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60\Desktop\Ejecución Instrumentos 2021\POAI A DICIEMBRE 31 DE 2021\"/>
    </mc:Choice>
  </mc:AlternateContent>
  <bookViews>
    <workbookView xWindow="0" yWindow="0" windowWidth="21600" windowHeight="9030"/>
  </bookViews>
  <sheets>
    <sheet name="EDUCACION" sheetId="34" r:id="rId1"/>
    <sheet name="CULTURA" sheetId="30" r:id="rId2"/>
    <sheet name="SALUD" sheetId="22" r:id="rId3"/>
    <sheet name="DESARROLLO SOCIAL" sheetId="28" r:id="rId4"/>
    <sheet name="DESARROLLO ECONOMICO" sheetId="29" r:id="rId5"/>
    <sheet name="MOVILIDAD" sheetId="23" r:id="rId6"/>
    <sheet name="TIC" sheetId="24" r:id="rId7"/>
    <sheet name="INFRAESTRUCTURA" sheetId="25" r:id="rId8"/>
    <sheet name="AGRICULTURA Y DESARROLLO RURAL" sheetId="32" r:id="rId9"/>
    <sheet name="AMBIENTE Y GESTION DEL RIESGO" sheetId="31" r:id="rId10"/>
    <sheet name="HACIENDA" sheetId="26" r:id="rId11"/>
    <sheet name="GOBIERNO" sheetId="27" r:id="rId12"/>
    <sheet name="GENERAL" sheetId="21" r:id="rId13"/>
    <sheet name="ADMINISTRATIVA" sheetId="33" r:id="rId14"/>
    <sheet name="PLANEACION" sheetId="35" r:id="rId15"/>
  </sheets>
  <externalReferences>
    <externalReference r:id="rId16"/>
    <externalReference r:id="rId17"/>
    <externalReference r:id="rId18"/>
    <externalReference r:id="rId19"/>
    <externalReference r:id="rId2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35" l="1"/>
  <c r="X13" i="35"/>
  <c r="X14" i="35"/>
  <c r="X15" i="35"/>
  <c r="X16" i="35"/>
  <c r="X17" i="35"/>
  <c r="X18" i="35"/>
  <c r="X19" i="35"/>
  <c r="X20" i="35"/>
  <c r="X21" i="35"/>
  <c r="X22" i="35"/>
  <c r="X23" i="35"/>
  <c r="X24" i="35"/>
  <c r="X26" i="35"/>
  <c r="X29" i="35"/>
  <c r="X11" i="35"/>
  <c r="X10" i="35"/>
  <c r="M25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7" i="35"/>
  <c r="K29" i="35"/>
  <c r="K11" i="35"/>
  <c r="K10" i="35"/>
  <c r="M12" i="35"/>
  <c r="K12" i="35" s="1"/>
  <c r="L27" i="29"/>
  <c r="X27" i="35" l="1"/>
  <c r="X28" i="35"/>
  <c r="X25" i="35"/>
  <c r="K26" i="35"/>
  <c r="K28" i="35"/>
  <c r="K25" i="35"/>
  <c r="AJ30" i="35"/>
  <c r="AI30" i="35"/>
  <c r="AH30" i="35"/>
  <c r="AG30" i="35"/>
  <c r="AF30" i="35"/>
  <c r="AE30" i="35"/>
  <c r="AD30" i="35"/>
  <c r="AC30" i="35"/>
  <c r="AB30" i="35"/>
  <c r="AA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Z12" i="35"/>
  <c r="K30" i="35" l="1"/>
  <c r="Z30" i="35"/>
  <c r="X12" i="35"/>
  <c r="Y30" i="35"/>
  <c r="X30" i="35"/>
  <c r="AI49" i="34"/>
  <c r="Y49" i="34"/>
  <c r="U49" i="34"/>
  <c r="T49" i="34"/>
  <c r="S49" i="34"/>
  <c r="R49" i="34"/>
  <c r="Q49" i="34"/>
  <c r="P49" i="34"/>
  <c r="O49" i="34"/>
  <c r="N49" i="34"/>
  <c r="K49" i="34"/>
  <c r="W48" i="34"/>
  <c r="J48" i="34"/>
  <c r="W47" i="34"/>
  <c r="J47" i="34"/>
  <c r="W46" i="34"/>
  <c r="J46" i="34"/>
  <c r="AI45" i="34"/>
  <c r="W45" i="34"/>
  <c r="M45" i="34"/>
  <c r="L45" i="34"/>
  <c r="J45" i="34"/>
  <c r="W44" i="34"/>
  <c r="J44" i="34"/>
  <c r="W43" i="34"/>
  <c r="J43" i="34"/>
  <c r="W42" i="34"/>
  <c r="L42" i="34"/>
  <c r="J42" i="34"/>
  <c r="W41" i="34"/>
  <c r="J41" i="34"/>
  <c r="W40" i="34"/>
  <c r="J40" i="34"/>
  <c r="W39" i="34"/>
  <c r="J39" i="34"/>
  <c r="W38" i="34"/>
  <c r="J38" i="34"/>
  <c r="W37" i="34"/>
  <c r="J37" i="34"/>
  <c r="W36" i="34"/>
  <c r="J36" i="34"/>
  <c r="W35" i="34"/>
  <c r="J35" i="34"/>
  <c r="Z34" i="34"/>
  <c r="Z49" i="34" s="1"/>
  <c r="W34" i="34"/>
  <c r="M34" i="34"/>
  <c r="J34" i="34" s="1"/>
  <c r="L34" i="34"/>
  <c r="Z33" i="34"/>
  <c r="Y33" i="34"/>
  <c r="W33" i="34"/>
  <c r="V33" i="34"/>
  <c r="V49" i="34" s="1"/>
  <c r="M33" i="34"/>
  <c r="J33" i="34"/>
  <c r="W32" i="34"/>
  <c r="J32" i="34"/>
  <c r="W31" i="34"/>
  <c r="J31" i="34"/>
  <c r="W30" i="34"/>
  <c r="J30" i="34"/>
  <c r="W29" i="34"/>
  <c r="J29" i="34"/>
  <c r="W28" i="34"/>
  <c r="J28" i="34"/>
  <c r="W27" i="34"/>
  <c r="J27" i="34"/>
  <c r="W26" i="34"/>
  <c r="M26" i="34"/>
  <c r="M49" i="34" s="1"/>
  <c r="J26" i="34"/>
  <c r="W25" i="34"/>
  <c r="J25" i="34"/>
  <c r="W24" i="34"/>
  <c r="J24" i="34"/>
  <c r="W23" i="34"/>
  <c r="J23" i="34"/>
  <c r="W22" i="34"/>
  <c r="J22" i="34"/>
  <c r="W21" i="34"/>
  <c r="J21" i="34"/>
  <c r="W20" i="34"/>
  <c r="J20" i="34"/>
  <c r="W19" i="34"/>
  <c r="J19" i="34"/>
  <c r="W18" i="34"/>
  <c r="J18" i="34"/>
  <c r="W17" i="34"/>
  <c r="L17" i="34"/>
  <c r="J17" i="34"/>
  <c r="W16" i="34"/>
  <c r="J16" i="34"/>
  <c r="W15" i="34"/>
  <c r="L15" i="34"/>
  <c r="J15" i="34"/>
  <c r="W14" i="34"/>
  <c r="J14" i="34"/>
  <c r="W13" i="34"/>
  <c r="J13" i="34"/>
  <c r="W12" i="34"/>
  <c r="L12" i="34"/>
  <c r="J12" i="34"/>
  <c r="W11" i="34"/>
  <c r="W49" i="34" s="1"/>
  <c r="L11" i="34"/>
  <c r="J11" i="34" s="1"/>
  <c r="J49" i="34" l="1"/>
  <c r="L49" i="34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L14" i="33"/>
  <c r="K14" i="33"/>
  <c r="AB13" i="33"/>
  <c r="M13" i="33"/>
  <c r="AB12" i="33"/>
  <c r="AB14" i="33" s="1"/>
  <c r="M12" i="33"/>
  <c r="M14" i="33" s="1"/>
  <c r="AN41" i="32" l="1"/>
  <c r="AM41" i="32"/>
  <c r="AL41" i="32"/>
  <c r="AK41" i="32"/>
  <c r="AI41" i="32"/>
  <c r="AH41" i="32"/>
  <c r="AG41" i="32"/>
  <c r="AF41" i="32"/>
  <c r="AE41" i="32"/>
  <c r="AD41" i="32"/>
  <c r="AC41" i="32"/>
  <c r="AA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L41" i="32"/>
  <c r="K39" i="32"/>
  <c r="AJ38" i="32"/>
  <c r="AJ41" i="32" s="1"/>
  <c r="AB35" i="32"/>
  <c r="Z35" i="32"/>
  <c r="M35" i="32"/>
  <c r="K35" i="32"/>
  <c r="M34" i="32"/>
  <c r="K34" i="32"/>
  <c r="AB31" i="32"/>
  <c r="Z31" i="32"/>
  <c r="M31" i="32"/>
  <c r="K31" i="32"/>
  <c r="AB30" i="32"/>
  <c r="Z30" i="32"/>
  <c r="M30" i="32"/>
  <c r="K30" i="32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C55" i="31"/>
  <c r="AB55" i="31"/>
  <c r="Z55" i="31"/>
  <c r="X55" i="31"/>
  <c r="W55" i="31"/>
  <c r="V55" i="31"/>
  <c r="U55" i="31"/>
  <c r="T55" i="31"/>
  <c r="S55" i="31"/>
  <c r="R55" i="31"/>
  <c r="Q55" i="31"/>
  <c r="P55" i="31"/>
  <c r="O55" i="31"/>
  <c r="M55" i="31"/>
  <c r="N54" i="31"/>
  <c r="N53" i="31"/>
  <c r="N52" i="31"/>
  <c r="Y51" i="31"/>
  <c r="N51" i="31"/>
  <c r="N50" i="31"/>
  <c r="N48" i="31"/>
  <c r="Y45" i="31"/>
  <c r="AA43" i="31"/>
  <c r="AA41" i="31"/>
  <c r="Y38" i="31"/>
  <c r="Y37" i="31"/>
  <c r="L37" i="31"/>
  <c r="L36" i="31"/>
  <c r="AA34" i="31"/>
  <c r="Y34" i="31" s="1"/>
  <c r="N34" i="31"/>
  <c r="AA33" i="31"/>
  <c r="Y33" i="31" s="1"/>
  <c r="N33" i="31"/>
  <c r="AA31" i="31"/>
  <c r="Y31" i="31" s="1"/>
  <c r="N31" i="31"/>
  <c r="AA29" i="31"/>
  <c r="Y29" i="31" s="1"/>
  <c r="N29" i="31"/>
  <c r="AA27" i="31"/>
  <c r="Y27" i="31" s="1"/>
  <c r="N27" i="31"/>
  <c r="N26" i="31"/>
  <c r="Y25" i="31"/>
  <c r="N25" i="31"/>
  <c r="N24" i="31"/>
  <c r="AA23" i="31"/>
  <c r="Y23" i="31" s="1"/>
  <c r="N23" i="31"/>
  <c r="AA22" i="31"/>
  <c r="Y22" i="31" s="1"/>
  <c r="N22" i="31"/>
  <c r="Y20" i="31"/>
  <c r="N20" i="31"/>
  <c r="L20" i="31"/>
  <c r="Y19" i="31"/>
  <c r="N19" i="31"/>
  <c r="AA18" i="31"/>
  <c r="Y18" i="31" s="1"/>
  <c r="N18" i="31"/>
  <c r="N17" i="31"/>
  <c r="AA16" i="31"/>
  <c r="Y16" i="31" s="1"/>
  <c r="N16" i="31"/>
  <c r="N15" i="31"/>
  <c r="AA14" i="31"/>
  <c r="Y14" i="31" s="1"/>
  <c r="L14" i="31"/>
  <c r="N14" i="31" s="1"/>
  <c r="AA13" i="31"/>
  <c r="Y13" i="31" s="1"/>
  <c r="L13" i="31"/>
  <c r="AA12" i="31"/>
  <c r="Y12" i="31" s="1"/>
  <c r="N12" i="31"/>
  <c r="AA11" i="31"/>
  <c r="Y11" i="31" s="1"/>
  <c r="N11" i="31"/>
  <c r="AD21" i="30"/>
  <c r="AC21" i="30"/>
  <c r="AB21" i="30"/>
  <c r="X21" i="30"/>
  <c r="W21" i="30"/>
  <c r="V21" i="30"/>
  <c r="U21" i="30"/>
  <c r="T21" i="30"/>
  <c r="R21" i="30"/>
  <c r="Q21" i="30"/>
  <c r="P21" i="30"/>
  <c r="O21" i="30"/>
  <c r="Z20" i="30"/>
  <c r="Y20" i="30"/>
  <c r="M20" i="30"/>
  <c r="L20" i="30" s="1"/>
  <c r="Y19" i="30"/>
  <c r="L19" i="30"/>
  <c r="Y18" i="30"/>
  <c r="N18" i="30"/>
  <c r="M18" i="30"/>
  <c r="L18" i="30" s="1"/>
  <c r="Y17" i="30"/>
  <c r="L17" i="30"/>
  <c r="G17" i="30"/>
  <c r="Y16" i="30"/>
  <c r="L16" i="30"/>
  <c r="Y15" i="30"/>
  <c r="S15" i="30"/>
  <c r="S21" i="30" s="1"/>
  <c r="N15" i="30"/>
  <c r="N21" i="30" s="1"/>
  <c r="Y14" i="30"/>
  <c r="L14" i="30"/>
  <c r="AA13" i="30"/>
  <c r="Z13" i="30"/>
  <c r="Z21" i="30" s="1"/>
  <c r="N13" i="30"/>
  <c r="M13" i="30"/>
  <c r="L13" i="30" s="1"/>
  <c r="Y12" i="30"/>
  <c r="L12" i="30"/>
  <c r="Y11" i="30"/>
  <c r="L11" i="30"/>
  <c r="X27" i="29"/>
  <c r="W27" i="29"/>
  <c r="V27" i="29"/>
  <c r="U27" i="29"/>
  <c r="T27" i="29"/>
  <c r="S27" i="29"/>
  <c r="Q27" i="29"/>
  <c r="P27" i="29"/>
  <c r="O27" i="29"/>
  <c r="M27" i="29"/>
  <c r="K27" i="29"/>
  <c r="Y26" i="29"/>
  <c r="N26" i="29"/>
  <c r="Y25" i="29"/>
  <c r="N25" i="29"/>
  <c r="Y24" i="29"/>
  <c r="N24" i="29"/>
  <c r="Y23" i="29"/>
  <c r="N23" i="29"/>
  <c r="J23" i="29"/>
  <c r="Y22" i="29"/>
  <c r="J22" i="29"/>
  <c r="Y21" i="29"/>
  <c r="N21" i="29"/>
  <c r="Y20" i="29"/>
  <c r="N20" i="29"/>
  <c r="Y19" i="29"/>
  <c r="N19" i="29"/>
  <c r="Y18" i="29"/>
  <c r="N18" i="29"/>
  <c r="Y17" i="29"/>
  <c r="N17" i="29"/>
  <c r="AE16" i="29"/>
  <c r="AF16" i="29" s="1"/>
  <c r="Y16" i="29"/>
  <c r="N16" i="29"/>
  <c r="Y15" i="29"/>
  <c r="N15" i="29"/>
  <c r="Y14" i="29"/>
  <c r="N14" i="29"/>
  <c r="Z13" i="29"/>
  <c r="Z27" i="29" s="1"/>
  <c r="Y13" i="29"/>
  <c r="N13" i="29"/>
  <c r="Y12" i="29"/>
  <c r="R12" i="29"/>
  <c r="R27" i="29" s="1"/>
  <c r="Y11" i="29"/>
  <c r="N11" i="29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Y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X75" i="28"/>
  <c r="K75" i="28"/>
  <c r="X74" i="28"/>
  <c r="K74" i="28"/>
  <c r="X73" i="28"/>
  <c r="K73" i="28"/>
  <c r="X72" i="28"/>
  <c r="K72" i="28"/>
  <c r="X71" i="28"/>
  <c r="K71" i="28"/>
  <c r="X70" i="28"/>
  <c r="K70" i="28"/>
  <c r="X69" i="28"/>
  <c r="K69" i="28"/>
  <c r="X68" i="28"/>
  <c r="K68" i="28"/>
  <c r="X67" i="28"/>
  <c r="K67" i="28"/>
  <c r="X66" i="28"/>
  <c r="K66" i="28"/>
  <c r="X65" i="28"/>
  <c r="K65" i="28"/>
  <c r="X64" i="28"/>
  <c r="K64" i="28"/>
  <c r="X63" i="28"/>
  <c r="K63" i="28"/>
  <c r="X62" i="28"/>
  <c r="K62" i="28"/>
  <c r="X61" i="28"/>
  <c r="K61" i="28"/>
  <c r="X60" i="28"/>
  <c r="K60" i="28"/>
  <c r="X59" i="28"/>
  <c r="K59" i="28"/>
  <c r="X58" i="28"/>
  <c r="K58" i="28"/>
  <c r="X57" i="28"/>
  <c r="K57" i="28"/>
  <c r="X56" i="28"/>
  <c r="K56" i="28"/>
  <c r="X55" i="28"/>
  <c r="K55" i="28"/>
  <c r="X54" i="28"/>
  <c r="K54" i="28"/>
  <c r="X53" i="28"/>
  <c r="K53" i="28"/>
  <c r="X52" i="28"/>
  <c r="K52" i="28"/>
  <c r="X51" i="28"/>
  <c r="K51" i="28"/>
  <c r="X50" i="28"/>
  <c r="K50" i="28"/>
  <c r="X49" i="28"/>
  <c r="K49" i="28"/>
  <c r="X48" i="28"/>
  <c r="K48" i="28"/>
  <c r="X47" i="28"/>
  <c r="K47" i="28"/>
  <c r="X46" i="28"/>
  <c r="K46" i="28"/>
  <c r="X45" i="28"/>
  <c r="K45" i="28"/>
  <c r="X44" i="28"/>
  <c r="K44" i="28"/>
  <c r="X43" i="28"/>
  <c r="K43" i="28"/>
  <c r="X42" i="28"/>
  <c r="K42" i="28"/>
  <c r="X41" i="28"/>
  <c r="K41" i="28"/>
  <c r="K40" i="28"/>
  <c r="X39" i="28"/>
  <c r="K39" i="28"/>
  <c r="X38" i="28"/>
  <c r="K38" i="28"/>
  <c r="X37" i="28"/>
  <c r="K37" i="28"/>
  <c r="Z36" i="28"/>
  <c r="X36" i="28" s="1"/>
  <c r="K36" i="28"/>
  <c r="X35" i="28"/>
  <c r="K35" i="28"/>
  <c r="X34" i="28"/>
  <c r="K34" i="28"/>
  <c r="X33" i="28"/>
  <c r="K33" i="28"/>
  <c r="X32" i="28"/>
  <c r="K32" i="28"/>
  <c r="X31" i="28"/>
  <c r="K31" i="28"/>
  <c r="X30" i="28"/>
  <c r="K30" i="28"/>
  <c r="X29" i="28"/>
  <c r="K29" i="28"/>
  <c r="X28" i="28"/>
  <c r="K28" i="28"/>
  <c r="X27" i="28"/>
  <c r="K27" i="28"/>
  <c r="X26" i="28"/>
  <c r="K26" i="28"/>
  <c r="X25" i="28"/>
  <c r="K25" i="28"/>
  <c r="K24" i="28"/>
  <c r="X23" i="28"/>
  <c r="K23" i="28"/>
  <c r="X22" i="28"/>
  <c r="K22" i="28"/>
  <c r="X21" i="28"/>
  <c r="K21" i="28"/>
  <c r="X20" i="28"/>
  <c r="K20" i="28"/>
  <c r="X19" i="28"/>
  <c r="K19" i="28"/>
  <c r="X18" i="28"/>
  <c r="K18" i="28"/>
  <c r="X17" i="28"/>
  <c r="K17" i="28"/>
  <c r="X16" i="28"/>
  <c r="K16" i="28"/>
  <c r="X15" i="28"/>
  <c r="K15" i="28"/>
  <c r="X14" i="28"/>
  <c r="K14" i="28"/>
  <c r="X13" i="28"/>
  <c r="K13" i="28"/>
  <c r="X12" i="28"/>
  <c r="K12" i="28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Z43" i="27"/>
  <c r="K43" i="27"/>
  <c r="Z42" i="27"/>
  <c r="Z40" i="27"/>
  <c r="Z39" i="27"/>
  <c r="Z37" i="27"/>
  <c r="Z36" i="27"/>
  <c r="Z34" i="27"/>
  <c r="K34" i="27"/>
  <c r="Z33" i="27"/>
  <c r="K33" i="27"/>
  <c r="Z32" i="27"/>
  <c r="K32" i="27"/>
  <c r="Z31" i="27"/>
  <c r="K31" i="27"/>
  <c r="Z30" i="27"/>
  <c r="K30" i="27"/>
  <c r="Z29" i="27"/>
  <c r="K29" i="27"/>
  <c r="Z28" i="27"/>
  <c r="K28" i="27"/>
  <c r="Z27" i="27"/>
  <c r="K27" i="27"/>
  <c r="Z26" i="27"/>
  <c r="K26" i="27"/>
  <c r="Z25" i="27"/>
  <c r="K25" i="27"/>
  <c r="Z24" i="27"/>
  <c r="K24" i="27"/>
  <c r="Z23" i="27"/>
  <c r="K23" i="27"/>
  <c r="Z22" i="27"/>
  <c r="K22" i="27"/>
  <c r="Z21" i="27"/>
  <c r="K21" i="27"/>
  <c r="Z20" i="27"/>
  <c r="K20" i="27"/>
  <c r="Z19" i="27"/>
  <c r="K19" i="27"/>
  <c r="Z18" i="27"/>
  <c r="K18" i="27"/>
  <c r="Z17" i="27"/>
  <c r="K17" i="27"/>
  <c r="Z16" i="27"/>
  <c r="K16" i="27"/>
  <c r="Z15" i="27"/>
  <c r="K15" i="27"/>
  <c r="Z14" i="27"/>
  <c r="K14" i="27"/>
  <c r="Z13" i="27"/>
  <c r="K13" i="27"/>
  <c r="Z12" i="27"/>
  <c r="K12" i="27"/>
  <c r="Z11" i="27"/>
  <c r="K11" i="27"/>
  <c r="AN17" i="26"/>
  <c r="AM17" i="26"/>
  <c r="AL17" i="26"/>
  <c r="AK17" i="26"/>
  <c r="AJ17" i="26"/>
  <c r="AI17" i="26"/>
  <c r="AH17" i="26"/>
  <c r="AG17" i="26"/>
  <c r="AF17" i="26"/>
  <c r="AE17" i="26"/>
  <c r="AD17" i="26"/>
  <c r="AC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L17" i="26"/>
  <c r="K17" i="26"/>
  <c r="M16" i="26"/>
  <c r="AB15" i="26"/>
  <c r="M15" i="26"/>
  <c r="AB14" i="26"/>
  <c r="M14" i="26"/>
  <c r="AB13" i="26"/>
  <c r="M13" i="26"/>
  <c r="AB12" i="26"/>
  <c r="M12" i="26"/>
  <c r="AB11" i="26"/>
  <c r="M11" i="26"/>
  <c r="M41" i="25"/>
  <c r="AK40" i="25"/>
  <c r="AK39" i="25"/>
  <c r="AJ36" i="25"/>
  <c r="AI36" i="25"/>
  <c r="AE36" i="25"/>
  <c r="AD36" i="25"/>
  <c r="AC36" i="25"/>
  <c r="AB36" i="25"/>
  <c r="Y36" i="25"/>
  <c r="X36" i="25"/>
  <c r="V36" i="25"/>
  <c r="U36" i="25"/>
  <c r="T36" i="25"/>
  <c r="R36" i="25"/>
  <c r="Q36" i="25"/>
  <c r="P36" i="25"/>
  <c r="N36" i="25"/>
  <c r="AK35" i="25"/>
  <c r="M35" i="25"/>
  <c r="M34" i="25"/>
  <c r="M33" i="25"/>
  <c r="M32" i="25"/>
  <c r="M31" i="25"/>
  <c r="M30" i="25"/>
  <c r="M29" i="25"/>
  <c r="M28" i="25"/>
  <c r="M27" i="25"/>
  <c r="AK26" i="25"/>
  <c r="M26" i="25"/>
  <c r="AK25" i="25"/>
  <c r="S25" i="25"/>
  <c r="M25" i="25" s="1"/>
  <c r="AK24" i="25"/>
  <c r="M24" i="25"/>
  <c r="AF23" i="25"/>
  <c r="AK23" i="25" s="1"/>
  <c r="AK22" i="25"/>
  <c r="AK21" i="25"/>
  <c r="AK20" i="25"/>
  <c r="AK19" i="25"/>
  <c r="AF18" i="25"/>
  <c r="AK18" i="25" s="1"/>
  <c r="O18" i="25"/>
  <c r="M18" i="25" s="1"/>
  <c r="AK17" i="25"/>
  <c r="AK16" i="25"/>
  <c r="AG15" i="25"/>
  <c r="AF15" i="25"/>
  <c r="AK15" i="25" s="1"/>
  <c r="AA15" i="25"/>
  <c r="AA36" i="25" s="1"/>
  <c r="S15" i="25"/>
  <c r="AG14" i="25"/>
  <c r="AG36" i="25" s="1"/>
  <c r="S14" i="25"/>
  <c r="M14" i="25" s="1"/>
  <c r="AF13" i="25"/>
  <c r="AK13" i="25" s="1"/>
  <c r="O13" i="25"/>
  <c r="M13" i="25" s="1"/>
  <c r="AF12" i="25"/>
  <c r="AK12" i="25" s="1"/>
  <c r="O12" i="25"/>
  <c r="AH11" i="25"/>
  <c r="AF11" i="25"/>
  <c r="Z11" i="25"/>
  <c r="M11" i="25" s="1"/>
  <c r="W11" i="25"/>
  <c r="W36" i="25" s="1"/>
  <c r="S11" i="25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AO33" i="24"/>
  <c r="K33" i="24"/>
  <c r="AO32" i="24"/>
  <c r="K32" i="24"/>
  <c r="AO31" i="24"/>
  <c r="K31" i="24"/>
  <c r="AO30" i="24"/>
  <c r="K30" i="24"/>
  <c r="AO29" i="24"/>
  <c r="K29" i="24"/>
  <c r="AO28" i="24"/>
  <c r="K28" i="24"/>
  <c r="AO27" i="24"/>
  <c r="K27" i="24"/>
  <c r="AO26" i="24"/>
  <c r="K26" i="24"/>
  <c r="AO25" i="24"/>
  <c r="K25" i="24"/>
  <c r="AO24" i="24"/>
  <c r="K24" i="24"/>
  <c r="AO23" i="24"/>
  <c r="K23" i="24"/>
  <c r="AO22" i="24"/>
  <c r="K22" i="24"/>
  <c r="AO21" i="24"/>
  <c r="K21" i="24"/>
  <c r="AO20" i="24"/>
  <c r="K20" i="24"/>
  <c r="AO19" i="24"/>
  <c r="K19" i="24"/>
  <c r="AO18" i="24"/>
  <c r="K18" i="24"/>
  <c r="AO17" i="24"/>
  <c r="K17" i="24"/>
  <c r="AO16" i="24"/>
  <c r="K16" i="24"/>
  <c r="AO15" i="24"/>
  <c r="K15" i="24"/>
  <c r="AO14" i="24"/>
  <c r="K14" i="24"/>
  <c r="AO13" i="24"/>
  <c r="K13" i="24"/>
  <c r="AO12" i="24"/>
  <c r="K12" i="24"/>
  <c r="AO11" i="24"/>
  <c r="K11" i="24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Z31" i="23"/>
  <c r="K31" i="23"/>
  <c r="Z30" i="23"/>
  <c r="K30" i="23"/>
  <c r="Z29" i="23"/>
  <c r="K29" i="23"/>
  <c r="Z28" i="23"/>
  <c r="K28" i="23"/>
  <c r="Z27" i="23"/>
  <c r="K27" i="23"/>
  <c r="Z26" i="23"/>
  <c r="K26" i="23"/>
  <c r="Z25" i="23"/>
  <c r="K25" i="23"/>
  <c r="Z24" i="23"/>
  <c r="K24" i="23"/>
  <c r="Z23" i="23"/>
  <c r="K23" i="23"/>
  <c r="Z22" i="23"/>
  <c r="K22" i="23"/>
  <c r="Z21" i="23"/>
  <c r="K21" i="23"/>
  <c r="Z20" i="23"/>
  <c r="K20" i="23"/>
  <c r="Z19" i="23"/>
  <c r="K19" i="23"/>
  <c r="Z18" i="23"/>
  <c r="K18" i="23"/>
  <c r="Z17" i="23"/>
  <c r="K17" i="23"/>
  <c r="Z16" i="23"/>
  <c r="K16" i="23"/>
  <c r="Z15" i="23"/>
  <c r="K15" i="23"/>
  <c r="Z14" i="23"/>
  <c r="K14" i="23"/>
  <c r="Z13" i="23"/>
  <c r="K13" i="23"/>
  <c r="Z12" i="23"/>
  <c r="K12" i="23"/>
  <c r="Z11" i="23"/>
  <c r="K11" i="23"/>
  <c r="M17" i="26" l="1"/>
  <c r="AB17" i="26"/>
  <c r="AB41" i="32"/>
  <c r="K41" i="32"/>
  <c r="M41" i="32"/>
  <c r="Z41" i="32"/>
  <c r="N55" i="31"/>
  <c r="L55" i="31"/>
  <c r="Y55" i="31"/>
  <c r="AA55" i="31"/>
  <c r="L15" i="30"/>
  <c r="L21" i="30" s="1"/>
  <c r="M21" i="30"/>
  <c r="Y13" i="30"/>
  <c r="Y21" i="30"/>
  <c r="AA21" i="30"/>
  <c r="N27" i="29"/>
  <c r="Y27" i="29"/>
  <c r="K76" i="28"/>
  <c r="X76" i="28"/>
  <c r="Z76" i="28"/>
  <c r="Z45" i="27"/>
  <c r="K45" i="27"/>
  <c r="AF36" i="25"/>
  <c r="S36" i="25"/>
  <c r="AK11" i="25"/>
  <c r="AK14" i="25"/>
  <c r="O36" i="25"/>
  <c r="Z36" i="25"/>
  <c r="AK41" i="25"/>
  <c r="AH36" i="25"/>
  <c r="M12" i="25"/>
  <c r="M36" i="25" s="1"/>
  <c r="K34" i="24"/>
  <c r="Z32" i="23"/>
  <c r="K32" i="23"/>
  <c r="AK36" i="25" l="1"/>
  <c r="AC83" i="22"/>
  <c r="K83" i="22"/>
  <c r="AC82" i="22"/>
  <c r="K82" i="22"/>
  <c r="AC81" i="22"/>
  <c r="K81" i="22"/>
  <c r="AC80" i="22"/>
  <c r="K80" i="22"/>
  <c r="AC79" i="22"/>
  <c r="K79" i="22"/>
  <c r="AC78" i="22"/>
  <c r="K78" i="22"/>
  <c r="AC77" i="22"/>
  <c r="K77" i="22"/>
  <c r="AC76" i="22"/>
  <c r="K76" i="22"/>
  <c r="AC75" i="22"/>
  <c r="K75" i="22"/>
  <c r="AC74" i="22"/>
  <c r="K74" i="22"/>
  <c r="AC73" i="22"/>
  <c r="K73" i="22"/>
  <c r="AC72" i="22"/>
  <c r="K72" i="22"/>
  <c r="AC71" i="22"/>
  <c r="K71" i="22"/>
  <c r="AC70" i="22"/>
  <c r="K70" i="22"/>
  <c r="AC69" i="22"/>
  <c r="K69" i="22"/>
  <c r="AC68" i="22"/>
  <c r="K68" i="22"/>
  <c r="AC67" i="22"/>
  <c r="K67" i="22"/>
  <c r="AC66" i="22"/>
  <c r="K66" i="22"/>
  <c r="AC65" i="22"/>
  <c r="K65" i="22"/>
  <c r="AC64" i="22"/>
  <c r="K64" i="22"/>
  <c r="AC63" i="22"/>
  <c r="K63" i="22"/>
  <c r="AC62" i="22"/>
  <c r="K62" i="22"/>
  <c r="AC61" i="22"/>
  <c r="K61" i="22"/>
  <c r="AC60" i="22"/>
  <c r="K60" i="22"/>
  <c r="AC59" i="22"/>
  <c r="K59" i="22"/>
  <c r="AC58" i="22"/>
  <c r="K58" i="22"/>
  <c r="AC57" i="22"/>
  <c r="K57" i="22"/>
  <c r="AC56" i="22"/>
  <c r="K56" i="22"/>
  <c r="AC55" i="22"/>
  <c r="K55" i="22"/>
  <c r="AC54" i="22"/>
  <c r="K54" i="22"/>
  <c r="AC53" i="22"/>
  <c r="K53" i="22"/>
  <c r="AC52" i="22"/>
  <c r="K52" i="22"/>
  <c r="AC51" i="22"/>
  <c r="K51" i="22"/>
  <c r="AC50" i="22"/>
  <c r="K50" i="22"/>
  <c r="AC49" i="22"/>
  <c r="K49" i="22"/>
  <c r="AC48" i="22"/>
  <c r="K48" i="22"/>
  <c r="AC47" i="22"/>
  <c r="K47" i="22"/>
  <c r="AC46" i="22"/>
  <c r="K46" i="22"/>
  <c r="AC45" i="22"/>
  <c r="K45" i="22"/>
  <c r="AC44" i="22"/>
  <c r="K44" i="22"/>
  <c r="AC43" i="22"/>
  <c r="K43" i="22"/>
  <c r="AC42" i="22"/>
  <c r="K42" i="22"/>
  <c r="AC41" i="22"/>
  <c r="K41" i="22"/>
  <c r="AC40" i="22"/>
  <c r="K40" i="22"/>
  <c r="AC39" i="22"/>
  <c r="K39" i="22"/>
  <c r="AC38" i="22"/>
  <c r="K38" i="22"/>
  <c r="AC37" i="22"/>
  <c r="K37" i="22"/>
  <c r="AC36" i="22"/>
  <c r="K36" i="22"/>
  <c r="AC35" i="22"/>
  <c r="K35" i="22"/>
  <c r="AC34" i="22"/>
  <c r="K34" i="22"/>
  <c r="AC33" i="22"/>
  <c r="K33" i="22"/>
  <c r="AC32" i="22"/>
  <c r="K32" i="22"/>
  <c r="AC31" i="22"/>
  <c r="K31" i="22"/>
  <c r="AG30" i="22"/>
  <c r="AC30" i="22" s="1"/>
  <c r="O30" i="22"/>
  <c r="K30" i="22" s="1"/>
  <c r="AC29" i="22"/>
  <c r="K29" i="22"/>
  <c r="AC28" i="22"/>
  <c r="K28" i="22"/>
  <c r="AC27" i="22"/>
  <c r="K27" i="22"/>
  <c r="AC26" i="22"/>
  <c r="K26" i="22"/>
  <c r="AC25" i="22"/>
  <c r="K25" i="22"/>
  <c r="AC24" i="22"/>
  <c r="K24" i="22"/>
  <c r="AC23" i="22"/>
  <c r="K23" i="22"/>
  <c r="AC22" i="22"/>
  <c r="K22" i="22"/>
  <c r="AC21" i="22"/>
  <c r="K21" i="22"/>
  <c r="AC20" i="22"/>
  <c r="K20" i="22"/>
  <c r="AC19" i="22"/>
  <c r="K19" i="22"/>
  <c r="AC18" i="22"/>
  <c r="K18" i="22"/>
  <c r="AC17" i="22"/>
  <c r="K17" i="22"/>
  <c r="AC16" i="22"/>
  <c r="K16" i="22"/>
  <c r="AC15" i="22"/>
  <c r="K15" i="22"/>
  <c r="AC14" i="22"/>
  <c r="K14" i="22"/>
  <c r="AC13" i="22"/>
  <c r="K13" i="22"/>
  <c r="AC12" i="22"/>
  <c r="K12" i="22"/>
  <c r="AC11" i="22"/>
  <c r="K11" i="22"/>
  <c r="K84" i="22" l="1"/>
  <c r="AC84" i="22"/>
  <c r="AB14" i="21"/>
  <c r="K14" i="21"/>
  <c r="M14" i="21"/>
  <c r="L14" i="21"/>
  <c r="Z14" i="21"/>
</calcChain>
</file>

<file path=xl/comments1.xml><?xml version="1.0" encoding="utf-8"?>
<comments xmlns="http://schemas.openxmlformats.org/spreadsheetml/2006/main">
  <authors>
    <author>Usuario de Windows</author>
  </authors>
  <commentList>
    <comment ref="H14" authorId="0" shapeId="0">
      <text>
        <r>
          <rPr>
            <b/>
            <sz val="9"/>
            <color indexed="8"/>
            <rFont val="Tahoma"/>
            <family val="2"/>
          </rPr>
          <t>Usuario de Windows: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4.500 estudiantes en condición de discapacidad atendidos en el sistema educativo 
</t>
        </r>
        <r>
          <rPr>
            <sz val="9"/>
            <color indexed="8"/>
            <rFont val="Tahoma"/>
            <family val="2"/>
          </rPr>
          <t>(Cód KPT 2201031)</t>
        </r>
      </text>
    </comment>
    <comment ref="H28" authorId="0" shapeId="0">
      <text>
        <r>
          <rPr>
            <b/>
            <sz val="9"/>
            <color indexed="8"/>
            <rFont val="Tahoma"/>
            <family val="2"/>
          </rPr>
          <t>Usuario de Windows: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40 IE oficiales con estrategias de orientación escolar para el proyecto de vida y exploración vocacional
</t>
        </r>
        <r>
          <rPr>
            <sz val="9"/>
            <color indexed="8"/>
            <rFont val="Tahoma"/>
            <family val="2"/>
          </rPr>
          <t>(Cód KPT 2201066)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30 IE  Beneficiadas con programas  de ciencia, tecnología e innovación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 IE Oficiales con herramientas para proyectos en Bilingüismo
(Cód KPT 2201034)</t>
        </r>
      </text>
    </comment>
  </commentList>
</comments>
</file>

<file path=xl/comments2.xml><?xml version="1.0" encoding="utf-8"?>
<comments xmlns="http://schemas.openxmlformats.org/spreadsheetml/2006/main">
  <authors>
    <author>alcaldia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2022 (matriz excel de propuesta de presupuesto)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gobierno.
 </t>
        </r>
      </text>
    </comment>
    <comment ref="AU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V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W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3.xml><?xml version="1.0" encoding="utf-8"?>
<comments xmlns="http://schemas.openxmlformats.org/spreadsheetml/2006/main">
  <authors>
    <author>alcaldia</author>
  </authors>
  <commentList>
    <comment ref="X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2022 (matriz excel de propuesta de presupuesto)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gobierno.
 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4.xml><?xml version="1.0" encoding="utf-8"?>
<comments xmlns="http://schemas.openxmlformats.org/spreadsheetml/2006/main">
  <authors>
    <author>alcaldia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2022 (matriz excel de propuesta de presupuesto)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gobierno.
 </t>
        </r>
      </text>
    </comment>
    <comment ref="AO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5.xml><?xml version="1.0" encoding="utf-8"?>
<comments xmlns="http://schemas.openxmlformats.org/spreadsheetml/2006/main">
  <authors>
    <author>equipo 60</author>
    <author>alcaldia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AO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6.xml><?xml version="1.0" encoding="utf-8"?>
<comments xmlns="http://schemas.openxmlformats.org/spreadsheetml/2006/main">
  <authors>
    <author>INFRA</author>
    <author>INFRAESTRUCTURA10</author>
  </authors>
  <commentList>
    <comment ref="AF11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PERSONAL + OBRA BMX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PERSONAL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$953850273 BOULEVAR DE LA 5 + 186,286,940,64 (S.T.I)
 REPORTE AL TABLERO. CORTE 31/12/21 </t>
        </r>
      </text>
    </comment>
    <comment ref="AF13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$953850273 BOULEVAR DE LA 5 + 186,286,940,64 (S.T.I)
 REPORTE AL TABLERO. CORTE 31/12/21 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OBRA+INT CL 103 (2,966,584+569+232,736,178)+1,868,066,574 PAV CUADRILLAS STI</t>
        </r>
      </text>
    </comment>
    <comment ref="AG14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OBRA+INT CL 103 (2,966,584+569+232,736,178)+1,868,066,574 PAV CUADRILLAS STI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EST. INTERSECCION VIAL CRA CL 60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BOX COULVERD LA FLORIDA (OBRA+Interventoria)</t>
        </r>
      </text>
    </comment>
    <comment ref="W18" authorId="1" shapeId="0">
      <text>
        <r>
          <rPr>
            <b/>
            <sz val="9"/>
            <color indexed="81"/>
            <rFont val="Tahoma"/>
            <family val="2"/>
          </rPr>
          <t>INFRAESTRUCTURA10:</t>
        </r>
        <r>
          <rPr>
            <sz val="9"/>
            <color indexed="81"/>
            <rFont val="Tahoma"/>
            <family val="2"/>
          </rPr>
          <t xml:space="preserve">
Intersección Calle 60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BOX COULVERD LA LA FLORIDA - OBRA</t>
        </r>
      </text>
    </comment>
    <comment ref="AF18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EST. INTERSECCION VIAL CRA CL 60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</rPr>
          <t>INFRAESTRUCTURA10:</t>
        </r>
        <r>
          <rPr>
            <sz val="9"/>
            <color indexed="81"/>
            <rFont val="Tahoma"/>
            <family val="2"/>
          </rPr>
          <t xml:space="preserve">
Pte Cl 37 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</rPr>
          <t>INFRAESTRUCTURA10:</t>
        </r>
        <r>
          <rPr>
            <sz val="9"/>
            <color indexed="81"/>
            <rFont val="Tahoma"/>
            <family val="2"/>
          </rPr>
          <t xml:space="preserve">
Pte Cl 37 </t>
        </r>
      </text>
    </comment>
    <comment ref="AF19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REPORTE AL TABLERO CORTE 31/12/21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AD. INT.CICLORUTA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AD. INT.CICLORUTA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AD. INT.CICLORUTA</t>
        </r>
      </text>
    </comment>
    <comment ref="AF23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RECURSOS TRANSFERIDOS A INFIBAGUE PLAZAS DE MERCADO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PERSONAL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PERSONAL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CONVENIO FONVIVIENDA</t>
        </r>
      </text>
    </comment>
    <comment ref="AF26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ARRENDAMIENTOS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HATO DE LA VIRGEN</t>
        </r>
      </text>
    </comment>
    <comment ref="AG35" authorId="0" shapeId="0">
      <text>
        <r>
          <rPr>
            <b/>
            <sz val="9"/>
            <color indexed="81"/>
            <rFont val="Tahoma"/>
            <family val="2"/>
          </rPr>
          <t>INFRA:</t>
        </r>
        <r>
          <rPr>
            <sz val="9"/>
            <color indexed="81"/>
            <rFont val="Tahoma"/>
            <family val="2"/>
          </rPr>
          <t xml:space="preserve">
CTO OBRA PUBLICA</t>
        </r>
      </text>
    </comment>
  </commentList>
</comments>
</file>

<file path=xl/comments7.xml><?xml version="1.0" encoding="utf-8"?>
<comments xmlns="http://schemas.openxmlformats.org/spreadsheetml/2006/main">
  <authors>
    <author>equipo 60</author>
    <author>alcaldia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AO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8.xml><?xml version="1.0" encoding="utf-8"?>
<comments xmlns="http://schemas.openxmlformats.org/spreadsheetml/2006/main">
  <authors>
    <author>usuario</author>
    <author>ROCIO</author>
    <author>RICHI</author>
    <author>acer</author>
  </authors>
  <commentList>
    <comment ref="AA11" authorId="0" shapeId="0">
      <text>
        <r>
          <rPr>
            <b/>
            <sz val="9"/>
            <color indexed="8"/>
            <rFont val="Tahoma"/>
            <family val="2"/>
          </rPr>
          <t>usuario: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458 , 470, 665 , 504  .1571 , 2398 , 2077,2104,2135 ,2398,3269,2925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765, 842, 2787, 2783
</t>
        </r>
      </text>
    </comment>
    <comment ref="AA13" authorId="0" shapeId="0">
      <text>
        <r>
          <rPr>
            <b/>
            <sz val="9"/>
            <color indexed="8"/>
            <rFont val="Tahoma"/>
            <family val="2"/>
          </rPr>
          <t>usuario: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1128, 1119, 844,782,1349,1901, 2447, 1720, 2696,3278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843
2327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608 , 513, 2411
2784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616 , 2400
</t>
        </r>
      </text>
    </comment>
    <comment ref="AA19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2446</t>
        </r>
      </text>
    </comment>
    <comment ref="AA22" authorId="0" shapeId="0">
      <text>
        <r>
          <rPr>
            <b/>
            <sz val="9"/>
            <color indexed="8"/>
            <rFont val="Tahoma"/>
            <family val="2"/>
          </rPr>
          <t>usuario: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1127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2351</t>
        </r>
      </text>
    </comment>
    <comment ref="AA23" authorId="1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2459,2631</t>
        </r>
      </text>
    </comment>
    <comment ref="AA24" authorId="2" shapeId="0">
      <text>
        <r>
          <rPr>
            <b/>
            <sz val="9"/>
            <color indexed="8"/>
            <rFont val="Tahoma"/>
            <family val="2"/>
          </rPr>
          <t>RICHI: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1125/2021</t>
        </r>
      </text>
    </comment>
    <comment ref="AA25" authorId="3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2383</t>
        </r>
      </text>
    </comment>
    <comment ref="AA27" authorId="3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618
1126 , 2350, 2926, 3138
</t>
        </r>
      </text>
    </comment>
    <comment ref="AA29" authorId="3" shapeId="0">
      <text>
        <r>
          <rPr>
            <b/>
            <sz val="9"/>
            <color indexed="8"/>
            <rFont val="Tahoma"/>
            <family val="2"/>
          </rPr>
          <t>acer: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503 , 845 ,2092 , 2574
</t>
        </r>
      </text>
    </comment>
    <comment ref="AA31" authorId="3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1252
2269</t>
        </r>
      </text>
    </comment>
    <comment ref="AA33" authorId="2" shapeId="0">
      <text>
        <r>
          <rPr>
            <b/>
            <sz val="9"/>
            <color indexed="81"/>
            <rFont val="Tahoma"/>
            <family val="2"/>
          </rPr>
          <t xml:space="preserve">RICHI:
783
</t>
        </r>
      </text>
    </comment>
    <comment ref="AA34" authorId="2" shapeId="0">
      <text>
        <r>
          <rPr>
            <b/>
            <sz val="9"/>
            <color indexed="81"/>
            <rFont val="Tahoma"/>
            <family val="2"/>
          </rPr>
          <t>RICHI:886</t>
        </r>
        <r>
          <rPr>
            <sz val="9"/>
            <color indexed="81"/>
            <rFont val="Tahoma"/>
            <family val="2"/>
          </rPr>
          <t xml:space="preserve">
1334
</t>
        </r>
      </text>
    </comment>
    <comment ref="AA41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3204 complementario y 200 millones del contrato 908
</t>
        </r>
      </text>
    </comment>
    <comment ref="AF41" authorId="0" shapeId="0">
      <text>
        <r>
          <rPr>
            <b/>
            <sz val="9"/>
            <color indexed="8"/>
            <rFont val="Tahoma"/>
            <family val="2"/>
          </rPr>
          <t>usuario: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500 millones del 908 el resto edat
</t>
        </r>
      </text>
    </comment>
    <comment ref="AN41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3204 complementario</t>
        </r>
      </text>
    </comment>
    <comment ref="AF44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1961</t>
        </r>
      </text>
    </comment>
    <comment ref="AM44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106317 del 1961 y 514850 del 1951
</t>
        </r>
      </text>
    </comment>
    <comment ref="AA51" authorId="1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2402</t>
        </r>
      </text>
    </comment>
    <comment ref="AA54" authorId="1" shapeId="0">
      <text>
        <r>
          <rPr>
            <b/>
            <sz val="9"/>
            <color indexed="8"/>
            <rFont val="Tahoma"/>
            <family val="2"/>
          </rPr>
          <t>ROCIO: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2937</t>
        </r>
      </text>
    </comment>
  </commentList>
</comments>
</file>

<file path=xl/comments9.xml><?xml version="1.0" encoding="utf-8"?>
<comments xmlns="http://schemas.openxmlformats.org/spreadsheetml/2006/main">
  <authors>
    <author>equipo 60</author>
    <author>alcaldia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AO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10.xml><?xml version="1.0" encoding="utf-8"?>
<comments xmlns="http://schemas.openxmlformats.org/spreadsheetml/2006/main">
  <authors>
    <author>equipo 60</author>
    <author>alcaldia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AO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11.xml><?xml version="1.0" encoding="utf-8"?>
<comments xmlns="http://schemas.openxmlformats.org/spreadsheetml/2006/main">
  <authors>
    <author>equipo 60</author>
    <author>alcaldia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AO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P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Q9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L8" authorId="0" shapeId="0">
      <text>
        <r>
          <rPr>
            <sz val="10"/>
            <color rgb="FF000000"/>
            <rFont val="Arial"/>
            <family val="2"/>
          </rPr>
          <t>equipo 60:
Se debe relacionar lo apropiado en el presupuesto por fuente de financiación.</t>
        </r>
      </text>
    </comment>
    <comment ref="AA8" authorId="0" shapeId="0">
      <text>
        <r>
          <rPr>
            <sz val="10"/>
            <color rgb="FF000000"/>
            <rFont val="Arial"/>
            <family val="2"/>
          </rPr>
          <t>equipo 60:
Se debe relacionar lo comprometido en el presupuesto por fuente de financiación.</t>
        </r>
      </text>
    </comment>
    <comment ref="B9" authorId="0" shapeId="0">
      <text>
        <r>
          <rPr>
            <sz val="10"/>
            <color rgb="FF000000"/>
            <rFont val="Arial"/>
            <family val="2"/>
          </rPr>
          <t>alcaldia:
Describa la Dimensión definida en el plan de desarrollo "Ibagué Vibra 2020 - 2023"</t>
        </r>
      </text>
    </comment>
    <comment ref="C9" authorId="0" shapeId="0">
      <text>
        <r>
          <rPr>
            <sz val="10"/>
            <color rgb="FF000000"/>
            <rFont val="Arial"/>
            <family val="2"/>
          </rPr>
          <t>alcaldia:
Describa el sector definido en el plan de desarrollo "Ibagué Vibra 2020 - 2023"</t>
        </r>
      </text>
    </comment>
    <comment ref="D9" authorId="0" shapeId="0">
      <text>
        <r>
          <rPr>
            <sz val="10"/>
            <color rgb="FF000000"/>
            <rFont val="Arial"/>
            <family val="2"/>
          </rPr>
          <t>alcaldia:
Describa el programa definido en el plan de desarrollo "Ibagué Vibra 2020 - 2023"</t>
        </r>
      </text>
    </comment>
    <comment ref="E9" authorId="0" shapeId="0">
      <text>
        <r>
          <rPr>
            <sz val="10"/>
            <color rgb="FF000000"/>
            <rFont val="Arial"/>
            <family val="2"/>
          </rPr>
          <t>alcaldia:
Describa el subprograma definido en el plan de desarrollo "Ibagué Vibra 2020 - 2023"</t>
        </r>
      </text>
    </comment>
    <comment ref="F9" authorId="0" shapeId="0">
      <text>
        <r>
          <rPr>
            <sz val="10"/>
            <color rgb="FF000000"/>
            <rFont val="Arial"/>
            <family val="2"/>
          </rPr>
          <t xml:space="preserve">alcaldia:
Describa el código asignado por el Banco de Programas y Proyectos
</t>
        </r>
      </text>
    </comment>
    <comment ref="G9" authorId="0" shapeId="0">
      <text>
        <r>
          <rPr>
            <sz val="10"/>
            <color rgb="FF000000"/>
            <rFont val="Arial"/>
            <family val="2"/>
          </rPr>
          <t>alcaldia:
Describa el código  asignado en el presupuesto 2021</t>
        </r>
      </text>
    </comment>
    <comment ref="H9" authorId="0" shapeId="0">
      <text>
        <r>
          <rPr>
            <sz val="10"/>
            <color rgb="FF000000"/>
            <rFont val="Arial"/>
            <family val="2"/>
          </rPr>
          <t>alcaldia:
Nombre del proyecto viabilizado por el Banco de Programas y Proyectos</t>
        </r>
      </text>
    </comment>
    <comment ref="I9" authorId="0" shapeId="0">
      <text>
        <r>
          <rPr>
            <sz val="10"/>
            <color rgb="FF000000"/>
            <rFont val="Arial"/>
            <family val="2"/>
          </rPr>
          <t>alcaldia:
Meta textual definida en el plan de desarrollo "Ibague Vibra 2020 - 2023"</t>
        </r>
      </text>
    </comment>
    <comment ref="J9" authorId="0" shapeId="0">
      <text>
        <r>
          <rPr>
            <sz val="10"/>
            <color rgb="FF000000"/>
            <rFont val="Arial"/>
            <family val="2"/>
          </rPr>
          <t xml:space="preserve">alcaldia:
Se debe relacionar el valor fisico programado para la vigencia 2021 que se definió en el plan indicativo 2020 - 2023, aprobado en consejo de gobierno.
 </t>
        </r>
      </text>
    </comment>
    <comment ref="AO9" authorId="0" shapeId="0">
      <text>
        <r>
          <rPr>
            <sz val="10"/>
            <color rgb="FF000000"/>
            <rFont val="Arial"/>
            <family val="2"/>
          </rPr>
          <t xml:space="preserve">alcaldia:
Nombre de la Secretaría responsable del cumplimiento de la meta
</t>
        </r>
      </text>
    </comment>
    <comment ref="AP9" authorId="0" shapeId="0">
      <text>
        <r>
          <rPr>
            <sz val="10"/>
            <color rgb="FF000000"/>
            <rFont val="Arial"/>
            <family val="2"/>
          </rPr>
          <t xml:space="preserve">alcaldia:
Nombre de la Dirección perteneciente a la secretaría responsable de la meta
</t>
        </r>
      </text>
    </comment>
    <comment ref="AQ9" authorId="0" shapeId="0">
      <text>
        <r>
          <rPr>
            <sz val="10"/>
            <color rgb="FF000000"/>
            <rFont val="Arial"/>
            <family val="2"/>
          </rPr>
          <t>alcaldia:
Nombre del Secretario y/o Director responsable del cumplimiento de la meta</t>
        </r>
      </text>
    </comment>
  </commentList>
</comments>
</file>

<file path=xl/sharedStrings.xml><?xml version="1.0" encoding="utf-8"?>
<sst xmlns="http://schemas.openxmlformats.org/spreadsheetml/2006/main" count="4136" uniqueCount="843">
  <si>
    <t>Responsables</t>
  </si>
  <si>
    <t>Recursos propios</t>
  </si>
  <si>
    <t>Sistema General de Participaciones (SGP)</t>
  </si>
  <si>
    <t>Regalías</t>
  </si>
  <si>
    <t>Crédito</t>
  </si>
  <si>
    <t>Otros</t>
  </si>
  <si>
    <t>Con destinación específica</t>
  </si>
  <si>
    <t>Sin destinación específica</t>
  </si>
  <si>
    <t>Educación</t>
  </si>
  <si>
    <t>Salud</t>
  </si>
  <si>
    <t>Agua potable y saneamiento básico</t>
  </si>
  <si>
    <t>Código BPIM</t>
  </si>
  <si>
    <t>Rubro Presupuestal</t>
  </si>
  <si>
    <t>PLAN DE DESARROLLO "IBAGUÉ VIBRA 2020 - 2023"</t>
  </si>
  <si>
    <t>Sector</t>
  </si>
  <si>
    <t>Programa</t>
  </si>
  <si>
    <t>Subprograma</t>
  </si>
  <si>
    <t>Meta programada en la vigencia (P.I.)</t>
  </si>
  <si>
    <t>DEPARTAMENTO: TOLIMA / MUNICIPIO DE IBAGUÉ</t>
  </si>
  <si>
    <t xml:space="preserve"> Dimensión</t>
  </si>
  <si>
    <t>Dirección</t>
  </si>
  <si>
    <t>Nombre Responsable</t>
  </si>
  <si>
    <t>Proyecto</t>
  </si>
  <si>
    <t>Cultura</t>
  </si>
  <si>
    <t>Deporte</t>
  </si>
  <si>
    <t xml:space="preserve">Alimentación escolar </t>
  </si>
  <si>
    <t>Primera Infancia</t>
  </si>
  <si>
    <t xml:space="preserve">Cofinanaciación </t>
  </si>
  <si>
    <t xml:space="preserve">Secretaría </t>
  </si>
  <si>
    <t>PARTE ESTRATEGICA</t>
  </si>
  <si>
    <t xml:space="preserve">
Propósito General libre inversión</t>
  </si>
  <si>
    <t xml:space="preserve">Meta producto plan de desarrollo </t>
  </si>
  <si>
    <t>Ejecucion Definitiva (compromisos RP)</t>
  </si>
  <si>
    <t xml:space="preserve">Apropiación Definitiva (apropiado en el presupuesto) </t>
  </si>
  <si>
    <t>Fuentes de financiación para la vigencia (programación - valor en pesos)</t>
  </si>
  <si>
    <t>Fecha de seguimiento de ejecución: diciembre 31 de 2021</t>
  </si>
  <si>
    <t>TOTALES</t>
  </si>
  <si>
    <t>Fuentes de financiación para la vigencia (ejecución de compromisos - valor en pesos)</t>
  </si>
  <si>
    <t>IBAGUÉ NUESTRO COMPROMISO INSTITUCIONAL</t>
  </si>
  <si>
    <t>FORTALECIMIENTO INSTITUCIONAL</t>
  </si>
  <si>
    <t>FORTALECIMIENTO DE LA GESTIÓN Y DIRECCIÓN DE LA ADMINISTRACIÓN PÚBLICA TERRITORIAL
(Código KPT: 4599)</t>
  </si>
  <si>
    <t xml:space="preserve">Gobierno Eficiente y Transparente </t>
  </si>
  <si>
    <t>FORTALECIMIENTO E IMPLEMENTACIÓN DE LA ESTRATEGIA DE COMUNICACIONES EN IBAGUÉ</t>
  </si>
  <si>
    <t xml:space="preserve">FORTALECIMIENTO A LA GESTION INSTITUCIONAL PARA UNA EFICIENTE ATENCION AL CIUDADANO </t>
  </si>
  <si>
    <t>FORTALECIMIENTO DE LA ESTRATEGIA DE COOPERACIÓN INTERNACIONAL DE LA ALCALDÍA MUNICIPAL DE IBAGUÉ</t>
  </si>
  <si>
    <t xml:space="preserve">Fortalecer e implmentar la estrategia de comunicaciones </t>
  </si>
  <si>
    <t xml:space="preserve">Dotar 4 oficinas para la atención y orientación al ciudadano </t>
  </si>
  <si>
    <t xml:space="preserve">Fortalecer la estrategia de cooperación internacional y/o con entidades públicas y/o privadas </t>
  </si>
  <si>
    <t>Oficina de Comunicaciones</t>
  </si>
  <si>
    <t>Secretaría General</t>
  </si>
  <si>
    <t>Dirección de Atención al Ciudadano</t>
  </si>
  <si>
    <t>Grupo de Relaciones Estratégicas</t>
  </si>
  <si>
    <t>Leandro Vera Rojas</t>
  </si>
  <si>
    <t>SECRETARÍA: Secretaría General</t>
  </si>
  <si>
    <t>SECRETARÍA: SALUD</t>
  </si>
  <si>
    <t>Ejecución a diciembre 31 de 2021</t>
  </si>
  <si>
    <t>VIGENCIA: 2021</t>
  </si>
  <si>
    <t>Fuentes de financiación para la vigencia</t>
  </si>
  <si>
    <t>Fuentes de financiación para la vigencia (EJECUCIÓN)</t>
  </si>
  <si>
    <t>ADRES</t>
  </si>
  <si>
    <t>COLJUEGOS</t>
  </si>
  <si>
    <t>TRANSFERENCIAS DEPARTAMENTO</t>
  </si>
  <si>
    <t>Coljuegos</t>
  </si>
  <si>
    <t>Transferencias Departamento</t>
  </si>
  <si>
    <t>Ibagué Sociocultural</t>
  </si>
  <si>
    <t>Sector 3 Ibagué Vibra Con Salud Humanizada</t>
  </si>
  <si>
    <t>Programa 1. Prestación de Servicios de Salud</t>
  </si>
  <si>
    <t xml:space="preserve">Fortalecimiento del Acceso al Servicio de Salud </t>
  </si>
  <si>
    <t>2020730010023</t>
  </si>
  <si>
    <t>FORTALECIMIENTO DEL MODELO DE ATENCION EN SALUD INTEGRAL  HUMANIZADA EN EL MUNICIPIO DE IBAGUE</t>
  </si>
  <si>
    <t>Ofertar 2 servicios de mediana complejidad (Cód KPT 1906030)</t>
  </si>
  <si>
    <t>Secretaría de Salud</t>
  </si>
  <si>
    <t>CALIDAD Y PRESTACION DE SERVICIOS</t>
  </si>
  <si>
    <t>JENNIFER GUZMAN CORRAL</t>
  </si>
  <si>
    <t>Implementar una estrategia para la para la prestación de servicios de salud humanizados en la ESE  del Municipio</t>
  </si>
  <si>
    <t xml:space="preserve">216304601231 216304614268   216304619232 216315819538  216315822539  216315823540  216315824541 216315824617 216315824601 216315823600   216315822599 216315819597  216315819598 216304619590  216304523591  216304624235   </t>
  </si>
  <si>
    <t>FORTALECIMIENTO DE LA PRESTACIÓN DE SERVICIOS DE SALUD DEL MUNICIPIO DE IBAGUE</t>
  </si>
  <si>
    <t>Estrategia implementada para aumentar la cobertura de afiliación al SGSSS en el municipio de Ibagué (Cód KPT 1906032)</t>
  </si>
  <si>
    <t>ASEGURAMIENTO</t>
  </si>
  <si>
    <t>CLAUDIA LUCIA RINCON</t>
  </si>
  <si>
    <t>Estrategia implementada para aumentar la cobertura de afiliación infancia y adolescencia al SGSSS en el municipio de Ibagué</t>
  </si>
  <si>
    <t>construcción y/o mantenimiento y/o mejoramiento de infraestructura de salud</t>
  </si>
  <si>
    <t>Dotar 18 puestos de salud rural de la ESE municipal de acuerdo a sus necesidades</t>
  </si>
  <si>
    <t>Programa 2. Salud Pública</t>
  </si>
  <si>
    <t xml:space="preserve">Estrategias Integrales en Salud Pública </t>
  </si>
  <si>
    <t>216304717236 216304717593</t>
  </si>
  <si>
    <t xml:space="preserve">FORTALECIMIENTO DE LA SALUD PUBLICA PARA LOS IBAGUEREÑOS </t>
  </si>
  <si>
    <t>Implementar en un 25% la política pública de la dimensión vida saludable y condiciones no transmisibles (Cód KPT 1905031)</t>
  </si>
  <si>
    <t>SALUD PUBLICA</t>
  </si>
  <si>
    <t>NINI JOHANNA GARZÓN BRIÑEZ</t>
  </si>
  <si>
    <t>Implementar estrategia integral de atención de desarrollo de capacidades al talento humano, seguimiento y promoción de la ruta de acciones de prevención para la detección temprana de cáncer de mama (Cód KPT 1905019)</t>
  </si>
  <si>
    <t>26</t>
  </si>
  <si>
    <t>Implementar estrategia integral de atención de desarrollo de capacidades al talento humano, seguimiento y promoción de acciones de prevención en la detección temprana de cáncer de próstata. (Cód KPT 1905019)</t>
  </si>
  <si>
    <t>Consultorios rosados implementados en las IPS públicas y privadas de acuerdo con los lineamientos del MSPS. (Cód KPT 1905031)</t>
  </si>
  <si>
    <t>Implementar estrategia integral de atención de desarrollo de capacidades al talento humano, seguimiento y promoción de acciones de prevención en las 26 EPS/IPS (12 EPS y 14 IPS) en la implementación de la Ruta de promoción y mantenimiento de la salud en la detección temprana de cáncer de cuello del útero. (Cód KPT 1905019)</t>
  </si>
  <si>
    <t>Implementar estrategia integral de atención de desarrollo de capacidades al talento humano, seguimiento y promoción de acciones de prevención en las 27 IPS/EAPB (11 EAPB y 16 IPS) en la implementación de la Ruta de promoción y mantenimiento de la salud en la guía de práctica clínica de tuberculosis (Cód KPT 1905019)</t>
  </si>
  <si>
    <t>27</t>
  </si>
  <si>
    <t>Realizar e implementar una estrategia en salud para el seguimiento y desarrollo de capacidades al 100% de los focos de vectores (dengue, zika, chikungunya)  (Cód KPT 1903038)</t>
  </si>
  <si>
    <t>100%</t>
  </si>
  <si>
    <t>Implementar estrategia integral de atención de desarrollo de capacidades al talento humano, seguimiento y promoción de acciones de prevención en las 27 IPS/EPS (10 EAPB y 17 IPS)  en guías de práctica clínica de leishmaniasis (Cód KPT 1903038)</t>
  </si>
  <si>
    <t>Implementar estrategia integral de atención de desarrollo de capacidades al talento humano, seguimiento y promoción de acciones de prevención en las 27 IPS/EPS (10 EAPB y 17 IPS)  en guías de práctica clínica de rabia humana (Cód KPT 1903038)</t>
  </si>
  <si>
    <t>70%</t>
  </si>
  <si>
    <t>Desarrollar capacidades y realizar la inspección, control y vigilancia al 100% de los responsables de los establecimientos veterinarios (clínicas, consultorios y afines) que lo soliciten. (Cód KPT 1903038)</t>
  </si>
  <si>
    <t>40 IPS/EAPB (16 IPS, 13 centros de salud y 11 EAPB) con cumplimiento del Programa Ampliado de Inmunizaciones en mínimo un 90%. (Cód KPT 1905027)</t>
  </si>
  <si>
    <t>Implementar el Programa ampliado de inmunizaciones para la Cobertura de vacunación de BCG en nacidos vivos (Cód KPT 1905027)</t>
  </si>
  <si>
    <t>Implementar el Programa ampliado de inmunizaciones para la Cobertura de vacunación con pentavalente (DPT, HB) 3 dosis en niños y niñas menores de 1 año (Cód KPT 1905027)</t>
  </si>
  <si>
    <t>Implementar la Política pública de Salud mental (Cód KPT 1905022)</t>
  </si>
  <si>
    <t>Implementar una estrategia colectiva para el fortalecimiento de relacionamiento parental dirigida a familias de 10 a 14 años (Cód KPT 1905020 - 1905021)</t>
  </si>
  <si>
    <t>Implementar una estrategia colectiva para el fortalecimiento de sentido de vida dirigida a adolescentes (Cód KPT 1905020 - 1905021)</t>
  </si>
  <si>
    <t>Implementar una estrategia colectiva para el fortalecimiento de factores protectores dirigida a jóvenes (Cód KPT 1905020 - 1905021)</t>
  </si>
  <si>
    <t>Implementar un plan territorial para la prevención de consumo de sustancias psicoactivas (Cód KPT 1905020)</t>
  </si>
  <si>
    <t>216304701629  216304717237  216304736595</t>
  </si>
  <si>
    <t>FORTALECIMIENTO DE LOS DERECHOS SEXUALES Y REPRODUCTIVOS Y ATENCION CON ENFOQUE DIFERENCIAL EN EL MUNICIPIO DE IBAGUÉ</t>
  </si>
  <si>
    <t>Implementar una estrategia para el desarrollo de capacidades del talento humano, seguimiento y promoción de factores protectores y de prevención que conlleven a una situación de violencia de género y víctimas de violencia sexual en las  27 IPS/EAPB (10 EAPB y 17 IPS) (Cód KPT 1905019)</t>
  </si>
  <si>
    <t>Desarrollar 1 estrategia en salud dirigida a la población general con el fin de promover los factores protectores y prevenir las acciones que conlleven a una situación de violencia de genero de niños y niñas de 0 a 18 años (Cód KPT 1905022)</t>
  </si>
  <si>
    <t>Desarrollar 1 estrategia en salud dirigida a la población general con el fin de promover los factores protectores y prevenir las acciones que conlleven a una situación de violencia de género en personas entre los 18 años y 28 años (Cód KPT 1905022)</t>
  </si>
  <si>
    <t>Implementar la estrategia integral en salud en las 27 IPS/EAPB (10 EAPB y 17 IPS) para la inspección, vigilancia, control, asistencia técnica y desarrollo de capacidades del talento humano en el marco de la ruta integral de atención a la población maternoperinatal (Cód KPT 1905019)</t>
  </si>
  <si>
    <t>Realizar seguimiento al 100% de los casos de sífilis gestacional y congénita notificados en el SIVIGILA (Cód KPT 1905021)</t>
  </si>
  <si>
    <t>Desarrollar 1 estrategia en salud dirigida a la población general con el fin de prevenir la aparición de la sífilis gestacional y congénita (Cód KPT 1905021)</t>
  </si>
  <si>
    <t>Implementar una estrategia integral en salud en las 27 IPS/EAPB (10 EAPB y 17 IPS) para la inspección, vigilancia, control, asistencia técnica y desarrollo de capacidades del talento humano en el marco de la ruta integral de atención a la población afectada por el VIH y VIH con Cormobilidad TBC (Cód KPT 1905019)</t>
  </si>
  <si>
    <t>Adaptar los servicios de salud en atención diferenciada de adolescente y jóvenes en el marco de servicios amigables en 6  IPS en municipio de Ibagué (Cód KPT 1905030)</t>
  </si>
  <si>
    <t>Desarrollar capacidades al talento humano y realizar seguimiento en las 27 IPS/EAPB (10 EAPB y 17 IPS) en la ruta integral de promoción y mantenimiento de la salud en el curso de vida de adolescencia y juventud (Cód KPT 1905019)</t>
  </si>
  <si>
    <t xml:space="preserve">Adoptar una política pública de salud sexual y reproductiva según lineamientos del Ministerio de Salud y Protección Social.   (Cód KPT 1905021) </t>
  </si>
  <si>
    <t>Desarrollar capacidades al talento humano, inspeccionar y vigilar a las 27 IPS/EAPB (10 EAPB y 17 IPS) en la implementación de la Ruta de Promoción y Mantenimiento de la Salud en el curso de vida de primera infancia e infancia (Cód KPT 1905019)</t>
  </si>
  <si>
    <t xml:space="preserve">Implementar una estrategia en salud dirigida a la población general con el objetivo que se fomenten las acciones protectoras y se prevengan las causales de mortalidad infantil (Cód KPT 1905019) </t>
  </si>
  <si>
    <t xml:space="preserve">Realizar una estrategia de seguimiento y promoción de factores protectores a las 27 EPS/IPS (11 EPS y 16 IPS) en el cumplimiento de la implementación de las guías de práctica clínica y estrategias de atención primaria para la prevención, manejo y control de la IRA (Cód KPT 1903016) </t>
  </si>
  <si>
    <t>Realizar una estrategia de seguimiento, y promoción de factores protectores y de prevención en las 27 EPS/IPS (11 EPS y 16 IPS) en el cumplimiento de la implementación de las guías de práctica clínica y estrategias de atención primaria para la prevención, manejo y control de la EDA (Cód KPT 1903016)</t>
  </si>
  <si>
    <t xml:space="preserve">Implementar el programa de atención psicosocial para víctimas de conflicto armado PAPSIVI en sus 3 modalidades a 2000 personas (Cód KPT 1905022 - 1906030) </t>
  </si>
  <si>
    <t xml:space="preserve">Desarrollar capacidades del talento humano de 10 IPS en el programa de acción para superar las brechas en salud mental mhGAP. (Cód KPT 1905019) </t>
  </si>
  <si>
    <t xml:space="preserve">Desarrollar una estrategia en salud dirigida a víctimas de conflicto armado con el propósito de fortalecer las habilidades para la resolución alternativa de conflictos (Cód KPT 1905019 - 1905022) </t>
  </si>
  <si>
    <t>Implementar estrategia de acceso a servicios de salud e identificación temprana de tipos de discapacidad.</t>
  </si>
  <si>
    <t xml:space="preserve">Implementar a 385 familias con personas en condición de discapacidad la estrategia de Rehabilitación Basada en Comunidad RBC como proceso de desarrollo local inclusivo de carácter intersectorial (Cód KPT 1906030) </t>
  </si>
  <si>
    <t xml:space="preserve">Implementar una estrategia de educación en salud dirigida a cuidadores de personas en condición de discapacidad (Cód KPT 1905019) </t>
  </si>
  <si>
    <t xml:space="preserve">Desarrollo de capacidades al talento humano de 27 IPS/EPS (10 EAPB y 17 IPS)  en la atención individual diferencial efectiva y con calidad a la población con discapacidad y epilepsia (Cód KPT 1905019) </t>
  </si>
  <si>
    <t xml:space="preserve">Implementar el sistema de información de registro de localización y caracterización de la población en condición de discapacidad (Cód KPT 1905015) </t>
  </si>
  <si>
    <t xml:space="preserve">Implementar 1 estrategia en salud dirigida a la población adulta mayor con el propósito de fortalecer factores protectores y prevenir condiciones autolesivas, realizar acciones de seguimiento, vigilancia y el desarrollo de capacidades al talento humano de las 27 IPS/EPS (10 EAPB y 17 IPS)  (Cód KPT 1905019) </t>
  </si>
  <si>
    <t xml:space="preserve">Implementar una estrategia colectiva con enfoque diferencial dirigida a la población étnica residente en el municipio de Ibagué (Cód KPT 1905019) </t>
  </si>
  <si>
    <t xml:space="preserve">Desarrollar capacidades al Talento humano  de  las 27 IPS/EAPB (10 EAPB y 17 IPS) sobre la ruta de promoción y mantenimiento de la salud, guía de atención en salud  de desnutrición aguda </t>
  </si>
  <si>
    <t xml:space="preserve">Realizar seguimiento al 100% de los casos notificados al SIVIGILA de los niños con desnutrición aguda (Cód KPT 1903016) </t>
  </si>
  <si>
    <t xml:space="preserve">Desarrollar 1 estrategia en salud dirigida a la población general con el fin de promover los factores protectores y prevenir las acciones que conlleven a la presentación de enfermedades por malnutrición (Cód KPT 1905019) </t>
  </si>
  <si>
    <t>Desarrollar capacidades y procesos de vigilancia y control al 100% de los responsables de los establecimientos comerciales que procesen, manipulen y comercialicen alimentos que lo soliciten. (Cód KPT 1905019)</t>
  </si>
  <si>
    <t>Desarrollar una estrategia de capacidades al Talento humano, seguimiento y promover factores protectores de las 27 IPS/EAPB (10 EAPB y 17 IPS) sobre la guía de atención de bajo peso al nacer (Cód KPT 1905019)</t>
  </si>
  <si>
    <t xml:space="preserve">Desarrollar capacidades al 100% de las juntas administradoras de los acueductos urbanos y rurales sobre las condiciones sanitarias requeridas por la normatividad vigente (Cód KPT 1905019) </t>
  </si>
  <si>
    <t xml:space="preserve">Realizar la medición del IRCA al 100% de acueductos urbanos y rurales (Cód KPT 1903016) </t>
  </si>
  <si>
    <t xml:space="preserve">Actualizar los 32 mapas de riesgo de la calidad del agua para consumo humano según Resolución 129 del 26 de diciembre de 2019 (Cód KPT 1903016) </t>
  </si>
  <si>
    <t xml:space="preserve">Desarrollar capacidades al 100% a los responsables de los establecimientos (excepto los que manipulan, procesan y comercializan alimentos y clínicas y consultorios veterinarios y afines) y piscinas que lo requiera (Cód KPT 1905028) </t>
  </si>
  <si>
    <t xml:space="preserve">Inspección vigilancia y control al 100% de establecimientos (excepto los que manipulan, procesan y comercializan alimentos y clínicas y consultorios veterinarios y afines)  que soliciten concepto sanitario (Cód KPT 1905028) </t>
  </si>
  <si>
    <t xml:space="preserve">Realizar la Inspección vigilancia y control al 100%  de las piscinas que soliciten concepto sanitario (Cód KPT 1903016) </t>
  </si>
  <si>
    <t xml:space="preserve">Desarrollar 1 estrategia en salud dirigida a los responsables de los establecimientos con el fin de promover acciones para prevenir riesgos relacionadas con la actividad económica que desarrollan (Cód KPT 1905019) </t>
  </si>
  <si>
    <t xml:space="preserve">Desarrollar capacidades y vigilar al 100% a los usuarios de puntos críticos de recolección de residuos (Cód KPT 1905019) </t>
  </si>
  <si>
    <t xml:space="preserve">Desarrollo de capacidades al talento humano  y vigilancia de la ESE del municipio en implementación del programa hospital verde (Cód KPT 1905019) </t>
  </si>
  <si>
    <t xml:space="preserve">Operativizar el Sistema de Emergencia Médicas de Ibagué en cumplimiento del acuerdo 003 del 2 de marzo del 2018. (Cód KPT 1905029) </t>
  </si>
  <si>
    <t xml:space="preserve">Vigilar los dos puntos de entrada terrestre y aéreo en el cumplimiento del reglamento sanitario internacional (Cód KPT 1905029) </t>
  </si>
  <si>
    <t>Desarrollar 1 estrategia en salud dirigida a la población general con el fin de promover acciones para afrontar situaciones de emergencias (Cód KPT 1905019)</t>
  </si>
  <si>
    <t xml:space="preserve">Desarrollar 1 estrategia de información en salud dirigida a las personas de la economía informal caracterizadas para mitigar el riesgo de aparición de enfermedades de origen ocupacional. (Cód KPT 1905025) </t>
  </si>
  <si>
    <t>Programa 3. Inspección Vigilancia y control</t>
  </si>
  <si>
    <t>Fortalecimiento del Sistema de Vigilancia en Salud</t>
  </si>
  <si>
    <t>216304701592 216304717537 216315901543</t>
  </si>
  <si>
    <t xml:space="preserve"> FORTALECIMIENTO DE LA AUTORIDAD SANITARIA DEL MUNICIPIO DE IBAGUE</t>
  </si>
  <si>
    <t xml:space="preserve">Implementar una estrategia para el cumplimiento de los lineamientos nacionales del SIVIGILA (Cód KPT 1903001) </t>
  </si>
  <si>
    <t xml:space="preserve">Desarrollar una estrategia para fortalecer la prestación de servicios de salud con calidad en las IPS públicas y privadas del Municipio (Cód KPT 1903016) </t>
  </si>
  <si>
    <t xml:space="preserve">Ejecutar auditoría según los lineamientos de la Superintendencia de Salud al 100% de las EAPB autorizados a operar en el municipio de Ibagué (Cód KPT 1903016) </t>
  </si>
  <si>
    <t>2020730010006</t>
  </si>
  <si>
    <t xml:space="preserve">Gestionar el 100% de los PQRS dirigidas a las EAPB que prestan atención en el municipio de Ibagué. (Cód KPT 1903028) </t>
  </si>
  <si>
    <t>Gobernabilidad para la Salud de los Ibaguereños</t>
  </si>
  <si>
    <t xml:space="preserve">Implementar una Política pública de Participación social y comunitaria en salud (Cód KPT 1905015) </t>
  </si>
  <si>
    <t>Fortalecimiento de los sistemas de gestión de calidad de la secretaria de salud municipal</t>
  </si>
  <si>
    <t>Implementar un centro de comando y control en salud de la ciudad de Ibagué. (Observatorio de Salud Pública de la Ciudad)</t>
  </si>
  <si>
    <t xml:space="preserve">SECRETARÍA: MOVILIDAD </t>
  </si>
  <si>
    <t>Fuentes de financiación para la vigencia (PROGRAMACIÓN)</t>
  </si>
  <si>
    <t>Apropiación Definitiva (programado en el presupuesto)</t>
  </si>
  <si>
    <t>IBAGUÉ ECONÓMICA Y PRODUCTIVA</t>
  </si>
  <si>
    <t>LAS VIAS VIBRAN CON MOVILIDAD Y SOSTENBILIDAD</t>
  </si>
  <si>
    <t>PRESTACIÓN DE SERVICIOS DE TRANSPORTE PÚBLICO DE PASAJEROS (Cód. KPT 2408)</t>
  </si>
  <si>
    <t xml:space="preserve">IMPLEMENTACIÓN DEL SISTEMA ESTRATÉGICO DE TRASPORTE PÚBLICO DE PASAJEROS PARA IBAGUÉ </t>
  </si>
  <si>
    <t xml:space="preserve">Gestionar y/o implementar el Sistema de transporte público en la ciudad </t>
  </si>
  <si>
    <t xml:space="preserve">SECRETARIA DE MOVILIDAD </t>
  </si>
  <si>
    <t>Dirección Operativa y Control del Transito Secretaría de Movilidad</t>
  </si>
  <si>
    <t>JUAN CARLOS NUÑEZ GONZALEZ</t>
  </si>
  <si>
    <t>SEGURIDAD DE TRANSPORTE
(Cód. KPT 2409)</t>
  </si>
  <si>
    <t>1. 210303209193         2. 210303228579         3. 210303201647</t>
  </si>
  <si>
    <t>FORTALECIMIENTO DE LA SEGURIDAD VIAL PARA LA REGULACION Y CONTROL DEL TRANSITO EN EL MUNICIPIO DE IBAGUE</t>
  </si>
  <si>
    <t xml:space="preserve">Realizar 8 Campañas de seguridad vial </t>
  </si>
  <si>
    <t xml:space="preserve">Implementar dispositivos para el control de tránsito a través de demarcación Horizontal y/o lineal </t>
  </si>
  <si>
    <t xml:space="preserve">Mantener y demarcar señalización en 10 zonas escolares </t>
  </si>
  <si>
    <t xml:space="preserve">Instalar 902 señales verticales nuevas </t>
  </si>
  <si>
    <t xml:space="preserve">Desarrollar una estrategia de articulación con centros de enseñanza de conducción, centros de evaluación de conductores e infractores y empresas de transporte público. </t>
  </si>
  <si>
    <t xml:space="preserve">Programa de apoyo a víctimas por accidente de tránsito VFAT </t>
  </si>
  <si>
    <t xml:space="preserve">Intervenir y/o mantener y/o modernizar intersecciones semaforizadas </t>
  </si>
  <si>
    <t xml:space="preserve">Mantenimiento de 10 pasos peatonales </t>
  </si>
  <si>
    <t xml:space="preserve">Programa de educación vial y cultura ciudadana </t>
  </si>
  <si>
    <t xml:space="preserve">Implementar un centro de control de tránsito para el monitoreo de vías </t>
  </si>
  <si>
    <t xml:space="preserve">Estrategia para realizar operativos de control y de regulación de tránsito para mejorar la movilidad </t>
  </si>
  <si>
    <t>Programa de agentes de tránsito</t>
  </si>
  <si>
    <t>DESARROLLO DE UN PLAN DE MOVILIDAD SOSTENIBLE PARA LA CIUDAD DE IBAGUE</t>
  </si>
  <si>
    <t>Diagnóstico para implementación de la NTC-ISO 39001 Sistema de Gestión de la Seguridad Vial</t>
  </si>
  <si>
    <t>Formulación de la política pública integrada y sostenible de movilidad</t>
  </si>
  <si>
    <t>Formulación e implementación del Plan Integral de Movilidad Sostenible</t>
  </si>
  <si>
    <t>MODERNIZACIÓN TECNOLÓGICA PARA LA PRESTACIÓN DE SERVICIOS DE CALIDAD EN LA SECRETARÌA DE MOVILIDAD</t>
  </si>
  <si>
    <t>Plataforma tecnológica prestación remota del servicio</t>
  </si>
  <si>
    <t>Dirección Tramites y Servicios</t>
  </si>
  <si>
    <t xml:space="preserve">Estrategia para la optimización de los diferentes servicios que se ofrecen en la secretaria de movilidad </t>
  </si>
  <si>
    <t xml:space="preserve">Archivo digital de la secretaria de Movilidad </t>
  </si>
  <si>
    <t>Implementar turnos web en todos los tramites ofertados en la Secretaría de Movilidad</t>
  </si>
  <si>
    <t>SECRETARÍA: TIC</t>
  </si>
  <si>
    <t>CIENCIA, TECNOLOGÍA E INNOVACIÓN</t>
  </si>
  <si>
    <t>FACILITAR EL ACCESO Y USO DE LAS TECNOLOGÍAS DE LA INFORMACIÓN Y LAS COMUNICACIONES EN TODO EL TERRITORIO NACIONAL
(Cód. KPT 2301)</t>
  </si>
  <si>
    <t>Uso y Apropiación de las TIC y la Innovación</t>
  </si>
  <si>
    <t xml:space="preserve">FORTALECIMIENTO, USO Y APROPIACIÓN DE LAS TIC PARA EL DESARROLLO RURAL Y URBANO EN EL MUNICIPIO DE IBAGUÉ </t>
  </si>
  <si>
    <t>Implementar la estrategia de uso y apropiación de tecnología de TIC (priorizando población vulnerable). (Cód KPT 2301031)</t>
  </si>
  <si>
    <t>Palacio Municipal Of.216</t>
  </si>
  <si>
    <t>Claudia G. Rengifo</t>
  </si>
  <si>
    <t>Implementar la estrategia de uso y apropiación a tecnología de TIC a 100 personas en situación de discapacidad (Cód KPT 2302061)</t>
  </si>
  <si>
    <t>Mantener en operación 9 puntos vive digitales y Vivelab (Cód KPT 2301024)</t>
  </si>
  <si>
    <t>Mantener e instalar la conectividad en 150 puntos de internet gratuito en la zona urbana y rural (Cód KPT 2301012)</t>
  </si>
  <si>
    <t>Fortalecer a la población rural en temas de apropiación de TIC e innovación para mejorar la eficiencia de sus entornos productivos, sociales, económicos y educativos (Atención emergencia COVID-19)</t>
  </si>
  <si>
    <t>Promover el uso y acceso de internet fortaleciendo entornos productivos y mejorando la calidad de vida de las familias (Atención emergencia COVID-19)</t>
  </si>
  <si>
    <t>FOMENTO DEL DESARROLLO DE APLICACIONES, SOFTWARE Y CONTENIDOS PARA IMPULSAR LA APROPIACIÓN DE LAS TECNOLOGÍAS DE LA INFORMACIÓN Y LAS COMUNICACIONES (TIC) (Cód. KPT 2302)</t>
  </si>
  <si>
    <t>Ciencia, Tecnología e Innovación para la Transformación Social, Productiva y Competitiva</t>
  </si>
  <si>
    <t xml:space="preserve"> Fortalecimiento y apoyo al fomento del desarrollo de aplicaciones, software, contenidos digitales, industria 4.0 y mobiliario inteligente para la ciudad de Ibagué</t>
  </si>
  <si>
    <t>Apoyo a 10 proyectos o iniciativas encaminados a la investigación, Ciencia, Tecnología e Innovación y TIC (Cód KPT 2302020)</t>
  </si>
  <si>
    <t>Formular e implementar una estrategia para el uso de las tecnologías para la movilidad sostenible</t>
  </si>
  <si>
    <t>2 iniciativas y/o proyectos de mobiliario urbano sostenible con uso de las TIC Cód KPT 3903005)</t>
  </si>
  <si>
    <t>Implementar una estrategia de apropiación para el empoderamiento tic en las mujeres (Cód KPT 3904020)</t>
  </si>
  <si>
    <t>Implementar unas estrategias de capacitación a 1000 empresarios en transformación digital, comercio electrónico e industrias 4.0 (Cód KPT 3904020)</t>
  </si>
  <si>
    <t>Ejecutar un proyecto para la apropiación de las TIC en beneficio del orden territorial, económico y social</t>
  </si>
  <si>
    <t>Implementar una estrategia de apoyo técnico para el fortalecimiento de clúster TIC</t>
  </si>
  <si>
    <t>Fortalecimiento de la infraestructura tecnológica para el uso y apropiación de las TIC en la Alcaldía de Ibagué</t>
  </si>
  <si>
    <t>Infraestructura TIC implementada en 70%</t>
  </si>
  <si>
    <t>Diseñar una estrategia para el manejo de residuos de aparatos eléctricos y electrónicos (RAEE)</t>
  </si>
  <si>
    <t>Servicios tecnológicos implementados y optimizados en un 83%</t>
  </si>
  <si>
    <t>Implementar 6 Soluciones tecnológicas para la gestión de procesos</t>
  </si>
  <si>
    <t>Implementar el modelo de seguridad y privacidad de la información</t>
  </si>
  <si>
    <t>Publicar ejercicios de uso y aprovechamiento de dato abiertos</t>
  </si>
  <si>
    <t>Publicar y actualizar conjunto de datos abiertos</t>
  </si>
  <si>
    <t>Mantener el índice de cumplimiento de TIC para la sociedad (trámites y servicios en línea, PQR, servicios centrados en el usuario) al 85%</t>
  </si>
  <si>
    <t>Automatizar 12 nuevos trámites y/o servicios</t>
  </si>
  <si>
    <t xml:space="preserve">Implementar APP (Aplicaciones) para el fortalecimiento de actividades en la alcaldía de Ibagué y para la ciudadanía </t>
  </si>
  <si>
    <t>SECRETARÍA DE INFRAESTRUCTURA</t>
  </si>
  <si>
    <t xml:space="preserve">Apropiación Definitiva </t>
  </si>
  <si>
    <t>Fuentes de financiación para la vigencia (Miles de Pesos)</t>
  </si>
  <si>
    <t>Código Meta</t>
  </si>
  <si>
    <t>META PLAN DE DESARROLLO</t>
  </si>
  <si>
    <t>Meta Ejecutada en la vigencia (P.I.)</t>
  </si>
  <si>
    <t>Cofinanaciación</t>
  </si>
  <si>
    <t>Convenio</t>
  </si>
  <si>
    <t>Plusvalia</t>
  </si>
  <si>
    <t>Acitividades Desarrolladas</t>
  </si>
  <si>
    <t>Secretaría y/o Entidad</t>
  </si>
  <si>
    <t>Recursos Propios 2021</t>
  </si>
  <si>
    <t>SGP Libre Inversión 2021</t>
  </si>
  <si>
    <t>Crédito  2021</t>
  </si>
  <si>
    <t>Convenio  2021</t>
  </si>
  <si>
    <t>Total</t>
  </si>
  <si>
    <t>Propósito general
Libre inversión</t>
  </si>
  <si>
    <t>Propósito general
Forzosa inversión</t>
  </si>
  <si>
    <t>Programa alimentación escolar y ribereños del río Magdalena</t>
  </si>
  <si>
    <t>IBAGUÉ SOCIOCULTURAL</t>
  </si>
  <si>
    <t>EL DEPORTE Y LA RECREACIÓN VIBRAN CON OPORTUNIDAD Y BIENESTAR</t>
  </si>
  <si>
    <t>FORMACIÓN Y PREPARACIÓN DE DEPORTISTAS 
(Cód KPT 4302)</t>
  </si>
  <si>
    <t>Formación y Preparación de Deportistas</t>
  </si>
  <si>
    <t>213304201545 213304211556 213304214267 213304214555 213304217214 213304228613 213304228652 213304258667</t>
  </si>
  <si>
    <t>Estudios y diseños. Construcción, remodelación y/io mejoramiento de los escenarios deportivos del  Mpio de Ibagué</t>
  </si>
  <si>
    <t>Número de escenarios deportivos construido y dotados.</t>
  </si>
  <si>
    <t>Infraestructura</t>
  </si>
  <si>
    <t>Tecnica</t>
  </si>
  <si>
    <t>Diego Fdo. Herran Triana / Leonel Alfredo Nieto S</t>
  </si>
  <si>
    <t>213304201545 213304217214</t>
  </si>
  <si>
    <t>Mejoramiento de espacios deportivos y recreativos mejorados</t>
  </si>
  <si>
    <t>INFRAESTRUCTURA RED VIAL REGIONAL</t>
  </si>
  <si>
    <t>Infraestructura Vial Vibrante y Sostenible</t>
  </si>
  <si>
    <t>213303701209 213303717210</t>
  </si>
  <si>
    <t>Optimización de la infraestructura vial urbana vibrante y sostenible del Mpio de Ibagué</t>
  </si>
  <si>
    <t>KPT 2402121</t>
  </si>
  <si>
    <t>Operativa</t>
  </si>
  <si>
    <t>Diego Fdo. Herran Triana / Carlos Alberto Lequizamo G</t>
  </si>
  <si>
    <t>KPT 2402114</t>
  </si>
  <si>
    <t>213303701209 213303717210 213303744554</t>
  </si>
  <si>
    <t>Rehabilitar 300.000 M2 de la vía urbana</t>
  </si>
  <si>
    <t>Optimización de la Infraestructura de Puentes Urbanos Vibrantes y Sostenibles en lal ciudad de Ibagué</t>
  </si>
  <si>
    <t>Mantener 4 puentes peatonales en la zona urbana</t>
  </si>
  <si>
    <t>KPT 2402119</t>
  </si>
  <si>
    <t>213303701209 213303717211 213303744554</t>
  </si>
  <si>
    <t>213303701209 213303714265</t>
  </si>
  <si>
    <t>KPT 2402094</t>
  </si>
  <si>
    <t xml:space="preserve"> KPT 2408024</t>
  </si>
  <si>
    <t>KPT 2402077</t>
  </si>
  <si>
    <t>INFRAESTRUCTURA PRODUCTIVA Y COMERCIALIZACIÓN
(Cód. KPT 1709)</t>
  </si>
  <si>
    <t>Equipamientos para la Productividad</t>
  </si>
  <si>
    <t>Mejoramiento, Adecuación y Mantenimiento Locativo de las Cinco Plazas de Mercado del Municipio de Ibagué</t>
  </si>
  <si>
    <t>Mejorar y/o adecuar 11 Equipamientos Urbanos.</t>
  </si>
  <si>
    <t>Construir 2 equipamientos</t>
  </si>
  <si>
    <t>VIVIENDA</t>
  </si>
  <si>
    <t>ACCESO A SOLUCIONES DE VIVIENDA
(Cód. KPT 4001)</t>
  </si>
  <si>
    <t xml:space="preserve">Acceso a Soluciones de Vivienda </t>
  </si>
  <si>
    <t>213304117212 213304114266</t>
  </si>
  <si>
    <t>Mejoramiento de Vivienda en la Zona Urbana del Municipio de Ibagué</t>
  </si>
  <si>
    <t>KPT 4001015</t>
  </si>
  <si>
    <t>Intervenir y mejorar 1816 viviendas urbanas. (Cód KPT 4001015)</t>
  </si>
  <si>
    <t>213304101550 213304133606</t>
  </si>
  <si>
    <t>KPT 4001014</t>
  </si>
  <si>
    <t>Realización de 8 ferias inmobiliarias para la promoción y oferta de los proyectos de vivienda VIP Y VIS.</t>
  </si>
  <si>
    <t>Instalar 10 unidades de mobiliario urbano</t>
  </si>
  <si>
    <t>Adecuar 12 unidades del mobiliario urbano de propiedad de la Gestora Urbana.</t>
  </si>
  <si>
    <t>IBAGUÉ AMBIENTAL Y ECOSISTÉMICA</t>
  </si>
  <si>
    <t xml:space="preserve"> AGUA POTABLE Y SANEAMIENTO BÁSICO</t>
  </si>
  <si>
    <t xml:space="preserve">ACCESO DE LA POBLACION A LOS SERVICIOS DE AGUA POTABLE Y SANEAMIENTO BASICO
(Código KPT 4003)      </t>
  </si>
  <si>
    <t>Ibagué Vibra, con Calidad, Continuidad y Cobertura en Agua Potable</t>
  </si>
  <si>
    <t>Optimización y mejoramiento Acueducto Complementario</t>
  </si>
  <si>
    <t>Puesta en funcionamiento del proyecto Acueducto Complementario hasta la PTAP de la Pola</t>
  </si>
  <si>
    <t>Implementación de cuatro mega distritos para la sectorización hidráulica.</t>
  </si>
  <si>
    <t>Ibagué Vibra, con Saneamiento Básico en la Ciudad</t>
  </si>
  <si>
    <t>Actualizar el Plan maestro de alcantarillado (Cód KPT 4003006)</t>
  </si>
  <si>
    <t>Optimización, rehabilitación y reposición de las redes de alcantarillado</t>
  </si>
  <si>
    <t>JUSTICIA, SEGURIDAD Y CONVIVENCIA
(Cód. KPT 45)</t>
  </si>
  <si>
    <t>PARTICIPACIÓN CIUDADANA Y POLÍTICA Y RESPETO POR LOS DERECHOS HUMANOS Y DIVERSIDAD DE CREENCIAS
(Cód. KPT 4502)</t>
  </si>
  <si>
    <t>Participación, Convivencia Ciudadana y Comunitaria</t>
  </si>
  <si>
    <t>Construir y/o Mejorar Salones Comunales en la Zona Urbana de la Ciudad de Ibagué</t>
  </si>
  <si>
    <t>Realizar la construcción y/o mejoramiento y/o mantenimiento 20 salones comunales</t>
  </si>
  <si>
    <t>TOTAL PRESUPUESTO AL 31/12/21</t>
  </si>
  <si>
    <t>TOTAL EJECUCION AL 31/12/21</t>
  </si>
  <si>
    <t>VIGENCIAS EXPIRADAS</t>
  </si>
  <si>
    <t>TOTAL PRESUPUESTO 31/12/21</t>
  </si>
  <si>
    <t>TOTAL CONTRATACION 31/12/21</t>
  </si>
  <si>
    <t>VALOR EJECUTADO AL  31/12/21</t>
  </si>
  <si>
    <t>Construir y/o mejorar, y/o rehabilitar 20.000 m2 de Andenes de la red urbana (Cód KPT 2402121)</t>
  </si>
  <si>
    <t>Mejorar y/o construir 300.000 M2 de malla víal urbana (Cód KPT 2402114)</t>
  </si>
  <si>
    <t>Construir y/o mejorar 2 puentes peatonales en la zona urbana (Cód KPT 2402119)</t>
  </si>
  <si>
    <t>Construir y/o mejorar  2 puentes vehiculares en la zona urbana (Cód KPT 2402119)</t>
  </si>
  <si>
    <t>Mantener 3 puentes vehiculares en la zona urbana (Cód KPT 2402119)</t>
  </si>
  <si>
    <t>Realizar la construcción y/o mantenimiento a de Ciclo infraestructura urbana (Cód KPT 2402094)</t>
  </si>
  <si>
    <t>Realizar estudios de preinversión para sistemas alternativos de transporte (Cód KPT 2408024)</t>
  </si>
  <si>
    <t>Realizar obras de infraestructura para la mitigación del riesgo (550 mts 2) (Cód KPT 2402077)</t>
  </si>
  <si>
    <t>Gestionar la construcción de 300 viviendas nuevas (Cód KPT 4001014)</t>
  </si>
  <si>
    <t>SECRETARÍA: HACIENDA</t>
  </si>
  <si>
    <t>FORTALECIMIENTO DE LA GESTIÓN Y DIRECCIÓN DE LA ADMINISTRACIÓN PÚBLICA TERRITORIAL</t>
  </si>
  <si>
    <t>IMPUESTOS MÁS JUSTOS</t>
  </si>
  <si>
    <t>MEJORAMIENTO DE LOS SISTEMAS TECNOLOGICOS PARA EL FORTALECIMIENTO DE LA GESTION Y DIRECCION DE LA ADMINISTRACIÓN PÚBLICA TERRITORIAL EN EL MUNICIPIO DE IBAGUÉ</t>
  </si>
  <si>
    <t>Alcanzar un índice desempeño fiscal</t>
  </si>
  <si>
    <t xml:space="preserve">SECRETARÍA DE HACIENDA </t>
  </si>
  <si>
    <t>RENTAS</t>
  </si>
  <si>
    <t>YENNY MILENA GONZALEZ</t>
  </si>
  <si>
    <t xml:space="preserve">Fortalecer los procesos de Gestión de la Tesorería municipal </t>
  </si>
  <si>
    <t>TESORERIA</t>
  </si>
  <si>
    <t>FABIAN MORENO</t>
  </si>
  <si>
    <t>Implementar la inteligencia artificial en el esfuerzo fiscal</t>
  </si>
  <si>
    <t>DESPACHO HACIENDA</t>
  </si>
  <si>
    <t xml:space="preserve">JOSE YEZID BARRAGAN </t>
  </si>
  <si>
    <t>Alcanzar el Índice de Recuperación de Cartera   </t>
  </si>
  <si>
    <t>Incrementar el Impulso de Expedientes de Cobro Persuasivo y Coactivo</t>
  </si>
  <si>
    <t>Gestión para la Consecución de Recursos Externos – Presupuesto del Municipio</t>
  </si>
  <si>
    <t>SECRETARÍA: GOBIERNO</t>
  </si>
  <si>
    <t>FORTALECIMIENTO DE LA CONVIVENCIA Y LA SEGURIDAD CIUDADANA
(Código KPT: 4501)</t>
  </si>
  <si>
    <t>Justicia y Seguridad Como Servicio Público</t>
  </si>
  <si>
    <t>MEJORAMIENTO Y FORTALECIMIENTO DEL SERVICIO DE JUSTICIA Y CONVIVENCIA CIUDADANA EN EL MUNICIPIO DE IBAGUE</t>
  </si>
  <si>
    <t>Dotar Inspecciones y/o comisarías y/o Corregidurías (Cód KPT 1202017- 4501018 - 1202017)</t>
  </si>
  <si>
    <t>GOBIERNO</t>
  </si>
  <si>
    <t>Justicia</t>
  </si>
  <si>
    <t>OSCAR BERBEO</t>
  </si>
  <si>
    <t>Remodelación y/o adecuación del Centro de Atención Especializada - CAE</t>
  </si>
  <si>
    <t>FORTALECIMIENTO DE LA SEGURIDAD "IBAGUÉ CIUDAD SEGURA" EN EL MUNICIPIO DE IBAGUÉ</t>
  </si>
  <si>
    <t>Diseño e implementación una estrategia de apoyo integral para el sistema penitenciario</t>
  </si>
  <si>
    <t>DESPACHO</t>
  </si>
  <si>
    <t>Implementar 1 Estrategia local de reconciliación y cultura de paz. (Cód KPT 1202017)</t>
  </si>
  <si>
    <t>Capacitar y sensibilizar a ciudadanos y/o funcionarios de las ligas de protección al consumidor. (Cód KPT 4501002)</t>
  </si>
  <si>
    <t>Formalizar parqueaderos identificados en la ciudad. (Cód KPT1203008)</t>
  </si>
  <si>
    <t>Crear e implementar un Centro de Soluciones de Justicia Móvil (Cód KPT 1202003)</t>
  </si>
  <si>
    <t>Ampliar los Sistemas de Vigilancia y seguridad Comunitaria en las 13 comunas de Ibagué (Cód KPT 1202016)</t>
  </si>
  <si>
    <t>Capacitar 58 Instituciones educativas en mecanismos de prevención de la Explotación Sexual – Comercial del NNA (ESCNNA) y trata de personas. (Cód KPT 1202012)</t>
  </si>
  <si>
    <t>Ejecutar la Ruta Interinstitucional contra la Trata de Personas. (Cód KPT 1202012)</t>
  </si>
  <si>
    <t>Implementar en los 17 corregimientos de Ibagué actividades de acción integral contra minas antipersonales y similares</t>
  </si>
  <si>
    <t>Diseñar e implementar 1 Ruta de prevención del reclutamiento, uso y utilización de NNA en el municipio de Ibagué</t>
  </si>
  <si>
    <t xml:space="preserve">Crear e implementar 1 Red de Primeros Respondientes (Cód KPT 1202018)  </t>
  </si>
  <si>
    <t>Crear un Sistema de Información para la simplificación de los procesos de Justicia. (Cód KPT 1202016)</t>
  </si>
  <si>
    <t>Ejecutar 1 Estrategia (Vigilancia con Drones) VIDRON para la vigilancia.  (Cód KPT 1202019)</t>
  </si>
  <si>
    <t>Adecuar, crear e implementar 13 Centro de Atención Inmediata – CAI    (Cód KPT 1202003-1202005)</t>
  </si>
  <si>
    <t>Implementar 2 Nuevas Estaciones de Policía (Cód KPT 1202002)</t>
  </si>
  <si>
    <t>Implementar una estrategia de control y seguridad urbano y rural  (Cód KPT 1202019)</t>
  </si>
  <si>
    <t>Fortalecer 1 Observatorio del Delito (Cód KPT 1202008)</t>
  </si>
  <si>
    <t>Formular y ejecutar 1 Estrategia de Recompensa contra el delito y/o apología del delito. (Cód KPT 1202019)</t>
  </si>
  <si>
    <t>Ejecutar 1 Estrategia de Prevención situacional del delito a través del mejoramiento del entorno  (Cód KPT 1202019)</t>
  </si>
  <si>
    <t>Crear 1 Red terapéutica y de aprendizaje para la protección primaria contra el consumo de SPA (Cód KPT 1202019)</t>
  </si>
  <si>
    <t xml:space="preserve">Atención y Protección Animal </t>
  </si>
  <si>
    <t>PROTECCION, ATENCION Y CUIDADO ANIMAL "IBAGUÉ VIBRA POR LOS ANIMALES" EN EL MUNICIPIO DE IBAGUÉ</t>
  </si>
  <si>
    <t>Crear e implementar una estrategia de prevención, atención integral y protección animal (Cód KPT 4501001)</t>
  </si>
  <si>
    <t>CAPA</t>
  </si>
  <si>
    <t>Construir el Mega CAPA (Centro de atención y protección animal)(Cód KPT 4501005)</t>
  </si>
  <si>
    <t>FORTALECIMIENTO DE LA DEMOCRACIA, LA PARTICIPACIÓN CIUDADANA,  Y LA LIBERTAD RELIGIOSA EN EL MUNICIPIO DE IBAGUÉ</t>
  </si>
  <si>
    <t>Realizar e implementar una estrategia de fortalecimiento de capacidades para los Organismos de acción comunal (Cód KPT 4502001)</t>
  </si>
  <si>
    <t xml:space="preserve">Participacion ciudadana </t>
  </si>
  <si>
    <t>Formular y ejecutar una Estrategias de formación política y liderazgo juvenil comunitario (Cód KPT 4501004)</t>
  </si>
  <si>
    <t>Ejecutar 1 plan de promoción, sensibilización activa y fomento de los derechos humanos y la construcción de paz. (Cód KPT 4502015)</t>
  </si>
  <si>
    <t>Fortalecer las asociaciones comunitarias en mecanismos alternativos de solución de conflictos (Cód KPT 4501002)</t>
  </si>
  <si>
    <t>Libertad Religiosa</t>
  </si>
  <si>
    <t>Formular e implementar la Política Pública de Libertad de Culto y Religión municipal, en concordancia con el Acuerdo 025 de 2018, la ordenanza No, 001 de 2019 y el decreto departamental No. 1383 de 2019(Cód KPT 4502016)</t>
  </si>
  <si>
    <t>Elaborar el Proyecto de "Gestores de Valores GV" articulando con el sector religioso y con Organismos Internacionales para la promoción de los valores, DDHH, libertades fundamentales, y construcción del tejido social en el municipio de Ibagué.</t>
  </si>
  <si>
    <t>Implementar una estrategia de fortalecimiento, promoción y sensibilización que propenda por el desarrollo de la libertad de culto y la religión de la ciudad (Cód KPT 4502016)</t>
  </si>
  <si>
    <t>Aplicar una estrategia de mapeo y caracterización a las entidades religiosas y sus organizaciones a fin de identificar el aporte al bien común que se realizan dentro del municipio de Ibagué</t>
  </si>
  <si>
    <t>ORDENAMIENTO TERRITORIAL Y DESARROLLO URBANO</t>
  </si>
  <si>
    <t xml:space="preserve">Espacio Público </t>
  </si>
  <si>
    <t>RECUPERACION Y CONTROL EFECTIVO DEL ESPACIO PUBLICO DE LA CIUDAD DE IBAGUE</t>
  </si>
  <si>
    <t>Recuperar y controlar el Espacio público (Cód KPT 4002020)</t>
  </si>
  <si>
    <t>400 m2</t>
  </si>
  <si>
    <t>ESPACIO PUBLICO</t>
  </si>
  <si>
    <t>Cumplir el 100% de las actividades de la estrategia de participación ciudadana</t>
  </si>
  <si>
    <t>SECRETARÍA: DESARROLLO SOCIAL COMUNITARIO</t>
  </si>
  <si>
    <t>Apropiación Definitiva  2021</t>
  </si>
  <si>
    <t>Fuentes de financaicón para la vigencia</t>
  </si>
  <si>
    <t>VIBRA CON INCLUSIÓN Y DIVERSIDAD</t>
  </si>
  <si>
    <t>INCLUSIÓN SOCIAL Y PRODUCTIVA PARA LA POBLACIÓN EN SITUACIÓN DE VULNERABILIDAD
(Cód KPT 4103)</t>
  </si>
  <si>
    <t xml:space="preserve">Mujer, Equidad de Género y Diversidad Sexual </t>
  </si>
  <si>
    <t>Fortalecimiento a la Mujer, Equidad de genero y Diversidad sexual en el municipio de ibague.</t>
  </si>
  <si>
    <t xml:space="preserve">Diseñar, actualizar e Implementar Programas de Formación para el desarrollo de capacidades y la transformación social de las Mujeres y la población sexualmente diversa del Municipio. </t>
  </si>
  <si>
    <t>DESARROLLO SOCIAL COMUNITARIO</t>
  </si>
  <si>
    <t>Directora de Mujer, Género y Diversidad Sexual</t>
  </si>
  <si>
    <t>JHOANA PAOLA VIDALES AVILA</t>
  </si>
  <si>
    <t>Atención integral y orientación a mujeres y población LGTBI priorizada.</t>
  </si>
  <si>
    <t xml:space="preserve">Promover estrategia para la inserción laboral y la generación de ingresos para las mujeres y la población LGBTI </t>
  </si>
  <si>
    <t>Implementar la Estrategia Municipal para la prevención de la violencia de género y diversidad sexual priorizada</t>
  </si>
  <si>
    <t xml:space="preserve">Implementar la estrategia de atención a las mujeres habitantes de calle. </t>
  </si>
  <si>
    <t>Implementar 1 Ruta de atención para mujeres víctimas de todo tipo de violencia</t>
  </si>
  <si>
    <t>Gestionar la casa de la mujer en el municipio de Ibagué.</t>
  </si>
  <si>
    <t>Implementar la política pública LGBTI.</t>
  </si>
  <si>
    <t>Beneficiar a mujeres cuidadoras de PcD mediante una estrategia de acción integral.</t>
  </si>
  <si>
    <t>Beneficiar a mujeres cabeza de familia para que por medio de proyectos productivos reciban ayuda del ente público o privado para ejecución de estos proyectos. (Entrega de insumos).</t>
  </si>
  <si>
    <t>Diversidad étnica cultural</t>
  </si>
  <si>
    <t>Fortalecimiento a la Diversidad étnica y cultural en el municipio de ibague</t>
  </si>
  <si>
    <t>Implementar política pública Población Indígena</t>
  </si>
  <si>
    <t>Directora de Grupos Étnicos y Población Vulnerable</t>
  </si>
  <si>
    <t>ANDRES CAMILO ACEVEDO BARRAGN</t>
  </si>
  <si>
    <t>Estrategia para el fortalecimiento integral, asesoría la población étnica que resida en el municipio de Ibagué</t>
  </si>
  <si>
    <t xml:space="preserve">Aprobar e implementar política pública de la población afrodescendiente </t>
  </si>
  <si>
    <t>Implementación de una estrategia para el fortalecimiento del modelo intercultural y de capacidades para las comunidades étnicas del municipio de Ibagué</t>
  </si>
  <si>
    <t>Ibagué lucha contra la pobreza</t>
  </si>
  <si>
    <t>Mejoramiento en la Lucha Contra la Pobreza en el municipio de Ibague.</t>
  </si>
  <si>
    <t xml:space="preserve">Atención integral y orientación a las familias inscritas en el programa Familias en Acción y/o población vulnerable y/o en condición de pobreza, pobreza extrema y/o pobreza multidimensional (Cód KPT 4103050) </t>
  </si>
  <si>
    <t xml:space="preserve">Implementar procesos de formación en áreas productivas a personas del programa Familias en Acción y/o población vulnerable y/o en condición de pobreza, pobreza extrema y/o pobreza multidimensional. </t>
  </si>
  <si>
    <t>Realizar eventos y/o socializaciones anuales del programa familias en acción.</t>
  </si>
  <si>
    <t xml:space="preserve">Fortalecimiento y seguimiento a iniciativas de proyectos productivos a personas del programa Familias en Acción y/o población vulnerable y/o en condición de pobreza, pobreza extrema y/o pobreza multidimensional (Cód KPT 4103057) </t>
  </si>
  <si>
    <t>ATENCIÓN INTEGRAL DE POBLACIÓN EN SITUACIÓN PERMANENTE DE DESPROTECCIÓN SOCIAL Y/O FAMILIAR
(Cód KPT 4105</t>
  </si>
  <si>
    <t>Ibagué de la mano con los adultos mayores</t>
  </si>
  <si>
    <t>211303401199
211303404200
211303433604</t>
  </si>
  <si>
    <t>Compromiso integral de la mano con los Adultos mayores en el municipio de ibague.</t>
  </si>
  <si>
    <t>Atención y orientación con enfoque diferencial a los Adultos mayores del área urbana y rural priorizados. (Cód KPT 4104015)</t>
  </si>
  <si>
    <t>ATENCIÓN INTEGRAL DE POBLACIÓN EN SITUACIÓN PERMANENTE DE DESPROTECCIÓN SOCIAL Y/O FAMILIAR
(Cód KPT 4106</t>
  </si>
  <si>
    <t>Implementación de comedores comunitarios que beneficien a los adultos mayores del área urbana y rural del municipio de Ibagué.</t>
  </si>
  <si>
    <t>ATENCIÓN INTEGRAL DE POBLACIÓN EN SITUACIÓN PERMANENTE DE DESPROTECCIÓN SOCIAL Y/O FAMILIAR
(Cód KPT 4107</t>
  </si>
  <si>
    <t xml:space="preserve">Fortalecer los centros vida y/o centros de bienestar de adulto mayor (Cód KPT 4104015) </t>
  </si>
  <si>
    <t>ATENCIÓN INTEGRAL DE POBLACIÓN EN SITUACIÓN PERMANENTE DE DESPROTECCIÓN SOCIAL Y/O FAMILIAR
(Cód KPT 4108</t>
  </si>
  <si>
    <t>Ibagué territorio incluyente con la discapacidad</t>
  </si>
  <si>
    <t>Compromiso del Territorio incluyente con la  Discapacidad en el municipio de Ibague.</t>
  </si>
  <si>
    <t>Apoyo y seguimiento a unidades productivas para  personas con  discapacidad y/o sus cuidadores. (Cód KPT 4103059)</t>
  </si>
  <si>
    <t>ATENCIÓN INTEGRAL DE POBLACIÓN EN SITUACIÓN PERMANENTE DE DESPROTECCIÓN SOCIAL Y/O FAMILIAR
(Cód KPT 4109</t>
  </si>
  <si>
    <t>Implementar el Programa de Sensibilización y promoción de los DDHH y el desarrollo de capacidades educativas, culturales, para la población en condición de discapacidad.</t>
  </si>
  <si>
    <t>ATENCIÓN INTEGRAL DE POBLACIÓN EN SITUACIÓN PERMANENTE DE DESPROTECCIÓN SOCIAL Y/O FAMILIAR
(Cód KPT 4110</t>
  </si>
  <si>
    <t>Implementación y Desarrollo del programa lúdico deportivo para el manejo adecuado del tiempo libre dirigido a la población en condición de discapacidad.</t>
  </si>
  <si>
    <t>ATENCIÓN INTEGRAL DE POBLACIÓN EN SITUACIÓN PERMANENTE DE DESPROTECCIÓN SOCIAL Y/O FAMILIAR
(Cód KPT 4111</t>
  </si>
  <si>
    <t xml:space="preserve">Atención integral y/o apoyo nutricional a  1.000 personas con discapacidad (Cód KPT 4104035) </t>
  </si>
  <si>
    <t>ATENCIÓN INTEGRAL DE POBLACIÓN EN SITUACIÓN PERMANENTE DE DESPROTECCIÓN SOCIAL Y/O FAMILIAR
(Cód KPT 4112</t>
  </si>
  <si>
    <t>Apoyar a personas con discapacidad, con entrega de ayudas técnicas.</t>
  </si>
  <si>
    <t>ATENCIÓN INTEGRAL DE POBLACIÓN EN SITUACIÓN PERMANENTE DE DESPROTECCIÓN SOCIAL Y/O FAMILIAR
(Cód KPT 4113</t>
  </si>
  <si>
    <t>Actualizar e implementar la política pública de discapacidad del Municipio de Ibagué</t>
  </si>
  <si>
    <t>ATENCIÓN INTEGRAL DE POBLACIÓN EN SITUACIÓN PERMANENTE DE DESPROTECCIÓN SOCIAL Y/O FAMILIAR
(Cód KPT 4114</t>
  </si>
  <si>
    <t>Diseñar e Implementar un programa de Formación para el Desarrollo de Capacidades y la Transformación Social de la Población en Condición de Discapacidad, con el Propósito de Lograr su Inclusión Social y Productiva</t>
  </si>
  <si>
    <t>ATENCIÓN INTEGRAL DE POBLACIÓN EN SITUACIÓN PERMANENTE DE DESPROTECCIÓN SOCIAL Y/O FAMILIAR
(Cód KPT 4115</t>
  </si>
  <si>
    <t>Inclusión Social al Habitante de calle</t>
  </si>
  <si>
    <t xml:space="preserve"> Apoyo en  la Inclusion social al Habitante de Calle en el municipio de Ibague.</t>
  </si>
  <si>
    <t>Formular e implementar la política pública de habitante de calle</t>
  </si>
  <si>
    <t>ATENCIÓN INTEGRAL DE POBLACIÓN EN SITUACIÓN PERMANENTE DE DESPROTECCIÓN SOCIAL Y/O FAMILIAR
(Cód KPT 4116</t>
  </si>
  <si>
    <t>Implementar Plan de Acción integral para los habitantes de calle</t>
  </si>
  <si>
    <t>ATENCIÓN INTEGRAL DE POBLACIÓN EN SITUACIÓN PERMANENTE DE DESPROTECCIÓN SOCIAL Y/O FAMILIAR
(Cód KPT 4117</t>
  </si>
  <si>
    <t>Implementar la estrategia de atención a los habitantes de calle con enfoque de resocialización. (Cód KPT 4104034)</t>
  </si>
  <si>
    <t>ATENCIÓN INTEGRAL DE POBLACIÓN EN SITUACIÓN PERMANENTE DE DESPROTECCIÓN SOCIAL Y/O FAMILIAR
(Cód KPT 4118</t>
  </si>
  <si>
    <t xml:space="preserve">Realizar e implementar el programa de Sensibilización enfocadas a la prevención del consumo de sustancias psicoactivas, con actores sociales del municipio (Cód KPT 4104026) </t>
  </si>
  <si>
    <t>ATENCIÓN, ASISTENCIA Y REPARACIÓN INTEGRAL A LAS VÍCTIMAS
(Cód KPT 4101)</t>
  </si>
  <si>
    <t>Ibagué por la garantía de los derechos de las víctimas</t>
  </si>
  <si>
    <t>Compromiso  por la garantía de los derechos de las víctimas enel municipio de Ibague</t>
  </si>
  <si>
    <t>Atención integral y orientación con enfoque diferencial y étnico a la población víctima del conflicto armado. Cód KPT 4101023)</t>
  </si>
  <si>
    <t xml:space="preserve">Actualización y seguimiento a las rutas de atención de población víctima del conflicto armado (Cód KPT 4101025) </t>
  </si>
  <si>
    <t>Implementación del plan de retorno y reubicación de la población víctima del conflicto armado (enfoque étnico y diferencial) (Cód KPT 4101074)</t>
  </si>
  <si>
    <t xml:space="preserve"> Implementar el  Centro Regional Para la atención y Reparación Integral a Victimas con enfoque étnico y diferencial. (Cód KPT 4101018)</t>
  </si>
  <si>
    <t>Estrategia para el fortalecimiento en capacidades de emprendimiento, áreas productivas, tecnología e innovación. (Cód KPT 4101038)</t>
  </si>
  <si>
    <t>Apoyo a la Mesa de participación de  víctimas en su conformación, funcionamiento y pago de incentivos, de acuerdo a la ley 1448/2011Cód KPT 4101038)</t>
  </si>
  <si>
    <t>Dirección de infancia, Adolescencia y juventud</t>
  </si>
  <si>
    <t>JORGE IVAN SABOGAL MENDEZ</t>
  </si>
  <si>
    <t>Actualizar el proceso de caracterización de la población víctima del conflicto armado a través de la herramienta RNI-IGED con enfoque étnico y diferencia.</t>
  </si>
  <si>
    <t>Realizar 10 conmemoraciones y/o eventos a la población víctima del conflicto armado. (Cód KPT 4101038)</t>
  </si>
  <si>
    <t>Atención integral y orientación con enfoque diferencial y étnico a los niños, niñas, adolescentes y jóvenes víctima del conflicto armado</t>
  </si>
  <si>
    <t>LA INFANCIA, LA ADOLESCENCIA Y LA JUVENTUD VIBRAN POR SUS DERECHOS</t>
  </si>
  <si>
    <t>DESARROLLO INTEGRAL DE NIÑOS, NIÑAS, ADOLESCENTES Y SUS FAMILIAS
(Cód KPT 4102)</t>
  </si>
  <si>
    <t>Ibagué Vibra con Niñas y Niños, Protegidos, Sanos y Felices</t>
  </si>
  <si>
    <t>Fortalecimiento de Ibagué Vibra con Niñas y Niños, Protegidos, Sanos y Felices en el municipio de Ibague</t>
  </si>
  <si>
    <t xml:space="preserve">Formular la Política Pública para el desarrollo integral de la primera infancia (Cód KPT 4102001) </t>
  </si>
  <si>
    <t>Diseñar e implementar una estrategia enfocada en madres gestantes, lactantes y niños con alimentación complementaria.. (Cód KPT 4102001)</t>
  </si>
  <si>
    <t>Diseñar e implementar una estrategia de recreación dirigida a la primera infancia, infancia y adolescencia (Cód KPT 4102001)</t>
  </si>
  <si>
    <t>Diseñar e implementar un programa de fortalecimiento familiar para el cuidado y crianza  no violenta por parte de los cuidadores (Cód KPT 4102001)</t>
  </si>
  <si>
    <t xml:space="preserve">Diseñar e implementar la Ruta Integral de Atenciones de primera infancia, Infancia y Adolescencia con enfoque diferencial y étnico (Cód KPT 4102001) </t>
  </si>
  <si>
    <t xml:space="preserve">Actualizar e Implementar la Política Pública de  infancia y adolescencia (Cód KPT 4102001) </t>
  </si>
  <si>
    <t xml:space="preserve">Diseñar una estrategia de acompañamiento, fortalecimiento y cualificación de la mesa de participación de niños, niñas y adolescentes (Cód KPT 4102001) </t>
  </si>
  <si>
    <t xml:space="preserve">Diseñar e implementar una estrategia para estimular el buen uso del tiempo libre y la práctica de actividades culturales, deportivas o lúdicas de niños, niñas y adolescentes en riesgo de trabajo infantil con enfoque étnico y diferencial. (Cód KPT 4102001) </t>
  </si>
  <si>
    <t xml:space="preserve">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</si>
  <si>
    <t xml:space="preserve">Diseñar una estrategia de articulación interinstitucional para la Implementación de la modalidad guardería infantil nocturna en el municipio de Ibagué. Cód KPT 4102001) </t>
  </si>
  <si>
    <t>Número Hogar de paso implementado</t>
  </si>
  <si>
    <t xml:space="preserve">Fomentar red de apoyo comunitaria y educativa para disminuir la violencia contra niños, niñas y adolescentes (Cód KPT 4102001) </t>
  </si>
  <si>
    <t xml:space="preserve">Implementar una estrategia orientada a la prevención del abuso explotación y comercio sexual de niños, niñas y adolescentes del municipio (Cód KPT 4102001) </t>
  </si>
  <si>
    <t xml:space="preserve">Implementar la estrategia orientada a la generación de habilidades de autoprotección y autocuidado, dirigidos en niños, niñas y adolescentes, con prioridad para la población especial y con enfoque diferencial (Cód KPT 4102001) </t>
  </si>
  <si>
    <t xml:space="preserve">Comedores para niños, niñas y adolescentes del área urbana y rural del municipio de Ibagué. (Cód KPT 4102001) </t>
  </si>
  <si>
    <t>Implementar una estrategia de fortalecimiento de alianzas entre sector público, privado y la cooperación internacional en favor de los niños, niñas, adolescentes y las familias.</t>
  </si>
  <si>
    <t>Implementar estrategia de formulación e implementación de la Ruta Integral de Atención de infancia y adolescencia.</t>
  </si>
  <si>
    <t>Jóvenes que Vibran por la Vida</t>
  </si>
  <si>
    <t>Fortalecimiento de los Jóvenes que Vibran por la Vida en el municipio de Ibague.</t>
  </si>
  <si>
    <t>Implementación y seguimiento de la Política Pública de Juventud (Acuerdo 016 de 2019)</t>
  </si>
  <si>
    <t>Implementar la estrategia orientada a la generación  de  habilidades de autoprotección y autocuidado, dirigidos a jóvenes con prioridad para la población especial y con enfoque diferencial</t>
  </si>
  <si>
    <t>Implementar una estrategia de atención, orientación y seguimiento psicológico enfocada al fortalecimiento familiar y la prevención de conductas suicidas en niñas, niños y jóvenes. (Cód KPT 4102037)</t>
  </si>
  <si>
    <t>Crear el observatorio de juventudes que integre las caracterizaciones de la población juvenil del municipio de Ibagué.</t>
  </si>
  <si>
    <t xml:space="preserve">SECRETARÍA DE DESARROLLO ECONÓMICO </t>
  </si>
  <si>
    <t>31 de diciembre del 2021</t>
  </si>
  <si>
    <t>Recurso Apropiado</t>
  </si>
  <si>
    <t>COMPROMISOS</t>
  </si>
  <si>
    <t>VALOR PAGADO</t>
  </si>
  <si>
    <t>REACTIVANDO NUESTRA ECONOMIA</t>
  </si>
  <si>
    <t xml:space="preserve">PRODUCTIVIDAD Y COMPETITIVIDAD DE LAS EMPRESAS COLOMBIANAS
</t>
  </si>
  <si>
    <t xml:space="preserve">Reactivación Económica, Dinámica y Vibrante </t>
  </si>
  <si>
    <t>Apoyo AL MEJORAMIENTO Y FORTALECIMIENTO DE POLÍTICAS, PROCESOS Y CONDICIONES ECONÓMICAS Y/O COMPETITIVAS PARA LOS SECTORES PRODUCTIVOS EN EL MUNICIPIO DE   Ibagué</t>
  </si>
  <si>
    <t>Implementar el programa de reactivación económica y generación de ingresos Ibagué vibra (con prioridad para la población vulnerable, en condición de pobreza y pobreza extrema entre otros)</t>
  </si>
  <si>
    <t>Secretaría de Desarrollo Economico</t>
  </si>
  <si>
    <t>Dirección de emprendimiento, fortalecimiento empresarial y empleo</t>
  </si>
  <si>
    <t xml:space="preserve">Alba Lucía García </t>
  </si>
  <si>
    <t>Reformular la política pública de desarrollo económico</t>
  </si>
  <si>
    <t xml:space="preserve">Diseñar e implementar los "CECOS" centros de economía colaborativa y  de emprendimiento (Cód KPT 3605007) </t>
  </si>
  <si>
    <t xml:space="preserve">Promover 600 microcréditos a famiempresas y microempresas beneficiadas de actividades de promoción empresarial. (Cód KPT 3602018) </t>
  </si>
  <si>
    <t>Brindar asistencia técnica a 100 mipymes y/o unidades productivas para el proceso de internacionalización (Cód KPT 3502022)</t>
  </si>
  <si>
    <t xml:space="preserve">Brindar asistencia técnica a 400  micro, pequeñas y medianas empresas (Cód KPT 3502017) </t>
  </si>
  <si>
    <t>PRODUCTIVIDAD Y COMPETITIVIDAD DE LAS EMPRESAS COLOMBIANAS
(Cód. KPT 3502)</t>
  </si>
  <si>
    <t>Realizar y participar en  20 eventos comerciales  con uso de tecnologías</t>
  </si>
  <si>
    <t>Gestionar la reactivación de la zona franca de Ibagué</t>
  </si>
  <si>
    <t xml:space="preserve">Fomentar la creación de 8  nuevos negocios  verdes (Cód KPT 3204012) </t>
  </si>
  <si>
    <t>Promover el desarrollo de 40 industrias o ideas creativas pertenecientes a la economía naranja. (Cód KPT 3502011)</t>
  </si>
  <si>
    <t xml:space="preserve">Beneficiar a emprendedores y empresarios formales de la región con recursos de capital semilla </t>
  </si>
  <si>
    <t>Diseñar una estrategia “Ibagué Nocturno” con el propósito de Dinamizar la economía o reactivar el comercio en la ciudad de Ibagué</t>
  </si>
  <si>
    <t>Brindar asistencia técnica y/o capacitaciones a 200 Vendedores Informales en estrategias de comercialización</t>
  </si>
  <si>
    <t>Diseñar e implementar un sistema de registro empresarial para la focalización de beneficios</t>
  </si>
  <si>
    <t>SECRETARÍA DE CULTURA</t>
  </si>
  <si>
    <t>PROYECCIÓN 2021</t>
  </si>
  <si>
    <t>EJECUCIÓN</t>
  </si>
  <si>
    <t>Otros (Desahorro FONPET)</t>
  </si>
  <si>
    <t>SGP</t>
  </si>
  <si>
    <t>EJECUCIÓN DEFINITIVA</t>
  </si>
  <si>
    <t>IBAGUE SOCIOCULTURAL</t>
  </si>
  <si>
    <t>SECTOR 2. CULTURA QUE VIBRA CON 
OPORTUNIDADES 
 (Cód KPT 33)</t>
  </si>
  <si>
    <t>GESTION, PROTECCION Y SALVAGUARDIA DEL PATRIMONIO CULTURAL COLOMBIANO</t>
  </si>
  <si>
    <t>VIBRA EL PATRIMONIO</t>
  </si>
  <si>
    <t>PROTECCIÓN, PROMOCIÓN, Y SALVAGUARDIA DEL PATRIMONIO CULTURAL DEL MUNICIPIO DE IBAGUÉ</t>
  </si>
  <si>
    <t xml:space="preserve">Diseñar e implementar una estrategia para la promoción y salvaguardia del patrimonio material e inmaterial del municipio de Ibagué. </t>
  </si>
  <si>
    <t>Secretaría de Cultura</t>
  </si>
  <si>
    <t>Carrera 10 #4-55, Centro, Ibagué, Tolima</t>
  </si>
  <si>
    <t>Greis Cifuentes Tarquino</t>
  </si>
  <si>
    <t xml:space="preserve">Intervenir 20 bienes de interés cultural (muebles e inmuebles) </t>
  </si>
  <si>
    <t>215304301218-215304305558-215304334582-215304341559-215304359560</t>
  </si>
  <si>
    <t xml:space="preserve">Diseñar e implementar el complejo cultural, Panóptico de Ibagué. </t>
  </si>
  <si>
    <t>PROMOCION Y ACCESOS EFECTIVO A PROCESOS CULTURALES Y ARTISTICOS</t>
  </si>
  <si>
    <t>FOMENTO ARTISTICO Y EMPODERAMIENTO CULTURAL</t>
  </si>
  <si>
    <t>215304417225 - 215304418228</t>
  </si>
  <si>
    <t>FORMACIÓN Y EMPODERAMIENTO CULTURAL DEL MUNICIPIO DE IBAGUÉ</t>
  </si>
  <si>
    <t>Desarrollar 120 procesos formativos (presencial o virtual) en zonas urbanas y rurales del mpio de Ibague</t>
  </si>
  <si>
    <t>215304405221 - 215304411223 - 215304434584</t>
  </si>
  <si>
    <t>Promover la certificacion de los agentes culturales y artistas del municipio de Ibague</t>
  </si>
  <si>
    <t>FORTALECIMIENTO, DESARROLLO Y SOSTENIBILIDAD DEL ECOSISTEMA CREATIVO DE LA CIUDAD MUSICAL  DE IBAGUÉ</t>
  </si>
  <si>
    <t>Formular e implementar la agenda "Ibague vibra capital musical"</t>
  </si>
  <si>
    <t>Promover la creacion y/o consolidacion de 4 zonas VIC (Vibra Ibague Capital)</t>
  </si>
  <si>
    <t>ESCENARIOS CULTURALES, BIBLITECAS, COMUNIDAD Y TERRITORIO</t>
  </si>
  <si>
    <t>215304401219 - 215304405220 - 215304417224 - 215304418227 - 215304434583</t>
  </si>
  <si>
    <t>Eventos presenciales y/o virtuales en el municipio de Ibague (festivales, ferias entre otros)</t>
  </si>
  <si>
    <t>215304401219 - 215304405220 - 215304418227</t>
  </si>
  <si>
    <t>Apoyar 320 iniciativas Artisticas y culturales</t>
  </si>
  <si>
    <t>215304405222 - 215304417226 - 215304460561</t>
  </si>
  <si>
    <t>FORTALECIMIENTO DE LA RED DE BIBLIOTECAS PÚBLICAS Y ESCENARIOS CULTURALES DE IBAGUÉ</t>
  </si>
  <si>
    <t>Implementar la estrategia de fortalecimiento integral en infraestructura, capital humano, tecnología y/o dotación de bibliotecas y escenarios culturales.</t>
  </si>
  <si>
    <t>Obsevaciones: El presupuesto de Vigencías Expiradas es de $457.991.092 para la vigencia 2021; Los pasivos exigibles se registraron por valor de $156.012.600</t>
  </si>
  <si>
    <t xml:space="preserve">SECRETARÍA de Ambiente y Gestion del Riesgo </t>
  </si>
  <si>
    <t>Diciembre 30 /2021</t>
  </si>
  <si>
    <t>Total Valor Ejecutado</t>
  </si>
  <si>
    <t>Fuentes de financaicón para la vigencia ejecutados</t>
  </si>
  <si>
    <t>Cofinanciación</t>
  </si>
  <si>
    <t>Departamento</t>
  </si>
  <si>
    <t>Nación</t>
  </si>
  <si>
    <t>Propios</t>
  </si>
  <si>
    <t>Ibagué Ambiental y Ecosistemica</t>
  </si>
  <si>
    <t xml:space="preserve">Ambiente y gestion del riesgo </t>
  </si>
  <si>
    <t>CONSERVACIÓN DE LA BIODIVERSIDAD Y SUS SERVICIOS ECOSISTEMICOS  (Cód KPT 3202)</t>
  </si>
  <si>
    <t>Sistema Municipal de Áreas Protegidas “SIMAP”</t>
  </si>
  <si>
    <t>Conservacion de la biodeversidad y sus servicios ecosistematicos en el municipio de Ibagué</t>
  </si>
  <si>
    <t>Gestión de áreas protegidas y estrategias complementarias de conservación. (Cód. KPT 3202005)</t>
  </si>
  <si>
    <t xml:space="preserve">Secretaria de Ambiente y Gestion del riesgo </t>
  </si>
  <si>
    <t xml:space="preserve">Carrera 3 -calle 10 Numero 10-25 tercer piso </t>
  </si>
  <si>
    <t xml:space="preserve">Cesar Augusto Gutierrez Barreto </t>
  </si>
  <si>
    <t>Estrategias para procesos de restauración ecológicas  (Cód. KPT 3202005)</t>
  </si>
  <si>
    <t>Realizar actividades de fomento del material forestal con fines de conservación (Cód. KPT 3202038)</t>
  </si>
  <si>
    <t>Sembrar árboles en la zona urbana y rural.  (Cód. KPT 3202006)</t>
  </si>
  <si>
    <t xml:space="preserve">Formular 5 planes de manejo ambiental para predios adquiridos con fines de conservación ambiental. </t>
  </si>
  <si>
    <t>Implementar acciones de recuperación y conservación para la provisión del recurso hídrico.  (Cód. KPT 3202037)</t>
  </si>
  <si>
    <t>Implementar un esquema de pagos por servicios ambientales.</t>
  </si>
  <si>
    <t>Controlar y vigilar 5836 hectáreas con fines de conservación ambiental</t>
  </si>
  <si>
    <t>Apoyar la implementación del plan de manejo ambiental de los cerros norte de Ibagué</t>
  </si>
  <si>
    <t>Seguimiento y protección a la fauna silvestre</t>
  </si>
  <si>
    <t xml:space="preserve">Implementar 3 proyectos de conservación de especies en peligro de extinción </t>
  </si>
  <si>
    <t>Realizar labores de control y vigilancia respecto al tráfico de especies silvestres</t>
  </si>
  <si>
    <t>Realizar talleres de concienciación alrededor del tema de conservación de especies silvestres</t>
  </si>
  <si>
    <t>FORTALECIMIENTO DEL DESEMPEÑO AMBIENTAL DE LOS SECTORES PRODUCTIVOS
(Código KPT 3201)</t>
  </si>
  <si>
    <t>Fortalecimiento del desempeño ambiental de los sectores productivos</t>
  </si>
  <si>
    <t>Fortalecimiento del desempeño ambiental de los sectores productivos en el municipio de Ibagué</t>
  </si>
  <si>
    <t>Implementar 5 proyectos de Eco-innovación, eficiencia energética, producción limpia y mercados verdes. (Cód. KPT 3299054)</t>
  </si>
  <si>
    <t xml:space="preserve">Fortalecer el observatorio ambiental de desarrollo sostenible. (Cód. KPT 3201013) </t>
  </si>
  <si>
    <t>Capacitar a 100 mineros de subsistencia en temas de buenas prácticas ambientales y productivas</t>
  </si>
  <si>
    <t>Beneficiar a 30 mineros de subsistencia con proyectos productivos alternativos</t>
  </si>
  <si>
    <t>GESTIÓN DEL CAMBIO CLIMÁTICO PARA UN DESARROLLO BAJO EN CARBONO Y RESILIENTE AL CLIMA</t>
  </si>
  <si>
    <t>Gestión del cambio climatico para un desarrollo bajo en carbono y resiliente al clima en el municipio de ibagué</t>
  </si>
  <si>
    <t>219305501252 ,219305502253,219305517640</t>
  </si>
  <si>
    <t>Estrategia para fortalecer las capacidades y transferencia de tecnología en lo relacionado con la defensa del medio ambiente y el cambio climático.</t>
  </si>
  <si>
    <t>Estrategias de producción sostenibles y consumo responsable.</t>
  </si>
  <si>
    <t>Realizar 80 talleres teórico – prácticos con la comunidad y sectores industriales para mitigación y adaptación al cambio climático</t>
  </si>
  <si>
    <t>Acciones integrales de arbolado urbano en el municipio</t>
  </si>
  <si>
    <t>Sistemas agroforestales (SAF), hacia una agricultura climáticamente
Resiliente</t>
  </si>
  <si>
    <t>Apoyo al desarrollo de prácticas sostenibles de ecourbanismo</t>
  </si>
  <si>
    <t>GESTIÓN DE LA INFORMACIÓN Y EL CONOCIMIENTO AMBIENTAL</t>
  </si>
  <si>
    <t>Educacion Ambiental</t>
  </si>
  <si>
    <t>Implementación De La Información Y El Conocimiento Ambiental En El Municipio De Ibagué</t>
  </si>
  <si>
    <t>Ejecutar proyectos ciudadanos de educación ambiental (PROCEDAS) (Cód KPT 3204010)</t>
  </si>
  <si>
    <t>Apoyar la ejecución de 58 proyectos ambientales escolares (PRAES) (Cód KPT 3204010)</t>
  </si>
  <si>
    <t xml:space="preserve">Fortalecimiento del Conocimiento en Gestión del Riesgo </t>
  </si>
  <si>
    <t>Fortalecimiento del conocimiento, reduccion del riesgo y manejo de desastres del municipio de ibague</t>
  </si>
  <si>
    <t>Realizar los estudios de detalle de amenaza, vulnerabilidad y riesgo para determinar la categorización del riego (mitigable y no mitigable).</t>
  </si>
  <si>
    <t xml:space="preserve">Reducción del Riesgo de Desastres del Municipio </t>
  </si>
  <si>
    <t>Actualizar el Plan Municipal de gestión de riesgos. (Cód KPT 4503001)</t>
  </si>
  <si>
    <t>Estrategia para el conocimiento, reducción y manejo del riesgo</t>
  </si>
  <si>
    <t>Mejorar la red de comunicación existente con el fin de alertar y coordinar la atención ante un evento de emergencia. (Cód KPT 4503012)</t>
  </si>
  <si>
    <t xml:space="preserve">Manejo de Emergencias y Desastres en el Municipio </t>
  </si>
  <si>
    <t>Gestionar  la sala de crisis con capacidad técnica, tecnológica y operativa para la atención de emergencias.</t>
  </si>
  <si>
    <t>Implementar la estrategia para fortalecer de manera integral el cuerpo de bomberos de la ciudad de Ibagué (infraestructura, capital humano, tecnología, equipos entre otros)</t>
  </si>
  <si>
    <t xml:space="preserve">AGUA POTABLE Y SANEAMIENTO BASICO </t>
  </si>
  <si>
    <t>ACCESO DE LA POBLACION A LOS SERVICIOS DE AGUA POTABLE Y SANEAMIENTO BASICO</t>
  </si>
  <si>
    <t>219305816257 ,219305801636</t>
  </si>
  <si>
    <t>INTEGRACION DE LA POBLACION A LOS SERVICIOS DE AGUA POTABLE Y SANEAMIENTO BASICO RURAL</t>
  </si>
  <si>
    <t>Mejorar, optimizar y brindar apoyo técnico a 20 acueductos de la zona rural y urbana.  (Código KPT 4003017)</t>
  </si>
  <si>
    <t>Construir 2 plantas de tratamiento de agua potable en centros rurales nucleados.  (Cód. KPT 4003015)</t>
  </si>
  <si>
    <t>Efectuar pagos de subsidios anuales a 13 operadores. (Cód. KPT 4003047)</t>
  </si>
  <si>
    <t xml:space="preserve">Reponer 1000 m de redes de alcantarillado de los acueductos comunitarios.   </t>
  </si>
  <si>
    <t>Realizar 12 pagos de tasa retributiva</t>
  </si>
  <si>
    <t>Instalar 500 biodigestores y sistemas sépticos en la zona rural</t>
  </si>
  <si>
    <t>Construir 1 planta de tratamiento residual doméstica en la zona rural</t>
  </si>
  <si>
    <t>Plan de Gestión Integral de Residuos Sólidos – PGRIS</t>
  </si>
  <si>
    <t>IMPLEMENTACIÓN Y SEGUIMIENTO DEL PLAN DE GESTIÓN DE RESIDUOS SÓLIDOS PGIRS DEL MUNICIPIO DE IBAGUÉ</t>
  </si>
  <si>
    <t>Apoyar 4 asociaciones de trabajadores recuperadores de residuos sólidos (Cód KPT 3204012)</t>
  </si>
  <si>
    <t>Actualizar   el Plan Gestión Integral de Residuos Sólidos “PGIRS” (Cód KPT 4003023)</t>
  </si>
  <si>
    <t>Evaluación y seguimiento del Plan Gestión Integral de Residuos Sólidos “PGIRS” en el horizonte a corto plazo (4
años)</t>
  </si>
  <si>
    <t>Ejecutar 8 programas de recuperación, reutilización y aprovechamiento de residuos sólidos en la zona rural. (Cód KPT 4003006)</t>
  </si>
  <si>
    <t>Actualizar censo de recicladores. (Cód KPT 4003006)</t>
  </si>
  <si>
    <t>Caracterización de Residuos Sólidos en las trece (13) Comunas Del Municipio De Ibagué.           (Cód KPT 4003006)</t>
  </si>
  <si>
    <t>Seguimiento al 100% de las actividades ejecutadas por el operador del servicio de aseo.  (Cód KPT 4003006)</t>
  </si>
  <si>
    <t xml:space="preserve">SECRETARÍA: AGRICULTURA Y DESARROLLO RURAL </t>
  </si>
  <si>
    <t>MI CAMPO VIBRA</t>
  </si>
  <si>
    <t xml:space="preserve">INCLUSIÓN PRODUCTIVA DE PEQUEÑOS PRODUCTORES RURALES
(Cód. KPT 1702)
</t>
  </si>
  <si>
    <t>Mi Campo Vibra con Reactivación y Producción</t>
  </si>
  <si>
    <t>FORTALECIMIENTO, REACTIVACION, TRANSFORMACION E INCREMENTO DE LA PRODUCCION AGROPECUARIA EN EL MUNICIPIO DE IBAGUE</t>
  </si>
  <si>
    <t xml:space="preserve">Realizar 4 evaluaciones municipales agropecuarias (EVAS) (Cód KPT 1707068) </t>
  </si>
  <si>
    <t xml:space="preserve">Implementar el Registro Único de Extensión Agropecuaria RUEA (Cód KPT 1702010) </t>
  </si>
  <si>
    <t xml:space="preserve">Implementar un Diagnóstico Agropecuario Municipal sistematizado (Cód KPT 1702024) </t>
  </si>
  <si>
    <t xml:space="preserve">Formular 1 Programa de Extensión Agropecuaria Municipal (Cód KPT 1702024) </t>
  </si>
  <si>
    <t xml:space="preserve">Estrategia comercial y de innovación para el fortalecimiento técnico, talento humano de apoyo a los productores (Cód KPT 1702038) </t>
  </si>
  <si>
    <t xml:space="preserve">Apoyar la conformación y Fortalecimiento de las asociaciones de productores rurales (Cód KPT 1702011) </t>
  </si>
  <si>
    <t xml:space="preserve">Organizar 3 modelos de asociatividad de segundo nivel (Cód KPT 1702011) </t>
  </si>
  <si>
    <t xml:space="preserve">Apoyar el Consejo Municipal de Desarrollo Rural - CDMR (Cód KPT 1702038) </t>
  </si>
  <si>
    <t xml:space="preserve">Capacitar a 600 Productores en buenas prácticas agrícolas y pecuarias (Cód KPT 1702035) </t>
  </si>
  <si>
    <t xml:space="preserve">Aumentar en 500 el número  de Productores certificados en BPA, BPP y BPM (Cód KPT 1702035) </t>
  </si>
  <si>
    <t xml:space="preserve">Estrategia para apoyar Pequeños y medianos productores con certificación en agricultura orgánica y/o producción limpia (Cód KPT 1702035) </t>
  </si>
  <si>
    <t xml:space="preserve">Aumentar en 1500 el número de Productores agropecuarios apoyados con ICR y FAG (Cód KPT 1702007) </t>
  </si>
  <si>
    <t xml:space="preserve">Apoyar a 400 Productores agropecuarios  en eventos de circuitos cortos de comercialización (Mi campo vibra en la ciudad) (Cód KPT 1702038) </t>
  </si>
  <si>
    <t xml:space="preserve">Realizar 50 Eventos y encuentros locales (virtuales y/o presenciales) de comercialización para apoyar productores agropecuarios rurales (ferias agropecuarias, ruedas de negocio, eventos de  socialización, exposiciones agropecuarias) (Cód KPT 1706004) </t>
  </si>
  <si>
    <t xml:space="preserve">Implementar la plataforma virtual de comercialización para el sector agropecuario (Cód KPT 1708040) </t>
  </si>
  <si>
    <t>Fortalecer y dinamizar las cadenas productivas priorizados</t>
  </si>
  <si>
    <t>Implementar un programa de huertas orgánicas para la paz y post pandemia</t>
  </si>
  <si>
    <t>Implementar el programa de escuelas campesinas</t>
  </si>
  <si>
    <t>ORDENAMIENTO SOCIAL Y USO PRODUCTIVO DEL TERRITORIO RURAL
(Cód. KPT 1704)</t>
  </si>
  <si>
    <t xml:space="preserve">El Campo Vibra con Producción Sostenible </t>
  </si>
  <si>
    <t xml:space="preserve">FORTALECIMIENTO DE LA PRODUCCION SOSTENIBLE Y AMIGABLE CON EL MEDIO AMBIENTE EN LA ZONA RURAL DEL MUNICIPIO DE IBAGUE </t>
  </si>
  <si>
    <t>Aumentar en 1 el número de Viveros Municipales registrado ante el ICA</t>
  </si>
  <si>
    <t>Producir 130.000 de plántulas de Material Vegetal Agrícola en el Vivero Municipal para las cadenas priorizadas</t>
  </si>
  <si>
    <t>Estrategia comercial y de innovación para el fortalecimiento técnico, producción sostenible y de talento humano a productores pecuarios</t>
  </si>
  <si>
    <t>Implementar 150 Parcelas agrosilvopastoriles para fomento a la ganadería sostenible</t>
  </si>
  <si>
    <t>Fortalecimiento en los procesos de agricultura urbana, familiar y el fomento de la producción campesina</t>
  </si>
  <si>
    <t>Implementar 200 Módulos de producción apícola</t>
  </si>
  <si>
    <t>Implementar 170 Proyectos productivos para población víctima del conflicto armado</t>
  </si>
  <si>
    <t>212313801828 - 212313833829 - 212313817884</t>
  </si>
  <si>
    <t xml:space="preserve">MANTENIMIENTO Y SOSTENIMIENTO DE LA RED VIAL TERCIARIA, PARA EL DESARROLLO RURAL EN EL MUNICIPIO DE IBAGUE </t>
  </si>
  <si>
    <t>Mejoramiento y/o mantenimiento y/o construcción a 300 km de la red vial terciaria (Cód KPT 2402112)</t>
  </si>
  <si>
    <t xml:space="preserve">Realizar la construcción y/o mejoramiento y/o mantenimiento a 20 puentes peatonales y/o vehicular  en red vial terciaria (Cód KPT 2402046) </t>
  </si>
  <si>
    <t>Construcción de 15 km de placa huella en la red vial terciaria</t>
  </si>
  <si>
    <t>Realizar ampliación y mantenimiento a 200 Km de caminos veredales. (Cód KPT 2402041)</t>
  </si>
  <si>
    <t xml:space="preserve">Infraestructura Productiva y Comercialización </t>
  </si>
  <si>
    <t xml:space="preserve">MEJORAMIENTO DE LA INFRAESTRUCTURA PRODUCTIVA DE VALOR AGREGADO Y COMERCIALIZACIÓN DE LOS PRODUCTORES AGROPECUARIOS EN EL MUNICIPIO DE IBAGUE </t>
  </si>
  <si>
    <t xml:space="preserve">Proyectos de Infraestructura para la transformación y comercialización de productos agropecuarios. (Cód KPT 1709059) </t>
  </si>
  <si>
    <t>SECRETARÍA: ADMINISTRATIVA</t>
  </si>
  <si>
    <t>FORTALECIMIENTO ORGANIZACIONAL BAJO LA MODALIDAD DE TELETRABAJO EN LA ADMINISTRACIÓN MUNICIPAL DE IBAGUÉ</t>
  </si>
  <si>
    <t>Política pública del empleo digno y decente fortalecido</t>
  </si>
  <si>
    <t>SECRETARÍA ADMINISTRATIVA</t>
  </si>
  <si>
    <t>DIRECCIÓN DE TALENTO HUMANO</t>
  </si>
  <si>
    <t>ANA MARIA TRIANA LOMBANA</t>
  </si>
  <si>
    <t>FORTALECIMIENTO DEL PROGRAMA DE GESTIÓN DOCUMENTAL E IMPLEMENTACIÓN DEL PLAN INSTITUCIONAL DE ARCHIVO DE LA ALCALDÍA DE IBAGUÉ</t>
  </si>
  <si>
    <t>Conservar la Gestión Documental al Interior de la Administración Municipal</t>
  </si>
  <si>
    <t>DIRECCIÓN DE RECURSOS FISICOS</t>
  </si>
  <si>
    <t>DIANA CAROLINA MONTAÑA SANCHEZ</t>
  </si>
  <si>
    <t>IDENTIFICACIÓN, LEGALIZACIÓN, DEPURACIÓN, ADMINISTRACIÓN Y ACTUALIZACIÓN DE LOS BIENES FISCALES Y DE USO PÚBLICO DEL MUNICIPIO DE IBAGUÉ.</t>
  </si>
  <si>
    <t>Fortalecer la identificación y legalización de los bienes fiscales y de uso público</t>
  </si>
  <si>
    <t>SECRETARÍA: EDUCACIÓN</t>
  </si>
  <si>
    <t>Diciembre 31  2021</t>
  </si>
  <si>
    <t>Ejecución</t>
  </si>
  <si>
    <t>IBAGUÉ SOCIO CULTURAL</t>
  </si>
  <si>
    <t>SECTOR EDUCACIÓN QUE VIBRA PARA EL DESARROLLO HUMANO</t>
  </si>
  <si>
    <t>Calidad, cobertura y fortalecimiento de la educación inicial, preescolar, básica y media</t>
  </si>
  <si>
    <t>Más niños y niñas con bienestar acceso y permanencia (Cód KPT 2201)</t>
  </si>
  <si>
    <t>Fortalecimiento de estrategias de acceso y permanencia para los niveles de preescolar basica y media en el sector oficial Ibagué</t>
  </si>
  <si>
    <t>10 Instituciones Educativas con enfoque de atención integral en preescolar básica y media</t>
  </si>
  <si>
    <t>Secretaria de Educación</t>
  </si>
  <si>
    <t>Despacho</t>
  </si>
  <si>
    <t>Juan Manuel Rodriguez Acevedo</t>
  </si>
  <si>
    <t>Fortalecimiento del PAE para la permanencia y bienestar de los niños, jóvenes y adolescentes Ibagué</t>
  </si>
  <si>
    <t>Estudiantes atendidos con alimentación escolar anualmente ((Ajuste lineamiento por emergencia COVID-19)</t>
  </si>
  <si>
    <t>Cobertura</t>
  </si>
  <si>
    <t>Maria Alejandra Peñuela Rubio</t>
  </si>
  <si>
    <t>Implementar 4 estrategias para escolarizar niños con prioridad para las víctimas del conflicto armado, población con enfoque diferencial, y grupos de atención, reinsertados y reincorporados</t>
  </si>
  <si>
    <t>Estrategia implementada para el desarrollo de programa para estudiantes con discapacidad</t>
  </si>
  <si>
    <t>1</t>
  </si>
  <si>
    <t>Calidad</t>
  </si>
  <si>
    <t>Nazli Galindo</t>
  </si>
  <si>
    <t>Construcción y Adecuación de la Infraestructura Educativa Oficial para el mejoramiento de ambientes de aprendizaje Ibagué</t>
  </si>
  <si>
    <t>80 sedes educativas con mejoramiento y/o mantenimiento de su ambiente escolar (Cód KPT2201052) (Cód KPT2201062)</t>
  </si>
  <si>
    <t>26 sedes educativas con Jornada Única construidas (Cód KPT 2201051)</t>
  </si>
  <si>
    <t>Estrategia implementada de metodologías flexibles para población en extra edad</t>
  </si>
  <si>
    <t>Fortalecimiento de la apropiación de las TICs  en las instituciones educativas oficiales Ibagué</t>
  </si>
  <si>
    <t>Instituciones educativas del sector urbano fortalecidas con herramientas de apoyo tecnológico, capacidades y plataformas digitales (Atención emergencia COVID-19)</t>
  </si>
  <si>
    <t>100% Niños y niñas del ICBF con transito efectivo a educación preescolar</t>
  </si>
  <si>
    <t>97%</t>
  </si>
  <si>
    <t>Educación rural con equidad para la región (Cód KPT 2201)</t>
  </si>
  <si>
    <t>18.000 estudiantes de la zona rural con uniformes escolares</t>
  </si>
  <si>
    <t>15.000 estudiantes beneficiados con transporte escolar (prioridad para las víctimas del conflicto armado, población con enfoque diferencial, y grupos de atención de atención, reinsertados y reincorporados)</t>
  </si>
  <si>
    <t>3600</t>
  </si>
  <si>
    <t>Sandra Hernandez Rios</t>
  </si>
  <si>
    <t>Transformación de la calidad educativa para la generación de oportunidades en los niños, adolescentes jóvenes Ibagué</t>
  </si>
  <si>
    <t>Estrategia implementada de metodologías flexibles para las instituciones educativas en el sector rural</t>
  </si>
  <si>
    <t>Sedes educativas del sector rural fortalecidas con herramientas de apoyo tecnológico, capacidades y plataformas digitales (Atención emergencia COVID-19)</t>
  </si>
  <si>
    <t>11  Instituciones educativas oficiales del sector rural realizando alianzas con el sector productivo para un nuevo comienzo, que integre a los jóvenes en  la reactivación económica del municipio.</t>
  </si>
  <si>
    <t>Educación de calidad a todo nivel (Cód KPT 2201)</t>
  </si>
  <si>
    <t>10 Instituciones educativas fortalecidas en procesos pedagógicos para todos los niveles</t>
  </si>
  <si>
    <t>3</t>
  </si>
  <si>
    <t>Instituciones educativas fortalecidas en ambientes de formación técnica y con doble titulación, para un nuevo comienzo y proyectar a los jóvenes para el fortalecimiento de reactivación económica.</t>
  </si>
  <si>
    <t>Diseñar estrategia de orientación escolar para los estudiantes de grados 9 y 11 para el proyecto de vida y exploración vocacional</t>
  </si>
  <si>
    <t>Redefinir 20 proyectos educativos institucionales (en el marco de la inclusión)</t>
  </si>
  <si>
    <t>59  IE Oficiales que fortalecen  la Política Ambiental en el sector educativo ( revisión, ajuste e implementación del programa de educación ambiental a través  de los PRAES)</t>
  </si>
  <si>
    <t>Implementar tres estrategias de (ciencia, tecnología e innovación; artístico y cultural; y deportivo) en las 57 IE.</t>
  </si>
  <si>
    <t>59 Instituciones Educativas Oficiales fortalecidas en la prevención, promoción y atención de riesgos psicosociales</t>
  </si>
  <si>
    <t>59 Instituciones Educativas Oficiales con Escuelas de Familia fortalecidas (Cód KPT 2201067)</t>
  </si>
  <si>
    <t>2100 docentes formados y capacitados en las áreas básicas y de educación inicial</t>
  </si>
  <si>
    <t>Diseño e implementación de la estrategia de Bilingüismo para las IE</t>
  </si>
  <si>
    <t>Proyecto modelo fortalecimiento competencias informáticas – prestación de servicio autosostenible.</t>
  </si>
  <si>
    <t>Diseño e implementación de estrategia  para la Prevención, mitigación, y atención especializada de trabajo infantil</t>
  </si>
  <si>
    <t>construir e implementar estrategia pedagógica flexible  para la atención de la población  del sistema de responsabilidad penal adolescente (Cód KPT 2201055)</t>
  </si>
  <si>
    <t>30 Instituciones Educativas oficiales con apoyo para los talentos artísticos de los estudiantes ( música, teatro, danzas, pintura, artes plásticas)</t>
  </si>
  <si>
    <t>Atención integral para una educación inicial (Cód KPT 2201)</t>
  </si>
  <si>
    <t>Elaboración e Implementación de un plan gradual para la educación inicial en los grados pre jardín y jardín de las instituciones educativas oficiales.</t>
  </si>
  <si>
    <t>8 IE Oficiales fortalecidas con Ambientes Pedagógicos para la primera infancia (Dotación material pedagógico, infraestructura, cualificación docente, mobiliario) Programa piloto</t>
  </si>
  <si>
    <t>Modernización de la gestión del sector educativo (Cód KPT 2201)</t>
  </si>
  <si>
    <t>Modernizacíón de la gestión educativa para el siglo XXI  Ibagué</t>
  </si>
  <si>
    <t>Instituciones educativas con plan de formación para rectores en temas relacionados con la gerencia administrativa y financiera.</t>
  </si>
  <si>
    <t>Administrativa y Financiera</t>
  </si>
  <si>
    <t>Andrea del Pilar Bravo Forero</t>
  </si>
  <si>
    <t>Actualizar el Sistema de información Unificados para la gestion educativa</t>
  </si>
  <si>
    <t>57 IE dotadas con material escolar, bibliográfico y didáctico.</t>
  </si>
  <si>
    <r>
      <t xml:space="preserve">Modernización de la gestión del sector educativo </t>
    </r>
    <r>
      <rPr>
        <sz val="10"/>
        <color indexed="10"/>
        <rFont val="Arial"/>
        <family val="2"/>
      </rPr>
      <t>(Cód KPT 2201)</t>
    </r>
  </si>
  <si>
    <t>57 Instituciones educativas con servicio de conectividad (y/o conectividad domiciliaria a estudiantes priorizados durante emergencia COVID-19)</t>
  </si>
  <si>
    <t>Garantizar la continuidad del servicio educativo por medio de la planta global en 59 Instituciones Educativas oficiales</t>
  </si>
  <si>
    <t>Programa de bienestar que fortalezca la prestación del servicio educativo en 57 Instituciones Educativas</t>
  </si>
  <si>
    <t>Calidad y fomento a la educación superior</t>
  </si>
  <si>
    <t>Fomento de la Educación Superior</t>
  </si>
  <si>
    <t>Transformación de la calidad educativa para la generación de oportunidades en educación superior</t>
  </si>
  <si>
    <t>1000 Estudiantes apoyados con cupos educación superior</t>
  </si>
  <si>
    <t>5 Emprendimientos Implementados con jóvenes rurales</t>
  </si>
  <si>
    <t>SECRETARÍA DE PLANEACIÓN</t>
  </si>
  <si>
    <t>Ejecución Definitiva</t>
  </si>
  <si>
    <t>Ibagué Nuestro Compromiso Institucional</t>
  </si>
  <si>
    <t>Justicia, seguridad y convivencia</t>
  </si>
  <si>
    <t>Participación ciudadana y política y respeto por los derechos humanos y diversidad de creencias</t>
  </si>
  <si>
    <t>Consolidación del sistema municipal de planeación y presupuesto participativo en el municipio de Ibagué</t>
  </si>
  <si>
    <t>Fortalecer la participación ciudadana a través del sistema de Planeación y presupuestos participativos (Acuerdo 003 de 2014)</t>
  </si>
  <si>
    <t>PLANEACIÓN DEL DESARROLLO</t>
  </si>
  <si>
    <t>JESUS LEONARDO FORERO</t>
  </si>
  <si>
    <t>Fortalecimiento Institucional</t>
  </si>
  <si>
    <t>Fortalecimiento de la gestión y dirección de la administración pública territorial</t>
  </si>
  <si>
    <t>Planificación, Gestión y Desarrollo Territorial</t>
  </si>
  <si>
    <t>Fortalecimiento de la planificación y gestión para el desarrollo del municipio de Ibagué</t>
  </si>
  <si>
    <t xml:space="preserve">Asistir y apoyar instancia territorial Consejo Territorial de Planeación </t>
  </si>
  <si>
    <t>Fortalecer y modernizar la secretaría de planeación</t>
  </si>
  <si>
    <t>Conformación de la asociatividad supramunicipal de Ibagué y formulación del contrato plan regional central del departamento del Tolima.</t>
  </si>
  <si>
    <t>Fortalecer el esquema de asociatividad municipal (Asocentro)</t>
  </si>
  <si>
    <t>Generación y consolidacion de informacion estadistica del municipio de ibague</t>
  </si>
  <si>
    <t>Fortalecer el Centro de Información Municipal</t>
  </si>
  <si>
    <t xml:space="preserve">Actualización de los instrumentos de focalización de los servicios sociales del Municipio de Ibagué </t>
  </si>
  <si>
    <t>Actualizar información base de datos del SISBEN</t>
  </si>
  <si>
    <t>SISBEN</t>
  </si>
  <si>
    <t>Consolidación del modelo integrado de planeación y gestión MIPG en armonía con el sistema integrado de gestión de la alcaldía municipal de Ibagué - SIGAMI</t>
  </si>
  <si>
    <t>Cumplir con el 100% de las actvidades de rendición de cuentas</t>
  </si>
  <si>
    <t>JOSUE ROJAS GUERRERO</t>
  </si>
  <si>
    <t>Actualizar el Sistema Integrado de Gestión SIGAMI</t>
  </si>
  <si>
    <t>Mantener 4 Sistemas de Gestión Certificados</t>
  </si>
  <si>
    <t>Ejecutar el 100% de las Actividades de la Estrategia de Transparencia</t>
  </si>
  <si>
    <t>Implementar 3 Sistema de Gestión: Antisoborno, Cultura de Paz y Seguridad de la Información</t>
  </si>
  <si>
    <t>Implementación de instrumentos de planeación para el ordenamiento territorial en el municipio de Ibagué</t>
  </si>
  <si>
    <t>Desarrollar de forma integral los instrumentos normativos, de planificación, de gestión y financiación del territorio</t>
  </si>
  <si>
    <t>SECRETARIA DE PLANEACIÓN</t>
  </si>
  <si>
    <t>ORDENAMIENTO TERRITORIAL SOSTENIBLE</t>
  </si>
  <si>
    <t>YURY PRAXEDIS CERVERA ORTIZ</t>
  </si>
  <si>
    <t>Actualización, revisión y/o  modificación  territorial para el desarrollo municipal integrado</t>
  </si>
  <si>
    <t>Adopción y/o reglamentación  de áreas delimitadas para la incorporación de la gestión del riesgo</t>
  </si>
  <si>
    <t>Seguimiento, Implementación y actualización del Expediente Municipal</t>
  </si>
  <si>
    <t>Implementar sistema de catastro multipropósito</t>
  </si>
  <si>
    <t>DIRECCIÓN DE ORDENAMIENTO TERRITORIAL SOSTENIBLE</t>
  </si>
  <si>
    <t>Normalización y legalización de herramientas de planeación orientadas para el ordenamiento territorial en el municipio de Ibagué</t>
  </si>
  <si>
    <t>Normalización y reglamentación de desarrollos urbanísticos irregulares</t>
  </si>
  <si>
    <t>Fortalecimiento de la Gestiòn y Direccion de la Administraciòn Pùblica Territorial</t>
  </si>
  <si>
    <t>Fortalecimiento de los sistemas de información geográfica del municipio de Ibagué</t>
  </si>
  <si>
    <t>Desarrollar la estrategia de gestión documental digital para la preservación histórica.</t>
  </si>
  <si>
    <t xml:space="preserve">SECRETARIA DE PLANEACIÒN </t>
  </si>
  <si>
    <t>IINFORMACIÓN Y APLICACIÓN DE LA NORMA URBANISTICA</t>
  </si>
  <si>
    <t>EMBER ANDRES FARAH CORTES</t>
  </si>
  <si>
    <t>Actualizar e Implementar el sistema de información geográfico SIG</t>
  </si>
  <si>
    <t>Planificación, Gestión y Desarrollo Territorial.</t>
  </si>
  <si>
    <t>Estratificación socioeconómica municipio de Ibagué</t>
  </si>
  <si>
    <t>Parte Estretegica</t>
  </si>
  <si>
    <t>Parte Estrategica</t>
  </si>
  <si>
    <t xml:space="preserve">DEPARTAMENTO: </t>
  </si>
  <si>
    <t>TOLIMA / MUNICIPIO DE IBAGUÉ</t>
  </si>
  <si>
    <t>Ejecución Definitiva (compromiso RP)</t>
  </si>
  <si>
    <r>
      <t xml:space="preserve">Aumentar en 30 el cuerpo de agentes de tránsito para la regulación del tránsito en la ciudad </t>
    </r>
    <r>
      <rPr>
        <sz val="10"/>
        <rFont val="Arial"/>
        <family val="2"/>
      </rPr>
      <t xml:space="preserve">  </t>
    </r>
  </si>
  <si>
    <r>
      <t>Implementar y fortalecer la estrategia "</t>
    </r>
    <r>
      <rPr>
        <b/>
        <sz val="10"/>
        <color indexed="8"/>
        <rFont val="Arial"/>
        <family val="2"/>
      </rPr>
      <t>Ibagué y los jóvenes construyen ciudad"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</si>
</sst>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\ &quot;€&quot;;[Red]\-#,##0\ &quot;€&quot;"/>
    <numFmt numFmtId="165" formatCode="_ * #,##0.00_ ;_ * \-#,##0.00_ ;_ * &quot;-&quot;??_ ;_ @_ "/>
    <numFmt numFmtId="166" formatCode="_-* #,##0\ _€_-;\-* #,##0\ _€_-;_-* &quot;-&quot;??\ _€_-;_-@_-"/>
    <numFmt numFmtId="167" formatCode="_-&quot;$&quot;\ * #,##0_-;\-&quot;$&quot;\ * #,##0_-;_-&quot;$&quot;\ * &quot;-&quot;??_-;_-@_-"/>
    <numFmt numFmtId="168" formatCode="&quot;$&quot;\ #,##0.00"/>
    <numFmt numFmtId="169" formatCode="&quot;$&quot;\ #,##0"/>
    <numFmt numFmtId="170" formatCode="_-&quot;$&quot;* #,##0.00_-;\-&quot;$&quot;* #,##0.00_-;_-&quot;$&quot;* &quot;-&quot;??_-;_-@_-"/>
    <numFmt numFmtId="171" formatCode="_(* #,##0.00_);_(* \(#,##0.00\);_(* &quot;-&quot;??_);_(@_)"/>
    <numFmt numFmtId="172" formatCode="_-&quot;$&quot;* #,##0_-;\-&quot;$&quot;* #,##0_-;_-&quot;$&quot;* &quot;-&quot;??_-;_-@_-"/>
    <numFmt numFmtId="173" formatCode="_(&quot;$&quot;\ * #,##0_);_(&quot;$&quot;\ * \(#,##0\);_(&quot;$&quot;\ * &quot;-&quot;??_);_(@_)"/>
    <numFmt numFmtId="174" formatCode="0.0%"/>
    <numFmt numFmtId="175" formatCode="#,##0;[Red]#,##0"/>
    <numFmt numFmtId="176" formatCode="&quot;$&quot;#,##0"/>
    <numFmt numFmtId="177" formatCode="_ * #,##0_ ;_ * \-#,##0_ ;_ * &quot;-&quot;_ ;_ @_ "/>
    <numFmt numFmtId="178" formatCode="_ * #,##0_ ;_ * \-#,##0_ ;_ * &quot;-&quot;??_ ;_ @_ "/>
    <numFmt numFmtId="179" formatCode="0.0"/>
    <numFmt numFmtId="180" formatCode="_-* #,##0_-;\-* #,##0_-;_-* &quot;-&quot;_-;_-@"/>
    <numFmt numFmtId="181" formatCode="_-* #,##0\ _€_-;\-* #,##0\ _€_-;_-* &quot;-&quot;??\ _€_-;_-@"/>
    <numFmt numFmtId="182" formatCode="_(* #,##0_);_(* \(#,##0\);_(* &quot;-&quot;??_);_(@_)"/>
    <numFmt numFmtId="183" formatCode="_-&quot;$&quot;* #,##0_-;\-&quot;$&quot;* #,##0_-;_-&quot;$&quot;* &quot;-&quot;_-;_-@_-"/>
    <numFmt numFmtId="184" formatCode="0_ ;\-0\ "/>
    <numFmt numFmtId="185" formatCode="\$#,##0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8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rgb="FFC6D9F0"/>
      </patternFill>
    </fill>
    <fill>
      <patternFill patternType="solid">
        <fgColor rgb="FF92D050"/>
        <bgColor rgb="FFB8CCE4"/>
      </patternFill>
    </fill>
    <fill>
      <patternFill patternType="solid">
        <fgColor theme="3" tint="0.79998168889431442"/>
        <bgColor theme="4"/>
      </patternFill>
    </fill>
    <fill>
      <patternFill patternType="solid">
        <fgColor rgb="FFF9F9F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6">
    <xf numFmtId="0" fontId="0" fillId="0" borderId="0"/>
    <xf numFmtId="165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981">
    <xf numFmtId="0" fontId="0" fillId="0" borderId="0" xfId="0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10" fillId="0" borderId="0" xfId="1" applyNumberFormat="1" applyFont="1" applyFill="1"/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3" fontId="3" fillId="0" borderId="1" xfId="0" applyNumberFormat="1" applyFont="1" applyFill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7" fontId="2" fillId="0" borderId="1" xfId="11" applyNumberFormat="1" applyFont="1" applyFill="1" applyBorder="1" applyAlignment="1">
      <alignment vertical="center"/>
    </xf>
    <xf numFmtId="44" fontId="2" fillId="0" borderId="1" xfId="1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166" fontId="15" fillId="0" borderId="0" xfId="1" applyNumberFormat="1" applyFont="1" applyFill="1"/>
    <xf numFmtId="0" fontId="14" fillId="0" borderId="0" xfId="0" applyFont="1" applyFill="1" applyAlignment="1">
      <alignment horizontal="right"/>
    </xf>
    <xf numFmtId="0" fontId="5" fillId="0" borderId="0" xfId="0" applyFont="1" applyFill="1" applyBorder="1"/>
    <xf numFmtId="0" fontId="14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textRotation="90" wrapText="1"/>
    </xf>
    <xf numFmtId="3" fontId="14" fillId="0" borderId="1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/>
    <xf numFmtId="0" fontId="2" fillId="0" borderId="33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3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3" fontId="14" fillId="0" borderId="11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wrapText="1"/>
    </xf>
    <xf numFmtId="3" fontId="14" fillId="0" borderId="11" xfId="0" applyNumberFormat="1" applyFont="1" applyFill="1" applyBorder="1"/>
    <xf numFmtId="0" fontId="14" fillId="0" borderId="2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/>
    <xf numFmtId="169" fontId="14" fillId="0" borderId="1" xfId="0" applyNumberFormat="1" applyFont="1" applyFill="1" applyBorder="1" applyAlignment="1">
      <alignment horizontal="right"/>
    </xf>
    <xf numFmtId="169" fontId="14" fillId="0" borderId="1" xfId="0" applyNumberFormat="1" applyFont="1" applyFill="1" applyBorder="1"/>
    <xf numFmtId="9" fontId="16" fillId="5" borderId="1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/>
    <xf numFmtId="3" fontId="5" fillId="0" borderId="44" xfId="0" applyNumberFormat="1" applyFont="1" applyFill="1" applyBorder="1"/>
    <xf numFmtId="3" fontId="5" fillId="0" borderId="22" xfId="0" applyNumberFormat="1" applyFont="1" applyFill="1" applyBorder="1"/>
    <xf numFmtId="3" fontId="5" fillId="0" borderId="22" xfId="0" applyNumberFormat="1" applyFont="1" applyFill="1" applyBorder="1" applyAlignment="1">
      <alignment horizontal="center"/>
    </xf>
    <xf numFmtId="0" fontId="14" fillId="0" borderId="22" xfId="0" applyFont="1" applyFill="1" applyBorder="1"/>
    <xf numFmtId="0" fontId="14" fillId="0" borderId="23" xfId="0" applyFont="1" applyFill="1" applyBorder="1"/>
    <xf numFmtId="3" fontId="5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textRotation="90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178" fontId="2" fillId="0" borderId="1" xfId="1" applyNumberFormat="1" applyFont="1" applyFill="1" applyBorder="1" applyAlignment="1">
      <alignment vertical="center" wrapText="1"/>
    </xf>
    <xf numFmtId="178" fontId="2" fillId="0" borderId="1" xfId="1" applyNumberFormat="1" applyFont="1" applyFill="1" applyBorder="1"/>
    <xf numFmtId="3" fontId="3" fillId="0" borderId="1" xfId="0" applyNumberFormat="1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vertical="center" wrapText="1"/>
    </xf>
    <xf numFmtId="3" fontId="3" fillId="0" borderId="33" xfId="0" applyNumberFormat="1" applyFont="1" applyFill="1" applyBorder="1" applyAlignment="1">
      <alignment vertical="center" wrapText="1"/>
    </xf>
    <xf numFmtId="178" fontId="2" fillId="0" borderId="33" xfId="1" applyNumberFormat="1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center" vertical="center" textRotation="90" wrapText="1"/>
    </xf>
    <xf numFmtId="0" fontId="3" fillId="0" borderId="47" xfId="0" applyFont="1" applyFill="1" applyBorder="1" applyAlignment="1">
      <alignment horizontal="center" vertical="center" textRotation="90" wrapText="1"/>
    </xf>
    <xf numFmtId="0" fontId="3" fillId="3" borderId="44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33" xfId="1" applyNumberFormat="1" applyFont="1" applyFill="1" applyBorder="1" applyAlignment="1">
      <alignment horizontal="center" vertical="center"/>
    </xf>
    <xf numFmtId="41" fontId="2" fillId="0" borderId="33" xfId="24" applyFont="1" applyFill="1" applyBorder="1" applyAlignment="1">
      <alignment horizontal="center" vertical="center"/>
    </xf>
    <xf numFmtId="182" fontId="2" fillId="0" borderId="3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82" fontId="2" fillId="0" borderId="33" xfId="0" applyNumberFormat="1" applyFont="1" applyFill="1" applyBorder="1"/>
    <xf numFmtId="0" fontId="2" fillId="0" borderId="2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182" fontId="21" fillId="0" borderId="1" xfId="1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/>
    <xf numFmtId="41" fontId="2" fillId="0" borderId="1" xfId="24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84" fontId="14" fillId="0" borderId="1" xfId="1" applyNumberFormat="1" applyFont="1" applyFill="1" applyBorder="1" applyAlignment="1">
      <alignment vertical="center" wrapText="1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1" fontId="3" fillId="0" borderId="1" xfId="24" applyFont="1" applyFill="1" applyBorder="1" applyAlignment="1">
      <alignment horizontal="center" vertical="center"/>
    </xf>
    <xf numFmtId="0" fontId="2" fillId="0" borderId="40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184" fontId="16" fillId="0" borderId="1" xfId="1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82" fontId="24" fillId="0" borderId="1" xfId="1" applyNumberFormat="1" applyFont="1" applyFill="1" applyBorder="1" applyAlignment="1">
      <alignment horizontal="center" vertical="center"/>
    </xf>
    <xf numFmtId="41" fontId="10" fillId="0" borderId="1" xfId="24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/>
    <xf numFmtId="3" fontId="3" fillId="0" borderId="18" xfId="0" applyNumberFormat="1" applyFont="1" applyFill="1" applyBorder="1"/>
    <xf numFmtId="3" fontId="3" fillId="0" borderId="6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178" fontId="2" fillId="0" borderId="0" xfId="1" applyNumberFormat="1" applyFont="1" applyFill="1" applyBorder="1"/>
    <xf numFmtId="182" fontId="25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3" fillId="0" borderId="21" xfId="0" applyNumberFormat="1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textRotation="90" wrapText="1"/>
    </xf>
    <xf numFmtId="49" fontId="3" fillId="3" borderId="22" xfId="0" applyNumberFormat="1" applyFont="1" applyFill="1" applyBorder="1" applyAlignment="1">
      <alignment horizontal="center" vertical="center" textRotation="90" wrapText="1"/>
    </xf>
    <xf numFmtId="49" fontId="3" fillId="3" borderId="28" xfId="0" applyNumberFormat="1" applyFont="1" applyFill="1" applyBorder="1" applyAlignment="1">
      <alignment horizontal="center" vertical="center" textRotation="90" wrapText="1"/>
    </xf>
    <xf numFmtId="49" fontId="3" fillId="3" borderId="20" xfId="0" applyNumberFormat="1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49" fontId="3" fillId="0" borderId="46" xfId="0" applyNumberFormat="1" applyFont="1" applyFill="1" applyBorder="1" applyAlignment="1">
      <alignment horizontal="center" vertical="center" textRotation="90" wrapText="1"/>
    </xf>
    <xf numFmtId="49" fontId="3" fillId="0" borderId="53" xfId="0" applyNumberFormat="1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49" fontId="3" fillId="3" borderId="11" xfId="0" applyNumberFormat="1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textRotation="90" wrapText="1"/>
    </xf>
    <xf numFmtId="0" fontId="3" fillId="10" borderId="52" xfId="0" applyFont="1" applyFill="1" applyBorder="1" applyAlignment="1">
      <alignment horizontal="center" vertical="center" textRotation="90" wrapText="1"/>
    </xf>
    <xf numFmtId="0" fontId="3" fillId="10" borderId="25" xfId="0" applyFont="1" applyFill="1" applyBorder="1" applyAlignment="1">
      <alignment horizontal="center" vertical="center" textRotation="90" wrapText="1"/>
    </xf>
    <xf numFmtId="0" fontId="5" fillId="0" borderId="3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textRotation="90" wrapText="1"/>
    </xf>
    <xf numFmtId="49" fontId="3" fillId="3" borderId="24" xfId="0" applyNumberFormat="1" applyFont="1" applyFill="1" applyBorder="1" applyAlignment="1">
      <alignment horizontal="center" vertical="center" textRotation="90" wrapText="1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 textRotation="90" wrapText="1"/>
    </xf>
    <xf numFmtId="0" fontId="5" fillId="3" borderId="23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42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10" borderId="48" xfId="0" applyFont="1" applyFill="1" applyBorder="1" applyAlignment="1">
      <alignment horizontal="center" vertical="center" textRotation="90" wrapText="1"/>
    </xf>
    <xf numFmtId="0" fontId="3" fillId="10" borderId="40" xfId="0" applyFont="1" applyFill="1" applyBorder="1" applyAlignment="1">
      <alignment horizontal="center" vertical="center" textRotation="90" wrapText="1"/>
    </xf>
    <xf numFmtId="0" fontId="3" fillId="10" borderId="43" xfId="0" applyFont="1" applyFill="1" applyBorder="1" applyAlignment="1">
      <alignment horizontal="center" vertical="center" textRotation="90" wrapText="1"/>
    </xf>
    <xf numFmtId="49" fontId="3" fillId="0" borderId="11" xfId="0" applyNumberFormat="1" applyFont="1" applyFill="1" applyBorder="1" applyAlignment="1">
      <alignment horizontal="center" vertical="center" textRotation="90" wrapText="1"/>
    </xf>
    <xf numFmtId="41" fontId="2" fillId="0" borderId="72" xfId="0" applyNumberFormat="1" applyFont="1" applyBorder="1"/>
    <xf numFmtId="182" fontId="2" fillId="0" borderId="73" xfId="0" applyNumberFormat="1" applyFont="1" applyBorder="1"/>
    <xf numFmtId="182" fontId="2" fillId="0" borderId="74" xfId="0" applyNumberFormat="1" applyFont="1" applyBorder="1"/>
    <xf numFmtId="178" fontId="2" fillId="0" borderId="0" xfId="1" applyNumberFormat="1" applyFont="1" applyBorder="1"/>
    <xf numFmtId="182" fontId="2" fillId="0" borderId="0" xfId="0" applyNumberFormat="1" applyFont="1" applyBorder="1"/>
    <xf numFmtId="185" fontId="2" fillId="0" borderId="0" xfId="0" applyNumberFormat="1" applyFont="1" applyBorder="1"/>
    <xf numFmtId="3" fontId="3" fillId="0" borderId="0" xfId="0" applyNumberFormat="1" applyFont="1" applyFill="1" applyAlignment="1">
      <alignment horizontal="left" vertical="center" wrapText="1"/>
    </xf>
    <xf numFmtId="178" fontId="3" fillId="0" borderId="0" xfId="1" applyNumberFormat="1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49" fontId="3" fillId="3" borderId="3" xfId="8" applyNumberFormat="1" applyFont="1" applyFill="1" applyBorder="1" applyAlignment="1">
      <alignment horizontal="center" vertical="center" textRotation="90" wrapText="1"/>
    </xf>
    <xf numFmtId="49" fontId="3" fillId="3" borderId="40" xfId="8" applyNumberFormat="1" applyFont="1" applyFill="1" applyBorder="1" applyAlignment="1">
      <alignment horizontal="center" vertical="center" wrapText="1"/>
    </xf>
    <xf numFmtId="49" fontId="3" fillId="3" borderId="1" xfId="8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49" fontId="3" fillId="3" borderId="29" xfId="8" applyNumberFormat="1" applyFont="1" applyFill="1" applyBorder="1" applyAlignment="1">
      <alignment horizontal="center" vertical="center" textRotation="90" wrapText="1"/>
    </xf>
    <xf numFmtId="0" fontId="3" fillId="3" borderId="3" xfId="8" applyFont="1" applyFill="1" applyBorder="1" applyAlignment="1">
      <alignment horizontal="center" vertical="center" textRotation="90" wrapText="1"/>
    </xf>
    <xf numFmtId="49" fontId="3" fillId="3" borderId="29" xfId="0" applyNumberFormat="1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178" fontId="2" fillId="0" borderId="11" xfId="1" applyNumberFormat="1" applyFont="1" applyFill="1" applyBorder="1" applyAlignment="1">
      <alignment vertical="center" wrapText="1"/>
    </xf>
    <xf numFmtId="178" fontId="2" fillId="0" borderId="11" xfId="0" applyNumberFormat="1" applyFont="1" applyFill="1" applyBorder="1"/>
    <xf numFmtId="178" fontId="3" fillId="0" borderId="11" xfId="1" applyNumberFormat="1" applyFont="1" applyFill="1" applyBorder="1"/>
    <xf numFmtId="178" fontId="2" fillId="0" borderId="11" xfId="1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178" fontId="3" fillId="0" borderId="1" xfId="1" applyNumberFormat="1" applyFont="1" applyFill="1" applyBorder="1"/>
    <xf numFmtId="178" fontId="2" fillId="0" borderId="1" xfId="0" applyNumberFormat="1" applyFont="1" applyFill="1" applyBorder="1" applyAlignment="1">
      <alignment vertical="center" wrapText="1"/>
    </xf>
    <xf numFmtId="178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justify" vertical="center" wrapText="1"/>
    </xf>
    <xf numFmtId="3" fontId="3" fillId="0" borderId="22" xfId="0" applyNumberFormat="1" applyFont="1" applyFill="1" applyBorder="1" applyAlignment="1">
      <alignment vertical="center" wrapText="1"/>
    </xf>
    <xf numFmtId="178" fontId="2" fillId="0" borderId="22" xfId="1" applyNumberFormat="1" applyFont="1" applyFill="1" applyBorder="1" applyAlignment="1">
      <alignment vertical="center" wrapText="1"/>
    </xf>
    <xf numFmtId="178" fontId="3" fillId="0" borderId="22" xfId="1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2" xfId="0" applyFont="1" applyFill="1" applyBorder="1"/>
    <xf numFmtId="178" fontId="3" fillId="0" borderId="22" xfId="1" applyNumberFormat="1" applyFont="1" applyFill="1" applyBorder="1"/>
    <xf numFmtId="178" fontId="2" fillId="0" borderId="22" xfId="1" applyNumberFormat="1" applyFont="1" applyFill="1" applyBorder="1"/>
    <xf numFmtId="178" fontId="3" fillId="0" borderId="31" xfId="1" applyNumberFormat="1" applyFont="1" applyFill="1" applyBorder="1"/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178" fontId="2" fillId="0" borderId="0" xfId="0" applyNumberFormat="1" applyFont="1" applyFill="1"/>
    <xf numFmtId="178" fontId="3" fillId="0" borderId="0" xfId="1" applyNumberFormat="1" applyFont="1" applyFill="1" applyBorder="1"/>
    <xf numFmtId="178" fontId="10" fillId="0" borderId="0" xfId="1" applyNumberFormat="1" applyFont="1" applyFill="1"/>
    <xf numFmtId="178" fontId="2" fillId="0" borderId="0" xfId="1" applyNumberFormat="1" applyFont="1" applyFill="1"/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47" xfId="0" applyFont="1" applyFill="1" applyBorder="1" applyAlignment="1">
      <alignment horizontal="center" vertical="center" textRotation="90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textRotation="90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49" fontId="3" fillId="3" borderId="76" xfId="0" applyNumberFormat="1" applyFont="1" applyFill="1" applyBorder="1" applyAlignment="1">
      <alignment horizontal="center" vertical="center" textRotation="90" wrapText="1"/>
    </xf>
    <xf numFmtId="49" fontId="3" fillId="3" borderId="77" xfId="0" applyNumberFormat="1" applyFont="1" applyFill="1" applyBorder="1" applyAlignment="1">
      <alignment horizontal="center" vertical="center" textRotation="90" wrapText="1"/>
    </xf>
    <xf numFmtId="0" fontId="3" fillId="10" borderId="49" xfId="0" applyFont="1" applyFill="1" applyBorder="1" applyAlignment="1">
      <alignment horizontal="center" vertical="center" textRotation="90" wrapText="1"/>
    </xf>
    <xf numFmtId="0" fontId="3" fillId="10" borderId="50" xfId="0" applyFont="1" applyFill="1" applyBorder="1" applyAlignment="1">
      <alignment horizontal="center" vertical="center" textRotation="90" wrapText="1"/>
    </xf>
    <xf numFmtId="0" fontId="3" fillId="10" borderId="51" xfId="0" applyFont="1" applyFill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  <xf numFmtId="49" fontId="3" fillId="3" borderId="45" xfId="0" applyNumberFormat="1" applyFont="1" applyFill="1" applyBorder="1" applyAlignment="1">
      <alignment horizontal="center" vertical="center" textRotation="90" wrapText="1"/>
    </xf>
    <xf numFmtId="49" fontId="3" fillId="3" borderId="47" xfId="0" applyNumberFormat="1" applyFont="1" applyFill="1" applyBorder="1" applyAlignment="1">
      <alignment horizontal="center" vertical="center" textRotation="90" wrapText="1"/>
    </xf>
    <xf numFmtId="49" fontId="3" fillId="3" borderId="46" xfId="8" applyNumberFormat="1" applyFont="1" applyFill="1" applyBorder="1" applyAlignment="1">
      <alignment horizontal="center" vertical="center" wrapText="1"/>
    </xf>
    <xf numFmtId="0" fontId="3" fillId="3" borderId="43" xfId="8" applyFont="1" applyFill="1" applyBorder="1" applyAlignment="1">
      <alignment horizontal="center" vertical="center" textRotation="90" wrapText="1"/>
    </xf>
    <xf numFmtId="49" fontId="3" fillId="10" borderId="49" xfId="8" applyNumberFormat="1" applyFont="1" applyFill="1" applyBorder="1" applyAlignment="1">
      <alignment horizontal="center" vertical="center" textRotation="90" wrapText="1"/>
    </xf>
    <xf numFmtId="49" fontId="3" fillId="10" borderId="50" xfId="8" applyNumberFormat="1" applyFont="1" applyFill="1" applyBorder="1" applyAlignment="1">
      <alignment horizontal="center" vertical="center" textRotation="90" wrapText="1"/>
    </xf>
    <xf numFmtId="49" fontId="3" fillId="10" borderId="51" xfId="8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textRotation="90" wrapText="1"/>
    </xf>
    <xf numFmtId="49" fontId="3" fillId="0" borderId="10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textRotation="90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49" fontId="3" fillId="0" borderId="20" xfId="0" applyNumberFormat="1" applyFont="1" applyFill="1" applyBorder="1" applyAlignment="1">
      <alignment horizontal="center" vertical="center" textRotation="90" wrapText="1"/>
    </xf>
    <xf numFmtId="49" fontId="3" fillId="0" borderId="21" xfId="0" applyNumberFormat="1" applyFont="1" applyFill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49" fontId="3" fillId="0" borderId="22" xfId="0" applyNumberFormat="1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49" fontId="2" fillId="0" borderId="11" xfId="4" applyNumberFormat="1" applyFont="1" applyFill="1" applyBorder="1" applyAlignment="1">
      <alignment horizontal="center" vertical="center"/>
    </xf>
    <xf numFmtId="169" fontId="3" fillId="2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69" fontId="10" fillId="5" borderId="11" xfId="1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69" fontId="10" fillId="5" borderId="1" xfId="11" applyNumberFormat="1" applyFont="1" applyFill="1" applyBorder="1" applyAlignment="1">
      <alignment horizontal="center" vertical="center" wrapText="1"/>
    </xf>
    <xf numFmtId="169" fontId="10" fillId="0" borderId="1" xfId="11" applyNumberFormat="1" applyFont="1" applyFill="1" applyBorder="1" applyAlignment="1">
      <alignment horizontal="center" vertical="center"/>
    </xf>
    <xf numFmtId="169" fontId="10" fillId="5" borderId="1" xfId="11" applyNumberFormat="1" applyFont="1" applyFill="1" applyBorder="1" applyAlignment="1">
      <alignment horizontal="center" vertical="center"/>
    </xf>
    <xf numFmtId="169" fontId="2" fillId="0" borderId="29" xfId="0" applyNumberFormat="1" applyFont="1" applyFill="1" applyBorder="1" applyAlignment="1">
      <alignment horizontal="center" vertical="center"/>
    </xf>
    <xf numFmtId="9" fontId="2" fillId="0" borderId="1" xfId="13" applyFont="1" applyBorder="1" applyAlignment="1">
      <alignment horizontal="center" vertical="center" wrapText="1"/>
    </xf>
    <xf numFmtId="169" fontId="10" fillId="0" borderId="1" xfId="4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/>
    <xf numFmtId="0" fontId="2" fillId="6" borderId="0" xfId="0" applyFont="1" applyFill="1" applyBorder="1"/>
    <xf numFmtId="0" fontId="2" fillId="6" borderId="0" xfId="0" applyFont="1" applyFill="1"/>
    <xf numFmtId="169" fontId="2" fillId="5" borderId="1" xfId="11" applyNumberFormat="1" applyFont="1" applyFill="1" applyBorder="1" applyAlignment="1">
      <alignment horizontal="center" vertical="center" wrapText="1"/>
    </xf>
    <xf numFmtId="169" fontId="10" fillId="5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69" fontId="10" fillId="0" borderId="1" xfId="11" applyNumberFormat="1" applyFont="1" applyFill="1" applyBorder="1" applyAlignment="1">
      <alignment horizontal="center" vertical="center" wrapText="1"/>
    </xf>
    <xf numFmtId="169" fontId="2" fillId="0" borderId="1" xfId="11" applyNumberFormat="1" applyFont="1" applyFill="1" applyBorder="1" applyAlignment="1">
      <alignment horizontal="center" vertical="center"/>
    </xf>
    <xf numFmtId="169" fontId="2" fillId="5" borderId="1" xfId="0" applyNumberFormat="1" applyFont="1" applyFill="1" applyBorder="1" applyAlignment="1">
      <alignment horizontal="center" vertical="center"/>
    </xf>
    <xf numFmtId="169" fontId="2" fillId="5" borderId="1" xfId="6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9" fontId="2" fillId="5" borderId="1" xfId="14" applyNumberFormat="1" applyFont="1" applyFill="1" applyBorder="1" applyAlignment="1">
      <alignment horizontal="center" vertical="center" wrapText="1"/>
    </xf>
    <xf numFmtId="169" fontId="2" fillId="5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169" fontId="3" fillId="2" borderId="22" xfId="0" applyNumberFormat="1" applyFont="1" applyFill="1" applyBorder="1" applyAlignment="1">
      <alignment horizontal="center" vertical="center"/>
    </xf>
    <xf numFmtId="169" fontId="2" fillId="0" borderId="22" xfId="0" applyNumberFormat="1" applyFont="1" applyFill="1" applyBorder="1" applyAlignment="1">
      <alignment horizontal="center" vertical="center"/>
    </xf>
    <xf numFmtId="169" fontId="10" fillId="5" borderId="22" xfId="11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169" fontId="3" fillId="3" borderId="30" xfId="0" applyNumberFormat="1" applyFont="1" applyFill="1" applyBorder="1" applyAlignment="1">
      <alignment horizontal="center"/>
    </xf>
    <xf numFmtId="169" fontId="3" fillId="3" borderId="31" xfId="0" applyNumberFormat="1" applyFont="1" applyFill="1" applyBorder="1" applyAlignment="1">
      <alignment horizontal="center"/>
    </xf>
    <xf numFmtId="169" fontId="3" fillId="3" borderId="32" xfId="0" applyNumberFormat="1" applyFont="1" applyFill="1" applyBorder="1" applyAlignment="1">
      <alignment horizontal="center"/>
    </xf>
    <xf numFmtId="169" fontId="3" fillId="2" borderId="27" xfId="0" applyNumberFormat="1" applyFont="1" applyFill="1" applyBorder="1" applyAlignment="1">
      <alignment horizontal="center" vertical="center"/>
    </xf>
    <xf numFmtId="169" fontId="3" fillId="0" borderId="27" xfId="0" applyNumberFormat="1" applyFont="1" applyFill="1" applyBorder="1" applyAlignment="1">
      <alignment horizontal="center" vertical="center"/>
    </xf>
    <xf numFmtId="169" fontId="3" fillId="0" borderId="21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/>
    <xf numFmtId="16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4" fontId="2" fillId="0" borderId="0" xfId="11" applyFont="1" applyFill="1"/>
    <xf numFmtId="168" fontId="2" fillId="0" borderId="0" xfId="0" applyNumberFormat="1" applyFont="1" applyFill="1"/>
    <xf numFmtId="166" fontId="10" fillId="0" borderId="0" xfId="1" applyNumberFormat="1" applyFont="1" applyFill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1" fontId="3" fillId="3" borderId="22" xfId="0" applyNumberFormat="1" applyFont="1" applyFill="1" applyBorder="1" applyAlignment="1">
      <alignment horizontal="center" vertical="center" textRotation="90" wrapText="1"/>
    </xf>
    <xf numFmtId="168" fontId="3" fillId="10" borderId="8" xfId="0" applyNumberFormat="1" applyFont="1" applyFill="1" applyBorder="1" applyAlignment="1">
      <alignment horizontal="center" vertical="center" textRotation="90" wrapText="1"/>
    </xf>
    <xf numFmtId="168" fontId="3" fillId="10" borderId="14" xfId="0" applyNumberFormat="1" applyFont="1" applyFill="1" applyBorder="1" applyAlignment="1">
      <alignment horizontal="center" vertical="center" textRotation="90" wrapText="1"/>
    </xf>
    <xf numFmtId="168" fontId="3" fillId="10" borderId="24" xfId="0" applyNumberFormat="1" applyFont="1" applyFill="1" applyBorder="1" applyAlignment="1">
      <alignment horizontal="center" vertical="center" textRotation="90" wrapText="1"/>
    </xf>
    <xf numFmtId="0" fontId="3" fillId="10" borderId="10" xfId="0" applyFont="1" applyFill="1" applyBorder="1" applyAlignment="1">
      <alignment horizontal="center" vertical="center" textRotation="90" wrapText="1"/>
    </xf>
    <xf numFmtId="0" fontId="3" fillId="10" borderId="29" xfId="0" applyFont="1" applyFill="1" applyBorder="1" applyAlignment="1">
      <alignment horizontal="center" vertical="center" textRotation="90" wrapText="1"/>
    </xf>
    <xf numFmtId="0" fontId="3" fillId="10" borderId="21" xfId="0" applyFont="1" applyFill="1" applyBorder="1" applyAlignment="1">
      <alignment horizontal="center" vertical="center" textRotation="90" wrapText="1"/>
    </xf>
    <xf numFmtId="0" fontId="5" fillId="10" borderId="2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10" borderId="33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7" fontId="2" fillId="0" borderId="0" xfId="11" applyNumberFormat="1" applyFont="1" applyAlignment="1">
      <alignment vertical="center"/>
    </xf>
    <xf numFmtId="167" fontId="10" fillId="0" borderId="1" xfId="11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172" fontId="18" fillId="8" borderId="1" xfId="15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172" fontId="18" fillId="8" borderId="1" xfId="16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3" fontId="2" fillId="8" borderId="1" xfId="17" applyNumberFormat="1" applyFont="1" applyFill="1" applyBorder="1" applyAlignment="1">
      <alignment horizontal="center" vertical="center" wrapText="1"/>
    </xf>
    <xf numFmtId="173" fontId="2" fillId="8" borderId="1" xfId="18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right"/>
    </xf>
    <xf numFmtId="173" fontId="2" fillId="8" borderId="1" xfId="19" applyNumberFormat="1" applyFont="1" applyFill="1" applyBorder="1" applyAlignment="1">
      <alignment horizontal="center" vertical="center" wrapText="1"/>
    </xf>
    <xf numFmtId="173" fontId="2" fillId="8" borderId="1" xfId="20" applyNumberFormat="1" applyFont="1" applyFill="1" applyBorder="1" applyAlignment="1">
      <alignment horizontal="center" vertical="center" wrapText="1"/>
    </xf>
    <xf numFmtId="169" fontId="2" fillId="0" borderId="0" xfId="0" applyNumberFormat="1" applyFont="1"/>
    <xf numFmtId="167" fontId="2" fillId="0" borderId="1" xfId="11" applyNumberFormat="1" applyFont="1" applyBorder="1" applyAlignment="1">
      <alignment vertical="center"/>
    </xf>
    <xf numFmtId="169" fontId="18" fillId="8" borderId="1" xfId="2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72" fontId="18" fillId="8" borderId="1" xfId="22" applyNumberFormat="1" applyFont="1" applyFill="1" applyBorder="1" applyAlignment="1">
      <alignment horizontal="center" vertical="center"/>
    </xf>
    <xf numFmtId="172" fontId="18" fillId="8" borderId="1" xfId="23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7" fontId="10" fillId="0" borderId="3" xfId="11" applyNumberFormat="1" applyFont="1" applyBorder="1" applyAlignment="1">
      <alignment horizontal="center" vertical="center"/>
    </xf>
    <xf numFmtId="169" fontId="10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9" fontId="3" fillId="0" borderId="1" xfId="0" applyNumberFormat="1" applyFont="1" applyBorder="1"/>
    <xf numFmtId="3" fontId="3" fillId="0" borderId="1" xfId="0" applyNumberFormat="1" applyFont="1" applyBorder="1"/>
    <xf numFmtId="169" fontId="2" fillId="0" borderId="1" xfId="0" applyNumberFormat="1" applyFont="1" applyBorder="1"/>
    <xf numFmtId="172" fontId="2" fillId="0" borderId="1" xfId="0" applyNumberFormat="1" applyFont="1" applyBorder="1"/>
    <xf numFmtId="0" fontId="10" fillId="0" borderId="0" xfId="0" applyFont="1"/>
    <xf numFmtId="169" fontId="10" fillId="0" borderId="0" xfId="0" applyNumberFormat="1" applyFont="1"/>
    <xf numFmtId="3" fontId="10" fillId="0" borderId="0" xfId="0" applyNumberFormat="1" applyFont="1"/>
    <xf numFmtId="172" fontId="10" fillId="0" borderId="0" xfId="0" applyNumberFormat="1" applyFont="1"/>
    <xf numFmtId="167" fontId="10" fillId="0" borderId="0" xfId="11" applyNumberFormat="1" applyFont="1"/>
    <xf numFmtId="167" fontId="10" fillId="0" borderId="0" xfId="0" applyNumberFormat="1" applyFont="1"/>
    <xf numFmtId="0" fontId="2" fillId="5" borderId="0" xfId="0" applyFont="1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44" fontId="3" fillId="0" borderId="0" xfId="1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27" fillId="0" borderId="31" xfId="0" applyFont="1" applyFill="1" applyBorder="1" applyAlignment="1">
      <alignment horizontal="left" vertical="center" wrapText="1"/>
    </xf>
    <xf numFmtId="1" fontId="3" fillId="5" borderId="0" xfId="0" applyNumberFormat="1" applyFont="1" applyFill="1" applyAlignment="1">
      <alignment horizontal="left" vertical="center" wrapText="1"/>
    </xf>
    <xf numFmtId="44" fontId="3" fillId="0" borderId="0" xfId="11" applyFont="1" applyFill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textRotation="90" wrapText="1"/>
    </xf>
    <xf numFmtId="0" fontId="3" fillId="3" borderId="79" xfId="0" applyFont="1" applyFill="1" applyBorder="1" applyAlignment="1">
      <alignment horizontal="center" vertical="center" textRotation="90" wrapText="1"/>
    </xf>
    <xf numFmtId="49" fontId="3" fillId="10" borderId="10" xfId="0" applyNumberFormat="1" applyFont="1" applyFill="1" applyBorder="1" applyAlignment="1">
      <alignment horizontal="center" vertical="center" textRotation="90" wrapText="1"/>
    </xf>
    <xf numFmtId="44" fontId="3" fillId="3" borderId="37" xfId="1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/>
    <xf numFmtId="0" fontId="3" fillId="10" borderId="14" xfId="0" applyFont="1" applyFill="1" applyBorder="1" applyAlignment="1">
      <alignment horizontal="center" vertical="center" textRotation="90" wrapText="1"/>
    </xf>
    <xf numFmtId="0" fontId="3" fillId="3" borderId="80" xfId="0" applyFont="1" applyFill="1" applyBorder="1" applyAlignment="1">
      <alignment horizontal="center" vertical="center" textRotation="90" wrapText="1"/>
    </xf>
    <xf numFmtId="49" fontId="3" fillId="10" borderId="29" xfId="0" applyNumberFormat="1" applyFont="1" applyFill="1" applyBorder="1" applyAlignment="1">
      <alignment horizontal="center" vertical="center" textRotation="90" wrapText="1"/>
    </xf>
    <xf numFmtId="44" fontId="3" fillId="3" borderId="3" xfId="11" applyFont="1" applyFill="1" applyBorder="1" applyAlignment="1">
      <alignment horizontal="center" vertical="center" textRotation="90" wrapText="1"/>
    </xf>
    <xf numFmtId="0" fontId="28" fillId="0" borderId="0" xfId="0" applyFont="1" applyFill="1" applyBorder="1" applyAlignment="1">
      <alignment vertical="center" textRotation="90" wrapText="1"/>
    </xf>
    <xf numFmtId="0" fontId="3" fillId="10" borderId="24" xfId="0" applyFont="1" applyFill="1" applyBorder="1" applyAlignment="1">
      <alignment horizontal="center" vertical="center" textRotation="90" wrapText="1"/>
    </xf>
    <xf numFmtId="49" fontId="3" fillId="10" borderId="21" xfId="0" applyNumberFormat="1" applyFont="1" applyFill="1" applyBorder="1" applyAlignment="1">
      <alignment horizontal="center" vertical="center" textRotation="90" wrapText="1"/>
    </xf>
    <xf numFmtId="44" fontId="3" fillId="3" borderId="29" xfId="11" applyFont="1" applyFill="1" applyBorder="1" applyAlignment="1">
      <alignment horizontal="center" vertical="center" textRotation="90" wrapText="1"/>
    </xf>
    <xf numFmtId="0" fontId="10" fillId="5" borderId="13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justify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41" fontId="10" fillId="0" borderId="11" xfId="12" applyFont="1" applyFill="1" applyBorder="1" applyAlignment="1">
      <alignment vertical="center" wrapText="1"/>
    </xf>
    <xf numFmtId="177" fontId="2" fillId="0" borderId="11" xfId="0" applyNumberFormat="1" applyFont="1" applyFill="1" applyBorder="1"/>
    <xf numFmtId="3" fontId="2" fillId="0" borderId="11" xfId="0" applyNumberFormat="1" applyFont="1" applyFill="1" applyBorder="1" applyAlignment="1">
      <alignment horizontal="center" vertical="center" wrapText="1"/>
    </xf>
    <xf numFmtId="41" fontId="10" fillId="16" borderId="11" xfId="12" applyFont="1" applyFill="1" applyBorder="1" applyAlignment="1">
      <alignment vertical="center" wrapText="1"/>
    </xf>
    <xf numFmtId="44" fontId="2" fillId="0" borderId="11" xfId="11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41" fontId="10" fillId="0" borderId="1" xfId="12" applyFont="1" applyFill="1" applyBorder="1" applyAlignment="1">
      <alignment vertical="center" wrapText="1"/>
    </xf>
    <xf numFmtId="177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 wrapText="1"/>
    </xf>
    <xf numFmtId="41" fontId="10" fillId="16" borderId="1" xfId="12" applyFont="1" applyFill="1" applyBorder="1" applyAlignment="1">
      <alignment vertical="center" wrapText="1"/>
    </xf>
    <xf numFmtId="44" fontId="2" fillId="0" borderId="1" xfId="1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1" fontId="2" fillId="0" borderId="0" xfId="12" applyFont="1" applyFill="1" applyBorder="1"/>
    <xf numFmtId="0" fontId="10" fillId="0" borderId="3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1" fontId="10" fillId="0" borderId="3" xfId="12" applyFont="1" applyFill="1" applyBorder="1" applyAlignment="1">
      <alignment vertical="center" wrapText="1"/>
    </xf>
    <xf numFmtId="0" fontId="2" fillId="0" borderId="3" xfId="0" applyFont="1" applyFill="1" applyBorder="1"/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1" fontId="10" fillId="16" borderId="3" xfId="12" applyFont="1" applyFill="1" applyBorder="1" applyAlignment="1">
      <alignment vertical="center" wrapText="1"/>
    </xf>
    <xf numFmtId="44" fontId="2" fillId="0" borderId="3" xfId="11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17" xfId="0" applyNumberFormat="1" applyFont="1" applyFill="1" applyBorder="1"/>
    <xf numFmtId="3" fontId="3" fillId="0" borderId="18" xfId="0" applyNumberFormat="1" applyFont="1" applyFill="1" applyBorder="1" applyAlignment="1">
      <alignment horizontal="center"/>
    </xf>
    <xf numFmtId="41" fontId="3" fillId="0" borderId="0" xfId="12" applyFont="1" applyFill="1" applyBorder="1"/>
    <xf numFmtId="3" fontId="3" fillId="0" borderId="0" xfId="0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44" fontId="10" fillId="0" borderId="0" xfId="11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49" fontId="3" fillId="3" borderId="45" xfId="0" applyNumberFormat="1" applyFont="1" applyFill="1" applyBorder="1" applyAlignment="1">
      <alignment horizontal="center" vertical="center" wrapText="1"/>
    </xf>
    <xf numFmtId="49" fontId="3" fillId="3" borderId="46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176" fontId="3" fillId="5" borderId="1" xfId="0" applyNumberFormat="1" applyFont="1" applyFill="1" applyBorder="1" applyAlignment="1">
      <alignment horizontal="center"/>
    </xf>
    <xf numFmtId="176" fontId="2" fillId="5" borderId="1" xfId="0" applyNumberFormat="1" applyFont="1" applyFill="1" applyBorder="1" applyAlignment="1">
      <alignment horizontal="center"/>
    </xf>
    <xf numFmtId="176" fontId="10" fillId="5" borderId="1" xfId="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45" xfId="0" applyFont="1" applyFill="1" applyBorder="1" applyAlignment="1">
      <alignment horizontal="left" vertical="center" wrapText="1"/>
    </xf>
    <xf numFmtId="0" fontId="10" fillId="5" borderId="45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" fontId="2" fillId="5" borderId="22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19" fillId="5" borderId="78" xfId="0" applyFont="1" applyFill="1" applyBorder="1" applyAlignment="1">
      <alignment horizontal="left" vertical="center" wrapText="1"/>
    </xf>
    <xf numFmtId="176" fontId="2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176" fontId="2" fillId="5" borderId="33" xfId="0" applyNumberFormat="1" applyFont="1" applyFill="1" applyBorder="1" applyAlignment="1">
      <alignment horizontal="center"/>
    </xf>
    <xf numFmtId="176" fontId="3" fillId="5" borderId="33" xfId="0" applyNumberFormat="1" applyFont="1" applyFill="1" applyBorder="1" applyAlignment="1">
      <alignment horizontal="center" vertical="center"/>
    </xf>
    <xf numFmtId="41" fontId="3" fillId="5" borderId="33" xfId="0" applyNumberFormat="1" applyFont="1" applyFill="1" applyBorder="1" applyAlignment="1">
      <alignment horizontal="center" vertical="center"/>
    </xf>
    <xf numFmtId="41" fontId="2" fillId="5" borderId="33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76" fontId="2" fillId="15" borderId="1" xfId="0" applyNumberFormat="1" applyFont="1" applyFill="1" applyBorder="1" applyAlignment="1">
      <alignment horizontal="center" vertical="center" wrapText="1"/>
    </xf>
    <xf numFmtId="41" fontId="2" fillId="15" borderId="1" xfId="0" applyNumberFormat="1" applyFont="1" applyFill="1" applyBorder="1" applyAlignment="1">
      <alignment horizontal="center" vertical="center" wrapText="1"/>
    </xf>
    <xf numFmtId="176" fontId="10" fillId="5" borderId="1" xfId="12" applyNumberFormat="1" applyFont="1" applyFill="1" applyBorder="1" applyAlignment="1">
      <alignment horizontal="center" vertical="center"/>
    </xf>
    <xf numFmtId="176" fontId="2" fillId="15" borderId="1" xfId="24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76" fontId="2" fillId="15" borderId="3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176" fontId="2" fillId="15" borderId="29" xfId="0" applyNumberFormat="1" applyFont="1" applyFill="1" applyBorder="1" applyAlignment="1">
      <alignment horizontal="center" vertical="center" wrapText="1"/>
    </xf>
    <xf numFmtId="176" fontId="2" fillId="5" borderId="1" xfId="12" applyNumberFormat="1" applyFont="1" applyFill="1" applyBorder="1" applyAlignment="1">
      <alignment horizontal="center" vertical="center" wrapText="1"/>
    </xf>
    <xf numFmtId="176" fontId="19" fillId="15" borderId="33" xfId="0" applyNumberFormat="1" applyFont="1" applyFill="1" applyBorder="1" applyAlignment="1">
      <alignment horizontal="center" vertical="center" wrapText="1"/>
    </xf>
    <xf numFmtId="176" fontId="2" fillId="5" borderId="1" xfId="12" applyNumberFormat="1" applyFont="1" applyFill="1" applyBorder="1" applyAlignment="1">
      <alignment vertical="center" wrapText="1"/>
    </xf>
    <xf numFmtId="1" fontId="2" fillId="5" borderId="33" xfId="0" applyNumberFormat="1" applyFont="1" applyFill="1" applyBorder="1" applyAlignment="1">
      <alignment horizontal="center" vertical="center" wrapText="1"/>
    </xf>
    <xf numFmtId="41" fontId="19" fillId="15" borderId="33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41" fontId="2" fillId="15" borderId="33" xfId="0" applyNumberFormat="1" applyFont="1" applyFill="1" applyBorder="1" applyAlignment="1">
      <alignment horizontal="center" vertical="center" wrapText="1"/>
    </xf>
    <xf numFmtId="176" fontId="2" fillId="5" borderId="1" xfId="24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176" fontId="19" fillId="15" borderId="1" xfId="0" applyNumberFormat="1" applyFont="1" applyFill="1" applyBorder="1" applyAlignment="1">
      <alignment horizontal="center" vertical="center" wrapText="1"/>
    </xf>
    <xf numFmtId="41" fontId="19" fillId="15" borderId="1" xfId="0" applyNumberFormat="1" applyFont="1" applyFill="1" applyBorder="1" applyAlignment="1">
      <alignment horizontal="center" vertical="center" wrapText="1"/>
    </xf>
    <xf numFmtId="1" fontId="10" fillId="5" borderId="22" xfId="0" applyNumberFormat="1" applyFont="1" applyFill="1" applyBorder="1" applyAlignment="1">
      <alignment horizontal="center" vertical="center"/>
    </xf>
    <xf numFmtId="176" fontId="2" fillId="15" borderId="22" xfId="0" applyNumberFormat="1" applyFont="1" applyFill="1" applyBorder="1" applyAlignment="1">
      <alignment horizontal="center" vertical="center" wrapText="1"/>
    </xf>
    <xf numFmtId="176" fontId="19" fillId="15" borderId="22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/>
    <xf numFmtId="41" fontId="19" fillId="15" borderId="22" xfId="0" applyNumberFormat="1" applyFont="1" applyFill="1" applyBorder="1" applyAlignment="1">
      <alignment horizontal="center" vertical="center" wrapText="1"/>
    </xf>
    <xf numFmtId="176" fontId="10" fillId="5" borderId="22" xfId="12" applyNumberFormat="1" applyFont="1" applyFill="1" applyBorder="1" applyAlignment="1">
      <alignment horizontal="center" vertical="center"/>
    </xf>
    <xf numFmtId="176" fontId="2" fillId="5" borderId="22" xfId="0" applyNumberFormat="1" applyFont="1" applyFill="1" applyBorder="1" applyAlignment="1">
      <alignment horizontal="center" vertical="center" wrapText="1"/>
    </xf>
    <xf numFmtId="176" fontId="2" fillId="5" borderId="22" xfId="1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2" fontId="2" fillId="0" borderId="1" xfId="11" applyNumberFormat="1" applyFont="1" applyFill="1" applyBorder="1" applyAlignment="1">
      <alignment vertical="center"/>
    </xf>
    <xf numFmtId="172" fontId="2" fillId="0" borderId="1" xfId="11" applyNumberFormat="1" applyFont="1" applyBorder="1" applyAlignment="1">
      <alignment vertical="center" wrapText="1"/>
    </xf>
    <xf numFmtId="1" fontId="2" fillId="0" borderId="1" xfId="13" applyNumberFormat="1" applyFont="1" applyFill="1" applyBorder="1" applyAlignment="1">
      <alignment horizontal="center" vertical="center"/>
    </xf>
    <xf numFmtId="172" fontId="2" fillId="0" borderId="1" xfId="11" applyNumberFormat="1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center" textRotation="90" wrapText="1"/>
    </xf>
    <xf numFmtId="1" fontId="10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9" fontId="10" fillId="0" borderId="1" xfId="13" applyFont="1" applyFill="1" applyBorder="1" applyAlignment="1">
      <alignment horizontal="center" vertical="center"/>
    </xf>
    <xf numFmtId="174" fontId="2" fillId="0" borderId="1" xfId="13" applyNumberFormat="1" applyFont="1" applyFill="1" applyBorder="1" applyAlignment="1">
      <alignment horizontal="center" vertical="center"/>
    </xf>
    <xf numFmtId="174" fontId="10" fillId="0" borderId="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172" fontId="2" fillId="2" borderId="21" xfId="11" applyNumberFormat="1" applyFont="1" applyFill="1" applyBorder="1" applyAlignment="1">
      <alignment vertical="center"/>
    </xf>
    <xf numFmtId="172" fontId="2" fillId="2" borderId="26" xfId="11" applyNumberFormat="1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/>
    </xf>
    <xf numFmtId="172" fontId="2" fillId="0" borderId="11" xfId="11" applyNumberFormat="1" applyFont="1" applyFill="1" applyBorder="1" applyAlignment="1">
      <alignment vertical="center"/>
    </xf>
    <xf numFmtId="172" fontId="2" fillId="0" borderId="11" xfId="11" applyNumberFormat="1" applyFont="1" applyBorder="1" applyAlignment="1">
      <alignment vertical="center" wrapText="1"/>
    </xf>
    <xf numFmtId="172" fontId="2" fillId="0" borderId="12" xfId="11" applyNumberFormat="1" applyFont="1" applyBorder="1" applyAlignment="1">
      <alignment vertical="center" wrapText="1"/>
    </xf>
    <xf numFmtId="172" fontId="2" fillId="0" borderId="19" xfId="11" applyNumberFormat="1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172" fontId="2" fillId="0" borderId="22" xfId="11" applyNumberFormat="1" applyFont="1" applyFill="1" applyBorder="1" applyAlignment="1">
      <alignment vertical="center"/>
    </xf>
    <xf numFmtId="172" fontId="2" fillId="0" borderId="22" xfId="11" applyNumberFormat="1" applyFont="1" applyBorder="1" applyAlignment="1">
      <alignment vertical="center" wrapText="1"/>
    </xf>
    <xf numFmtId="172" fontId="2" fillId="0" borderId="23" xfId="11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8" xfId="8" applyFont="1" applyFill="1" applyBorder="1" applyAlignment="1">
      <alignment horizontal="center" vertical="center" wrapText="1"/>
    </xf>
    <xf numFmtId="0" fontId="3" fillId="3" borderId="39" xfId="8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49" fontId="3" fillId="3" borderId="19" xfId="0" applyNumberFormat="1" applyFont="1" applyFill="1" applyBorder="1" applyAlignment="1">
      <alignment horizontal="center" vertical="center" textRotation="90" wrapText="1"/>
    </xf>
    <xf numFmtId="49" fontId="3" fillId="3" borderId="21" xfId="0" applyNumberFormat="1" applyFont="1" applyFill="1" applyBorder="1" applyAlignment="1">
      <alignment horizontal="center" vertical="center" textRotation="90" wrapText="1"/>
    </xf>
    <xf numFmtId="49" fontId="3" fillId="3" borderId="23" xfId="0" applyNumberFormat="1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66" fontId="2" fillId="0" borderId="11" xfId="7" applyNumberFormat="1" applyFont="1" applyFill="1" applyBorder="1" applyAlignment="1">
      <alignment horizontal="right" vertical="center"/>
    </xf>
    <xf numFmtId="172" fontId="2" fillId="5" borderId="12" xfId="11" applyNumberFormat="1" applyFont="1" applyFill="1" applyBorder="1" applyAlignment="1">
      <alignment vertical="center" wrapText="1"/>
    </xf>
    <xf numFmtId="166" fontId="2" fillId="0" borderId="1" xfId="7" applyNumberFormat="1" applyFont="1" applyFill="1" applyBorder="1" applyAlignment="1">
      <alignment horizontal="right" vertical="center"/>
    </xf>
    <xf numFmtId="172" fontId="2" fillId="5" borderId="19" xfId="11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72" fontId="2" fillId="5" borderId="1" xfId="1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72" fontId="2" fillId="0" borderId="19" xfId="11" applyNumberFormat="1" applyFont="1" applyFill="1" applyBorder="1" applyAlignment="1">
      <alignment vertical="center"/>
    </xf>
    <xf numFmtId="175" fontId="2" fillId="5" borderId="1" xfId="0" applyNumberFormat="1" applyFont="1" applyFill="1" applyBorder="1" applyAlignment="1">
      <alignment horizontal="center" vertical="center" wrapText="1"/>
    </xf>
    <xf numFmtId="172" fontId="2" fillId="5" borderId="22" xfId="11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172" fontId="2" fillId="0" borderId="22" xfId="11" applyNumberFormat="1" applyFont="1" applyFill="1" applyBorder="1" applyAlignment="1">
      <alignment vertical="center" wrapText="1"/>
    </xf>
    <xf numFmtId="172" fontId="2" fillId="5" borderId="23" xfId="11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172" fontId="2" fillId="0" borderId="18" xfId="0" applyNumberFormat="1" applyFont="1" applyFill="1" applyBorder="1" applyAlignment="1">
      <alignment vertical="center"/>
    </xf>
    <xf numFmtId="172" fontId="3" fillId="0" borderId="1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73" fontId="2" fillId="0" borderId="1" xfId="0" applyNumberFormat="1" applyFont="1" applyBorder="1" applyAlignment="1">
      <alignment horizontal="right"/>
    </xf>
    <xf numFmtId="173" fontId="2" fillId="0" borderId="35" xfId="0" applyNumberFormat="1" applyFont="1" applyBorder="1" applyAlignment="1">
      <alignment horizontal="right"/>
    </xf>
    <xf numFmtId="173" fontId="2" fillId="0" borderId="0" xfId="0" applyNumberFormat="1" applyFont="1" applyFill="1" applyAlignment="1">
      <alignment vertical="center"/>
    </xf>
    <xf numFmtId="0" fontId="3" fillId="10" borderId="37" xfId="0" applyFont="1" applyFill="1" applyBorder="1" applyAlignment="1">
      <alignment horizontal="center" vertical="center" textRotation="90" wrapText="1"/>
    </xf>
    <xf numFmtId="0" fontId="3" fillId="10" borderId="44" xfId="0" applyFont="1" applyFill="1" applyBorder="1" applyAlignment="1">
      <alignment horizontal="center" vertical="center" textRotation="90" wrapText="1"/>
    </xf>
    <xf numFmtId="0" fontId="10" fillId="0" borderId="13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0" fillId="0" borderId="11" xfId="11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10" fillId="0" borderId="1" xfId="1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justify" vertical="center" wrapText="1"/>
    </xf>
    <xf numFmtId="0" fontId="10" fillId="0" borderId="22" xfId="1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6" xfId="0" applyFont="1" applyFill="1" applyBorder="1"/>
    <xf numFmtId="0" fontId="3" fillId="0" borderId="0" xfId="0" applyFont="1" applyFill="1"/>
    <xf numFmtId="167" fontId="10" fillId="0" borderId="11" xfId="1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textRotation="90" wrapText="1"/>
    </xf>
    <xf numFmtId="49" fontId="2" fillId="0" borderId="11" xfId="0" applyNumberFormat="1" applyFont="1" applyFill="1" applyBorder="1" applyAlignment="1">
      <alignment horizontal="center" vertical="center" textRotation="90" wrapText="1"/>
    </xf>
    <xf numFmtId="167" fontId="2" fillId="0" borderId="11" xfId="1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167" fontId="10" fillId="0" borderId="1" xfId="11" applyNumberFormat="1" applyFont="1" applyFill="1" applyBorder="1" applyAlignment="1">
      <alignment vertical="center"/>
    </xf>
    <xf numFmtId="167" fontId="10" fillId="0" borderId="1" xfId="11" applyNumberFormat="1" applyFont="1" applyFill="1" applyBorder="1" applyAlignment="1">
      <alignment vertical="center" wrapText="1"/>
    </xf>
    <xf numFmtId="167" fontId="2" fillId="0" borderId="1" xfId="11" applyNumberFormat="1" applyFont="1" applyFill="1" applyBorder="1" applyAlignment="1">
      <alignment vertical="center" wrapText="1"/>
    </xf>
    <xf numFmtId="42" fontId="10" fillId="0" borderId="1" xfId="0" applyNumberFormat="1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center" vertical="center" textRotation="90" wrapText="1"/>
    </xf>
    <xf numFmtId="44" fontId="10" fillId="0" borderId="22" xfId="1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textRotation="90" wrapText="1"/>
    </xf>
    <xf numFmtId="44" fontId="2" fillId="0" borderId="22" xfId="0" applyNumberFormat="1" applyFont="1" applyFill="1" applyBorder="1" applyAlignment="1">
      <alignment horizontal="center" vertical="center" textRotation="90" wrapText="1"/>
    </xf>
    <xf numFmtId="49" fontId="2" fillId="0" borderId="22" xfId="0" applyNumberFormat="1" applyFont="1" applyFill="1" applyBorder="1" applyAlignment="1">
      <alignment horizontal="center" vertical="center" textRotation="90" wrapText="1"/>
    </xf>
    <xf numFmtId="44" fontId="2" fillId="0" borderId="22" xfId="1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textRotation="90" wrapText="1"/>
    </xf>
    <xf numFmtId="172" fontId="3" fillId="0" borderId="0" xfId="11" applyNumberFormat="1" applyFont="1"/>
    <xf numFmtId="172" fontId="2" fillId="5" borderId="0" xfId="11" applyNumberFormat="1" applyFont="1" applyFill="1" applyAlignment="1">
      <alignment vertical="center"/>
    </xf>
    <xf numFmtId="172" fontId="3" fillId="0" borderId="0" xfId="11" applyNumberFormat="1" applyFont="1" applyAlignment="1">
      <alignment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72" fontId="3" fillId="10" borderId="49" xfId="11" applyNumberFormat="1" applyFont="1" applyFill="1" applyBorder="1" applyAlignment="1">
      <alignment horizontal="center" vertical="center" textRotation="90" wrapText="1"/>
    </xf>
    <xf numFmtId="0" fontId="3" fillId="5" borderId="38" xfId="25" applyFont="1" applyFill="1" applyBorder="1" applyAlignment="1">
      <alignment horizontal="center" vertical="center" wrapText="1"/>
    </xf>
    <xf numFmtId="0" fontId="3" fillId="5" borderId="39" xfId="25" applyFont="1" applyFill="1" applyBorder="1" applyAlignment="1">
      <alignment horizontal="center" vertical="center" wrapText="1"/>
    </xf>
    <xf numFmtId="172" fontId="3" fillId="10" borderId="50" xfId="11" applyNumberFormat="1" applyFont="1" applyFill="1" applyBorder="1" applyAlignment="1">
      <alignment horizontal="center" vertical="center" textRotation="90" wrapText="1"/>
    </xf>
    <xf numFmtId="49" fontId="3" fillId="0" borderId="46" xfId="25" applyNumberFormat="1" applyFont="1" applyBorder="1" applyAlignment="1">
      <alignment horizontal="center" vertical="center" wrapText="1"/>
    </xf>
    <xf numFmtId="49" fontId="3" fillId="0" borderId="40" xfId="25" applyNumberFormat="1" applyFont="1" applyBorder="1" applyAlignment="1">
      <alignment horizontal="center" vertical="center" wrapText="1"/>
    </xf>
    <xf numFmtId="49" fontId="3" fillId="5" borderId="45" xfId="25" applyNumberFormat="1" applyFont="1" applyFill="1" applyBorder="1" applyAlignment="1">
      <alignment horizontal="center" vertical="center" wrapText="1"/>
    </xf>
    <xf numFmtId="49" fontId="3" fillId="5" borderId="40" xfId="25" applyNumberFormat="1" applyFont="1" applyFill="1" applyBorder="1" applyAlignment="1">
      <alignment horizontal="center" vertical="center" wrapText="1"/>
    </xf>
    <xf numFmtId="49" fontId="3" fillId="5" borderId="47" xfId="25" applyNumberFormat="1" applyFont="1" applyFill="1" applyBorder="1" applyAlignment="1">
      <alignment horizontal="center" vertical="center" wrapText="1"/>
    </xf>
    <xf numFmtId="49" fontId="3" fillId="5" borderId="53" xfId="25" applyNumberFormat="1" applyFont="1" applyFill="1" applyBorder="1" applyAlignment="1">
      <alignment horizontal="center" vertical="center" wrapText="1"/>
    </xf>
    <xf numFmtId="49" fontId="3" fillId="5" borderId="43" xfId="25" applyNumberFormat="1" applyFont="1" applyFill="1" applyBorder="1" applyAlignment="1">
      <alignment horizontal="center" vertical="center" wrapText="1"/>
    </xf>
    <xf numFmtId="49" fontId="3" fillId="5" borderId="43" xfId="25" applyNumberFormat="1" applyFont="1" applyFill="1" applyBorder="1" applyAlignment="1">
      <alignment horizontal="center" vertical="center" wrapText="1"/>
    </xf>
    <xf numFmtId="49" fontId="3" fillId="5" borderId="3" xfId="25" applyNumberFormat="1" applyFont="1" applyFill="1" applyBorder="1" applyAlignment="1">
      <alignment horizontal="center" vertical="center" textRotation="90" wrapText="1"/>
    </xf>
    <xf numFmtId="49" fontId="3" fillId="5" borderId="42" xfId="25" applyNumberFormat="1" applyFont="1" applyFill="1" applyBorder="1" applyAlignment="1">
      <alignment horizontal="center" vertical="center" textRotation="90" wrapText="1"/>
    </xf>
    <xf numFmtId="0" fontId="3" fillId="0" borderId="43" xfId="25" applyFont="1" applyBorder="1" applyAlignment="1">
      <alignment horizontal="center" vertical="center" textRotation="90" wrapText="1"/>
    </xf>
    <xf numFmtId="172" fontId="3" fillId="5" borderId="3" xfId="11" applyNumberFormat="1" applyFont="1" applyFill="1" applyBorder="1" applyAlignment="1">
      <alignment horizontal="center" vertical="center" textRotation="90" wrapText="1"/>
    </xf>
    <xf numFmtId="0" fontId="3" fillId="5" borderId="3" xfId="25" applyFont="1" applyFill="1" applyBorder="1" applyAlignment="1">
      <alignment horizontal="center" vertical="center" textRotation="90" wrapText="1"/>
    </xf>
    <xf numFmtId="49" fontId="3" fillId="5" borderId="29" xfId="25" applyNumberFormat="1" applyFont="1" applyFill="1" applyBorder="1" applyAlignment="1">
      <alignment horizontal="center" vertical="center" textRotation="90" wrapText="1"/>
    </xf>
    <xf numFmtId="49" fontId="3" fillId="5" borderId="54" xfId="25" applyNumberFormat="1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vertical="center"/>
    </xf>
    <xf numFmtId="1" fontId="2" fillId="0" borderId="11" xfId="1" applyNumberFormat="1" applyFont="1" applyBorder="1" applyAlignment="1">
      <alignment vertical="center"/>
    </xf>
    <xf numFmtId="3" fontId="2" fillId="5" borderId="11" xfId="12" applyNumberFormat="1" applyFont="1" applyFill="1" applyBorder="1" applyAlignment="1">
      <alignment vertical="center"/>
    </xf>
    <xf numFmtId="3" fontId="2" fillId="0" borderId="11" xfId="12" applyNumberFormat="1" applyFont="1" applyBorder="1" applyAlignment="1">
      <alignment vertical="center"/>
    </xf>
    <xf numFmtId="3" fontId="2" fillId="0" borderId="12" xfId="12" applyNumberFormat="1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vertical="center"/>
    </xf>
    <xf numFmtId="1" fontId="2" fillId="5" borderId="1" xfId="1" applyNumberFormat="1" applyFont="1" applyFill="1" applyBorder="1" applyAlignment="1">
      <alignment vertical="center"/>
    </xf>
    <xf numFmtId="3" fontId="2" fillId="5" borderId="1" xfId="12" applyNumberFormat="1" applyFont="1" applyFill="1" applyBorder="1" applyAlignment="1" applyProtection="1">
      <alignment vertical="center"/>
    </xf>
    <xf numFmtId="3" fontId="2" fillId="0" borderId="1" xfId="12" applyNumberFormat="1" applyFont="1" applyBorder="1" applyAlignment="1">
      <alignment vertical="center"/>
    </xf>
    <xf numFmtId="3" fontId="2" fillId="5" borderId="1" xfId="12" applyNumberFormat="1" applyFont="1" applyFill="1" applyBorder="1" applyAlignment="1">
      <alignment vertical="center"/>
    </xf>
    <xf numFmtId="3" fontId="2" fillId="0" borderId="19" xfId="12" applyNumberFormat="1" applyFont="1" applyBorder="1" applyAlignment="1">
      <alignment vertical="center"/>
    </xf>
    <xf numFmtId="3" fontId="2" fillId="0" borderId="1" xfId="12" applyNumberFormat="1" applyFont="1" applyFill="1" applyBorder="1" applyAlignment="1">
      <alignment vertical="center" wrapText="1"/>
    </xf>
    <xf numFmtId="3" fontId="2" fillId="5" borderId="1" xfId="12" applyNumberFormat="1" applyFont="1" applyFill="1" applyBorder="1" applyAlignment="1">
      <alignment vertical="center" wrapText="1"/>
    </xf>
    <xf numFmtId="41" fontId="2" fillId="0" borderId="1" xfId="12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3" fontId="2" fillId="0" borderId="1" xfId="12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justify" vertical="center"/>
    </xf>
    <xf numFmtId="175" fontId="2" fillId="0" borderId="1" xfId="0" applyNumberFormat="1" applyFont="1" applyFill="1" applyBorder="1" applyAlignment="1">
      <alignment horizontal="center" vertical="center" wrapText="1"/>
    </xf>
    <xf numFmtId="41" fontId="2" fillId="0" borderId="1" xfId="12" applyFont="1" applyFill="1" applyBorder="1" applyAlignment="1">
      <alignment horizontal="center" vertical="center"/>
    </xf>
    <xf numFmtId="3" fontId="2" fillId="0" borderId="1" xfId="12" applyNumberFormat="1" applyFont="1" applyFill="1" applyBorder="1" applyAlignment="1">
      <alignment horizontal="right" vertical="center"/>
    </xf>
    <xf numFmtId="1" fontId="2" fillId="0" borderId="1" xfId="12" applyNumberFormat="1" applyFont="1" applyFill="1" applyBorder="1" applyAlignment="1">
      <alignment vertical="center" wrapText="1"/>
    </xf>
    <xf numFmtId="3" fontId="2" fillId="0" borderId="1" xfId="12" applyNumberFormat="1" applyFont="1" applyFill="1" applyBorder="1" applyAlignment="1">
      <alignment vertical="center"/>
    </xf>
    <xf numFmtId="41" fontId="2" fillId="0" borderId="1" xfId="12" applyFont="1" applyFill="1" applyBorder="1" applyAlignment="1">
      <alignment vertical="center"/>
    </xf>
    <xf numFmtId="1" fontId="2" fillId="0" borderId="1" xfId="12" applyNumberFormat="1" applyFont="1" applyFill="1" applyBorder="1" applyAlignment="1">
      <alignment vertical="center"/>
    </xf>
    <xf numFmtId="3" fontId="2" fillId="0" borderId="19" xfId="12" applyNumberFormat="1" applyFont="1" applyFill="1" applyBorder="1" applyAlignment="1">
      <alignment vertical="center"/>
    </xf>
    <xf numFmtId="41" fontId="2" fillId="0" borderId="1" xfId="12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vertical="center"/>
    </xf>
    <xf numFmtId="3" fontId="2" fillId="0" borderId="22" xfId="12" applyNumberFormat="1" applyFont="1" applyFill="1" applyBorder="1" applyAlignment="1" applyProtection="1">
      <alignment vertical="center"/>
    </xf>
    <xf numFmtId="3" fontId="2" fillId="0" borderId="22" xfId="12" applyNumberFormat="1" applyFont="1" applyFill="1" applyBorder="1" applyAlignment="1">
      <alignment vertical="center"/>
    </xf>
    <xf numFmtId="3" fontId="2" fillId="5" borderId="22" xfId="12" applyNumberFormat="1" applyFont="1" applyFill="1" applyBorder="1" applyAlignment="1">
      <alignment vertical="center" wrapText="1"/>
    </xf>
    <xf numFmtId="3" fontId="2" fillId="0" borderId="22" xfId="12" applyNumberFormat="1" applyFont="1" applyBorder="1" applyAlignment="1">
      <alignment vertical="center"/>
    </xf>
    <xf numFmtId="3" fontId="2" fillId="5" borderId="22" xfId="12" applyNumberFormat="1" applyFont="1" applyFill="1" applyBorder="1" applyAlignment="1">
      <alignment vertical="center"/>
    </xf>
    <xf numFmtId="3" fontId="2" fillId="0" borderId="23" xfId="12" applyNumberFormat="1" applyFont="1" applyBorder="1" applyAlignment="1">
      <alignment vertical="center"/>
    </xf>
    <xf numFmtId="3" fontId="3" fillId="0" borderId="25" xfId="0" applyNumberFormat="1" applyFont="1" applyFill="1" applyBorder="1"/>
    <xf numFmtId="3" fontId="3" fillId="5" borderId="21" xfId="0" applyNumberFormat="1" applyFont="1" applyFill="1" applyBorder="1"/>
    <xf numFmtId="0" fontId="3" fillId="0" borderId="30" xfId="0" applyFont="1" applyFill="1" applyBorder="1"/>
    <xf numFmtId="0" fontId="3" fillId="0" borderId="21" xfId="0" applyFont="1" applyFill="1" applyBorder="1" applyAlignment="1">
      <alignment vertical="center" wrapText="1"/>
    </xf>
    <xf numFmtId="0" fontId="3" fillId="0" borderId="32" xfId="0" applyFont="1" applyFill="1" applyBorder="1"/>
    <xf numFmtId="3" fontId="3" fillId="0" borderId="21" xfId="12" applyNumberFormat="1" applyFont="1" applyFill="1" applyBorder="1" applyAlignment="1">
      <alignment vertical="center" wrapText="1"/>
    </xf>
    <xf numFmtId="3" fontId="3" fillId="5" borderId="21" xfId="12" applyNumberFormat="1" applyFont="1" applyFill="1" applyBorder="1" applyAlignment="1">
      <alignment vertical="center"/>
    </xf>
    <xf numFmtId="3" fontId="3" fillId="0" borderId="21" xfId="12" applyNumberFormat="1" applyFont="1" applyFill="1" applyBorder="1" applyAlignment="1">
      <alignment vertical="center"/>
    </xf>
    <xf numFmtId="3" fontId="2" fillId="5" borderId="0" xfId="0" applyNumberFormat="1" applyFont="1" applyFill="1"/>
    <xf numFmtId="0" fontId="5" fillId="10" borderId="10" xfId="0" applyFont="1" applyFill="1" applyBorder="1" applyAlignment="1">
      <alignment horizontal="center" vertical="center" textRotation="90" wrapText="1"/>
    </xf>
    <xf numFmtId="0" fontId="5" fillId="10" borderId="21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72" fontId="3" fillId="5" borderId="11" xfId="11" applyNumberFormat="1" applyFont="1" applyFill="1" applyBorder="1" applyAlignment="1">
      <alignment horizontal="right" vertical="center" wrapText="1"/>
    </xf>
    <xf numFmtId="172" fontId="2" fillId="5" borderId="11" xfId="11" applyNumberFormat="1" applyFont="1" applyFill="1" applyBorder="1" applyAlignment="1">
      <alignment vertical="center"/>
    </xf>
    <xf numFmtId="172" fontId="2" fillId="5" borderId="11" xfId="11" applyNumberFormat="1" applyFont="1" applyFill="1" applyBorder="1" applyAlignment="1">
      <alignment vertical="center" wrapText="1"/>
    </xf>
    <xf numFmtId="44" fontId="2" fillId="5" borderId="11" xfId="11" applyFont="1" applyFill="1" applyBorder="1" applyAlignment="1">
      <alignment vertical="center" wrapText="1"/>
    </xf>
    <xf numFmtId="172" fontId="3" fillId="5" borderId="11" xfId="11" applyNumberFormat="1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1" borderId="0" xfId="0" applyFont="1" applyFill="1" applyBorder="1"/>
    <xf numFmtId="0" fontId="2" fillId="11" borderId="0" xfId="0" applyFont="1" applyFill="1"/>
    <xf numFmtId="0" fontId="2" fillId="5" borderId="28" xfId="0" applyFont="1" applyFill="1" applyBorder="1" applyAlignment="1">
      <alignment vertical="center" wrapText="1"/>
    </xf>
    <xf numFmtId="172" fontId="3" fillId="5" borderId="1" xfId="11" applyNumberFormat="1" applyFont="1" applyFill="1" applyBorder="1" applyAlignment="1">
      <alignment horizontal="right" vertical="center" wrapText="1"/>
    </xf>
    <xf numFmtId="172" fontId="2" fillId="5" borderId="1" xfId="11" applyNumberFormat="1" applyFont="1" applyFill="1" applyBorder="1" applyAlignment="1">
      <alignment horizontal="center" vertical="center"/>
    </xf>
    <xf numFmtId="44" fontId="2" fillId="5" borderId="1" xfId="11" applyFont="1" applyFill="1" applyBorder="1" applyAlignment="1">
      <alignment vertical="center" wrapText="1"/>
    </xf>
    <xf numFmtId="172" fontId="3" fillId="5" borderId="1" xfId="11" applyNumberFormat="1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44" fontId="2" fillId="5" borderId="1" xfId="11" applyFont="1" applyFill="1" applyBorder="1" applyAlignment="1">
      <alignment horizontal="center" vertical="center" wrapText="1"/>
    </xf>
    <xf numFmtId="172" fontId="2" fillId="5" borderId="1" xfId="11" applyNumberFormat="1" applyFont="1" applyFill="1" applyBorder="1" applyAlignment="1">
      <alignment horizontal="right" vertical="center" wrapText="1"/>
    </xf>
    <xf numFmtId="172" fontId="2" fillId="5" borderId="1" xfId="1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172" fontId="3" fillId="5" borderId="1" xfId="11" applyNumberFormat="1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44" fontId="2" fillId="5" borderId="1" xfId="11" applyFont="1" applyFill="1" applyBorder="1" applyAlignment="1">
      <alignment horizontal="right" vertical="center" wrapText="1"/>
    </xf>
    <xf numFmtId="9" fontId="2" fillId="5" borderId="1" xfId="13" applyFont="1" applyFill="1" applyBorder="1" applyAlignment="1">
      <alignment vertical="center" wrapText="1"/>
    </xf>
    <xf numFmtId="0" fontId="2" fillId="12" borderId="0" xfId="0" applyFont="1" applyFill="1" applyBorder="1"/>
    <xf numFmtId="0" fontId="2" fillId="12" borderId="0" xfId="0" applyFont="1" applyFill="1"/>
    <xf numFmtId="0" fontId="2" fillId="13" borderId="0" xfId="0" applyFont="1" applyFill="1" applyBorder="1"/>
    <xf numFmtId="0" fontId="2" fillId="13" borderId="0" xfId="0" applyFont="1" applyFill="1"/>
    <xf numFmtId="0" fontId="2" fillId="14" borderId="0" xfId="0" applyFont="1" applyFill="1" applyBorder="1"/>
    <xf numFmtId="0" fontId="2" fillId="14" borderId="0" xfId="0" applyFont="1" applyFill="1"/>
    <xf numFmtId="0" fontId="2" fillId="5" borderId="20" xfId="0" applyFont="1" applyFill="1" applyBorder="1" applyAlignment="1">
      <alignment vertical="center" wrapText="1"/>
    </xf>
    <xf numFmtId="172" fontId="3" fillId="5" borderId="22" xfId="11" applyNumberFormat="1" applyFont="1" applyFill="1" applyBorder="1" applyAlignment="1">
      <alignment horizontal="right" vertical="center" wrapText="1"/>
    </xf>
    <xf numFmtId="172" fontId="2" fillId="5" borderId="22" xfId="11" applyNumberFormat="1" applyFont="1" applyFill="1" applyBorder="1" applyAlignment="1">
      <alignment horizontal="center" vertical="center"/>
    </xf>
    <xf numFmtId="172" fontId="2" fillId="5" borderId="22" xfId="11" applyNumberFormat="1" applyFont="1" applyFill="1" applyBorder="1" applyAlignment="1">
      <alignment horizontal="right" vertical="center" wrapText="1"/>
    </xf>
    <xf numFmtId="44" fontId="2" fillId="5" borderId="22" xfId="11" applyFont="1" applyFill="1" applyBorder="1" applyAlignment="1">
      <alignment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/>
    </xf>
    <xf numFmtId="3" fontId="3" fillId="0" borderId="33" xfId="0" applyNumberFormat="1" applyFont="1" applyFill="1" applyBorder="1"/>
    <xf numFmtId="172" fontId="2" fillId="0" borderId="0" xfId="0" applyNumberFormat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2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" fontId="26" fillId="0" borderId="0" xfId="0" applyNumberFormat="1" applyFont="1" applyAlignment="1">
      <alignment horizontal="left" vertical="center" wrapText="1"/>
    </xf>
    <xf numFmtId="49" fontId="26" fillId="19" borderId="60" xfId="0" applyNumberFormat="1" applyFont="1" applyFill="1" applyBorder="1" applyAlignment="1">
      <alignment horizontal="center" vertical="center" wrapText="1"/>
    </xf>
    <xf numFmtId="0" fontId="2" fillId="3" borderId="61" xfId="0" applyFont="1" applyFill="1" applyBorder="1"/>
    <xf numFmtId="0" fontId="2" fillId="3" borderId="62" xfId="0" applyFont="1" applyFill="1" applyBorder="1"/>
    <xf numFmtId="0" fontId="26" fillId="20" borderId="81" xfId="0" applyFont="1" applyFill="1" applyBorder="1" applyAlignment="1">
      <alignment horizontal="center" vertical="center" textRotation="90" wrapText="1"/>
    </xf>
    <xf numFmtId="0" fontId="26" fillId="19" borderId="63" xfId="0" applyFont="1" applyFill="1" applyBorder="1" applyAlignment="1">
      <alignment horizontal="center" vertical="center" wrapText="1"/>
    </xf>
    <xf numFmtId="0" fontId="2" fillId="3" borderId="64" xfId="0" applyFont="1" applyFill="1" applyBorder="1"/>
    <xf numFmtId="0" fontId="26" fillId="3" borderId="65" xfId="0" applyFont="1" applyFill="1" applyBorder="1" applyAlignment="1">
      <alignment horizontal="center" vertical="center" textRotation="90" wrapText="1"/>
    </xf>
    <xf numFmtId="0" fontId="26" fillId="3" borderId="58" xfId="0" applyFont="1" applyFill="1" applyBorder="1" applyAlignment="1">
      <alignment horizontal="center" vertical="center" textRotation="90" wrapText="1"/>
    </xf>
    <xf numFmtId="49" fontId="26" fillId="3" borderId="58" xfId="0" applyNumberFormat="1" applyFont="1" applyFill="1" applyBorder="1" applyAlignment="1">
      <alignment horizontal="center" vertical="center" textRotation="90" wrapText="1"/>
    </xf>
    <xf numFmtId="0" fontId="26" fillId="20" borderId="59" xfId="0" applyFont="1" applyFill="1" applyBorder="1" applyAlignment="1">
      <alignment horizontal="center" vertical="center" textRotation="90" wrapText="1"/>
    </xf>
    <xf numFmtId="49" fontId="26" fillId="21" borderId="55" xfId="0" applyNumberFormat="1" applyFont="1" applyFill="1" applyBorder="1" applyAlignment="1">
      <alignment horizontal="center" vertical="center" wrapText="1"/>
    </xf>
    <xf numFmtId="0" fontId="2" fillId="3" borderId="57" xfId="0" applyFont="1" applyFill="1" applyBorder="1"/>
    <xf numFmtId="0" fontId="2" fillId="3" borderId="56" xfId="0" applyFont="1" applyFill="1" applyBorder="1"/>
    <xf numFmtId="0" fontId="26" fillId="3" borderId="66" xfId="0" applyFont="1" applyFill="1" applyBorder="1" applyAlignment="1">
      <alignment horizontal="center" vertical="center" textRotation="90" wrapText="1"/>
    </xf>
    <xf numFmtId="0" fontId="2" fillId="3" borderId="67" xfId="0" applyFont="1" applyFill="1" applyBorder="1"/>
    <xf numFmtId="0" fontId="2" fillId="3" borderId="59" xfId="0" applyFont="1" applyFill="1" applyBorder="1"/>
    <xf numFmtId="0" fontId="26" fillId="20" borderId="70" xfId="0" applyFont="1" applyFill="1" applyBorder="1" applyAlignment="1">
      <alignment horizontal="center" vertical="center" textRotation="90" wrapText="1"/>
    </xf>
    <xf numFmtId="0" fontId="26" fillId="3" borderId="58" xfId="0" applyFont="1" applyFill="1" applyBorder="1" applyAlignment="1">
      <alignment horizontal="center" vertical="center" textRotation="90" wrapText="1"/>
    </xf>
    <xf numFmtId="0" fontId="2" fillId="3" borderId="68" xfId="0" applyFont="1" applyFill="1" applyBorder="1"/>
    <xf numFmtId="0" fontId="10" fillId="18" borderId="13" xfId="0" applyFont="1" applyFill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textRotation="90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79" fontId="10" fillId="18" borderId="11" xfId="0" applyNumberFormat="1" applyFont="1" applyFill="1" applyBorder="1" applyAlignment="1">
      <alignment horizontal="center" vertical="center" wrapText="1"/>
    </xf>
    <xf numFmtId="44" fontId="10" fillId="0" borderId="11" xfId="1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10" fillId="18" borderId="28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179" fontId="10" fillId="18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44" fontId="10" fillId="0" borderId="1" xfId="11" applyFont="1" applyBorder="1" applyAlignment="1">
      <alignment vertical="center" wrapText="1"/>
    </xf>
    <xf numFmtId="180" fontId="10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left" vertical="center" wrapText="1"/>
    </xf>
    <xf numFmtId="1" fontId="10" fillId="18" borderId="22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vertical="center" wrapText="1"/>
    </xf>
    <xf numFmtId="44" fontId="10" fillId="0" borderId="22" xfId="11" applyFont="1" applyBorder="1" applyAlignment="1">
      <alignment vertical="center" wrapText="1"/>
    </xf>
    <xf numFmtId="180" fontId="10" fillId="0" borderId="22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26" fillId="17" borderId="30" xfId="0" applyFont="1" applyFill="1" applyBorder="1" applyAlignment="1">
      <alignment horizontal="center"/>
    </xf>
    <xf numFmtId="0" fontId="2" fillId="0" borderId="31" xfId="0" applyFont="1" applyBorder="1"/>
    <xf numFmtId="0" fontId="2" fillId="0" borderId="69" xfId="0" applyFont="1" applyBorder="1"/>
    <xf numFmtId="3" fontId="26" fillId="0" borderId="70" xfId="0" applyNumberFormat="1" applyFont="1" applyBorder="1" applyAlignment="1"/>
    <xf numFmtId="0" fontId="10" fillId="0" borderId="70" xfId="0" applyFont="1" applyBorder="1" applyAlignment="1"/>
    <xf numFmtId="0" fontId="10" fillId="0" borderId="71" xfId="0" applyFont="1" applyBorder="1" applyAlignment="1"/>
    <xf numFmtId="0" fontId="26" fillId="0" borderId="0" xfId="0" applyFont="1" applyAlignment="1"/>
    <xf numFmtId="3" fontId="26" fillId="0" borderId="0" xfId="0" applyNumberFormat="1" applyFont="1" applyAlignment="1"/>
    <xf numFmtId="181" fontId="10" fillId="0" borderId="0" xfId="0" applyNumberFormat="1" applyFont="1" applyAlignment="1"/>
    <xf numFmtId="178" fontId="2" fillId="5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/>
    <xf numFmtId="3" fontId="30" fillId="22" borderId="1" xfId="0" applyNumberFormat="1" applyFont="1" applyFill="1" applyBorder="1" applyAlignment="1">
      <alignment horizontal="right" vertical="center" wrapText="1"/>
    </xf>
  </cellXfs>
  <cellStyles count="26">
    <cellStyle name="Millares" xfId="1" builtinId="3"/>
    <cellStyle name="Millares [0]" xfId="12" builtinId="6"/>
    <cellStyle name="Millares [0] 2" xfId="24"/>
    <cellStyle name="Millares 10" xfId="2"/>
    <cellStyle name="Millares 10 2" xfId="3"/>
    <cellStyle name="Millares 137 5" xfId="14"/>
    <cellStyle name="Millares 2" xfId="4"/>
    <cellStyle name="Moneda" xfId="11" builtinId="4"/>
    <cellStyle name="Moneda 10" xfId="19"/>
    <cellStyle name="Moneda 11" xfId="20"/>
    <cellStyle name="Moneda 12" xfId="21"/>
    <cellStyle name="Moneda 13" xfId="22"/>
    <cellStyle name="Moneda 14" xfId="23"/>
    <cellStyle name="Moneda 2" xfId="5"/>
    <cellStyle name="Moneda 5" xfId="15"/>
    <cellStyle name="Moneda 7" xfId="16"/>
    <cellStyle name="Moneda 8" xfId="17"/>
    <cellStyle name="Moneda 9" xfId="18"/>
    <cellStyle name="Normal" xfId="0" builtinId="0"/>
    <cellStyle name="Normal 2" xfId="6"/>
    <cellStyle name="Normal 3" xfId="7"/>
    <cellStyle name="Normal 4" xfId="8"/>
    <cellStyle name="Normal 5" xfId="25"/>
    <cellStyle name="Porcentaje" xfId="13" builtinId="5"/>
    <cellStyle name="Porcentual 2" xfId="9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6918" cy="396199"/>
    <xdr:sp macro="" textlink="">
      <xdr:nvSpPr>
        <xdr:cNvPr id="2" name="1 Rectángulo"/>
        <xdr:cNvSpPr/>
      </xdr:nvSpPr>
      <xdr:spPr>
        <a:xfrm>
          <a:off x="161925" y="0"/>
          <a:ext cx="28706918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114777</xdr:rowOff>
    </xdr:from>
    <xdr:ext cx="4723684" cy="369093"/>
    <xdr:sp macro="" textlink="">
      <xdr:nvSpPr>
        <xdr:cNvPr id="3" name="2 Rectángulo"/>
        <xdr:cNvSpPr/>
      </xdr:nvSpPr>
      <xdr:spPr>
        <a:xfrm>
          <a:off x="161925" y="114777"/>
          <a:ext cx="4723684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86766"/>
    <xdr:sp macro="" textlink="">
      <xdr:nvSpPr>
        <xdr:cNvPr id="2" name="1 Rectángulo"/>
        <xdr:cNvSpPr/>
      </xdr:nvSpPr>
      <xdr:spPr>
        <a:xfrm>
          <a:off x="190500" y="0"/>
          <a:ext cx="28707803" cy="3867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107157</xdr:rowOff>
    </xdr:from>
    <xdr:ext cx="4714520" cy="369093"/>
    <xdr:sp macro="" textlink="">
      <xdr:nvSpPr>
        <xdr:cNvPr id="3" name="2 Rectángulo"/>
        <xdr:cNvSpPr/>
      </xdr:nvSpPr>
      <xdr:spPr>
        <a:xfrm>
          <a:off x="214312" y="107157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8707803" cy="386766"/>
    <xdr:sp macro="" textlink="">
      <xdr:nvSpPr>
        <xdr:cNvPr id="4" name="1 Rectángulo"/>
        <xdr:cNvSpPr/>
      </xdr:nvSpPr>
      <xdr:spPr>
        <a:xfrm>
          <a:off x="190500" y="0"/>
          <a:ext cx="28707803" cy="3867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107157</xdr:rowOff>
    </xdr:from>
    <xdr:ext cx="4714520" cy="369093"/>
    <xdr:sp macro="" textlink="">
      <xdr:nvSpPr>
        <xdr:cNvPr id="5" name="2 Rectángulo"/>
        <xdr:cNvSpPr/>
      </xdr:nvSpPr>
      <xdr:spPr>
        <a:xfrm>
          <a:off x="214312" y="107157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673985" cy="396199"/>
    <xdr:sp macro="" textlink="">
      <xdr:nvSpPr>
        <xdr:cNvPr id="2" name="1 Rectángulo"/>
        <xdr:cNvSpPr/>
      </xdr:nvSpPr>
      <xdr:spPr>
        <a:xfrm>
          <a:off x="190500" y="0"/>
          <a:ext cx="28673985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55562</xdr:colOff>
      <xdr:row>0</xdr:row>
      <xdr:rowOff>152137</xdr:rowOff>
    </xdr:from>
    <xdr:ext cx="4731288" cy="369093"/>
    <xdr:sp macro="" textlink="">
      <xdr:nvSpPr>
        <xdr:cNvPr id="3" name="2 Rectángulo"/>
        <xdr:cNvSpPr/>
      </xdr:nvSpPr>
      <xdr:spPr>
        <a:xfrm>
          <a:off x="55562" y="152137"/>
          <a:ext cx="4731288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/>
        <xdr:cNvSpPr/>
      </xdr:nvSpPr>
      <xdr:spPr>
        <a:xfrm>
          <a:off x="190500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653143</xdr:colOff>
      <xdr:row>0</xdr:row>
      <xdr:rowOff>154781</xdr:rowOff>
    </xdr:from>
    <xdr:ext cx="8060531" cy="369093"/>
    <xdr:sp macro="" textlink="">
      <xdr:nvSpPr>
        <xdr:cNvPr id="4" name="2 Rectángulo"/>
        <xdr:cNvSpPr/>
      </xdr:nvSpPr>
      <xdr:spPr>
        <a:xfrm>
          <a:off x="653143" y="154781"/>
          <a:ext cx="8060531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70C0"/>
              </a:solidFill>
              <a:effectLst/>
            </a:rPr>
            <a:t>Plan operativo anual de inversiones - Emprendimiento 2021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163C02B-4A89-4700-B854-D39EBAD44C39}"/>
            </a:ext>
          </a:extLst>
        </xdr:cNvPr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D63D8994-BC9C-4457-AA4A-C918B212D0DC}"/>
            </a:ext>
          </a:extLst>
        </xdr:cNvPr>
        <xdr:cNvSpPr/>
      </xdr:nvSpPr>
      <xdr:spPr>
        <a:xfrm>
          <a:off x="190500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190499</xdr:colOff>
      <xdr:row>0</xdr:row>
      <xdr:rowOff>96574</xdr:rowOff>
    </xdr:from>
    <xdr:ext cx="5536407" cy="369093"/>
    <xdr:sp macro="" textlink="">
      <xdr:nvSpPr>
        <xdr:cNvPr id="3" name="2 Rectángulo"/>
        <xdr:cNvSpPr/>
      </xdr:nvSpPr>
      <xdr:spPr>
        <a:xfrm>
          <a:off x="190499" y="96574"/>
          <a:ext cx="5536407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2021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13607</xdr:rowOff>
    </xdr:from>
    <xdr:ext cx="28707803" cy="396199"/>
    <xdr:sp macro="" textlink="">
      <xdr:nvSpPr>
        <xdr:cNvPr id="2" name="1 Rectángulo"/>
        <xdr:cNvSpPr/>
      </xdr:nvSpPr>
      <xdr:spPr>
        <a:xfrm>
          <a:off x="0" y="175532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107157</xdr:rowOff>
    </xdr:from>
    <xdr:ext cx="4714520" cy="369093"/>
    <xdr:sp macro="" textlink="">
      <xdr:nvSpPr>
        <xdr:cNvPr id="3" name="2 Rectángulo"/>
        <xdr:cNvSpPr/>
      </xdr:nvSpPr>
      <xdr:spPr>
        <a:xfrm>
          <a:off x="438150" y="107157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190499</xdr:colOff>
      <xdr:row>0</xdr:row>
      <xdr:rowOff>96574</xdr:rowOff>
    </xdr:from>
    <xdr:ext cx="5536407" cy="369093"/>
    <xdr:sp macro="" textlink="">
      <xdr:nvSpPr>
        <xdr:cNvPr id="3" name="2 Rectángulo"/>
        <xdr:cNvSpPr/>
      </xdr:nvSpPr>
      <xdr:spPr>
        <a:xfrm>
          <a:off x="190499" y="96574"/>
          <a:ext cx="5536407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2021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25839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AF56435-A3AA-EE49-A5D5-D2407F597A06}"/>
            </a:ext>
          </a:extLst>
        </xdr:cNvPr>
        <xdr:cNvSpPr/>
      </xdr:nvSpPr>
      <xdr:spPr>
        <a:xfrm>
          <a:off x="190500" y="0"/>
          <a:ext cx="28525839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0</xdr:colOff>
      <xdr:row>0</xdr:row>
      <xdr:rowOff>84024</xdr:rowOff>
    </xdr:from>
    <xdr:ext cx="5606143" cy="378320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1E8F1FAB-F760-4747-B471-6B81FED19257}"/>
            </a:ext>
          </a:extLst>
        </xdr:cNvPr>
        <xdr:cNvSpPr/>
      </xdr:nvSpPr>
      <xdr:spPr>
        <a:xfrm>
          <a:off x="0" y="84024"/>
          <a:ext cx="5606143" cy="37832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0301A26-F103-4C0C-926F-39CC17C943DB}"/>
            </a:ext>
          </a:extLst>
        </xdr:cNvPr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190499</xdr:colOff>
      <xdr:row>0</xdr:row>
      <xdr:rowOff>96574</xdr:rowOff>
    </xdr:from>
    <xdr:ext cx="5536407" cy="36909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A15B500C-5B82-4F88-AD22-E638DC315EE8}"/>
            </a:ext>
          </a:extLst>
        </xdr:cNvPr>
        <xdr:cNvSpPr/>
      </xdr:nvSpPr>
      <xdr:spPr>
        <a:xfrm>
          <a:off x="190499" y="96574"/>
          <a:ext cx="5536407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2021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14878" cy="386766"/>
    <xdr:sp macro="" textlink="">
      <xdr:nvSpPr>
        <xdr:cNvPr id="2" name="1 Rectángulo"/>
        <xdr:cNvSpPr/>
      </xdr:nvSpPr>
      <xdr:spPr>
        <a:xfrm>
          <a:off x="190500" y="0"/>
          <a:ext cx="28514878" cy="3867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180974</xdr:colOff>
      <xdr:row>0</xdr:row>
      <xdr:rowOff>87049</xdr:rowOff>
    </xdr:from>
    <xdr:ext cx="5428443" cy="369093"/>
    <xdr:sp macro="" textlink="">
      <xdr:nvSpPr>
        <xdr:cNvPr id="3" name="2 Rectángulo"/>
        <xdr:cNvSpPr/>
      </xdr:nvSpPr>
      <xdr:spPr>
        <a:xfrm>
          <a:off x="180974" y="87049"/>
          <a:ext cx="5428443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7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2021</a:t>
          </a:r>
        </a:p>
        <a:p>
          <a:pPr algn="ctr">
            <a:lnSpc>
              <a:spcPts val="9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CA5F1EE-D064-4831-8AB1-7606993A71E4}"/>
            </a:ext>
          </a:extLst>
        </xdr:cNvPr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190499</xdr:colOff>
      <xdr:row>0</xdr:row>
      <xdr:rowOff>96574</xdr:rowOff>
    </xdr:from>
    <xdr:ext cx="5536407" cy="36909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4B6E6BA-88DA-4029-BA3C-AC12B2D63752}"/>
            </a:ext>
          </a:extLst>
        </xdr:cNvPr>
        <xdr:cNvSpPr/>
      </xdr:nvSpPr>
      <xdr:spPr>
        <a:xfrm>
          <a:off x="190499" y="96574"/>
          <a:ext cx="5536407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2021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689300" cy="390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0"/>
          <a:ext cx="286893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 i="0" u="none" strike="noStrike">
              <a:solidFill>
                <a:srgbClr val="333399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616404</xdr:colOff>
      <xdr:row>0</xdr:row>
      <xdr:rowOff>31296</xdr:rowOff>
    </xdr:from>
    <xdr:ext cx="5534025" cy="3714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6404" y="31296"/>
          <a:ext cx="553402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 i="0" u="none" strike="noStrike">
              <a:solidFill>
                <a:srgbClr val="333399"/>
              </a:solidFill>
              <a:latin typeface="Calibri"/>
              <a:ea typeface="Calibri"/>
              <a:cs typeface="Calibri"/>
              <a:sym typeface="Calibri"/>
            </a:rPr>
            <a:t>Plan operativo anual de inversiones 2021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400" b="1" i="0" u="none" strike="noStrike">
            <a:solidFill>
              <a:srgbClr val="333399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86766"/>
    <xdr:sp macro="" textlink="">
      <xdr:nvSpPr>
        <xdr:cNvPr id="2" name="1 Rectángulo"/>
        <xdr:cNvSpPr/>
      </xdr:nvSpPr>
      <xdr:spPr>
        <a:xfrm>
          <a:off x="276225" y="0"/>
          <a:ext cx="28707803" cy="3867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/>
        <xdr:cNvSpPr/>
      </xdr:nvSpPr>
      <xdr:spPr>
        <a:xfrm>
          <a:off x="276225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Downloads/2.PLAN%20OPERATIVO%20ANUAL%20DE%20INVERSIONES%20A%20DIC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%20DE%20ACCION%20CORTE%2031-12-2021%20SDS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%2060/Downloads/INFRAESTRUCTURA%20PLAN%20INDICATIVO%202020%20-%202023%20-seguimiento%20al%203112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%2060/Downloads/RESUMEN%20EJECUTIVO%20EJECUCION%20DE%20GASTOS%20A%2031%20DE%20DIC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CORTE SEPTIEMBRE-2021"/>
      <sheetName val="POAI CORTE SEPTIEMBRE-2021 (2)"/>
      <sheetName val="Hoja2"/>
    </sheetNames>
    <sheetDataSet>
      <sheetData sheetId="0" refreshError="1"/>
      <sheetData sheetId="1" refreshError="1">
        <row r="17">
          <cell r="AR17">
            <v>0</v>
          </cell>
        </row>
        <row r="69">
          <cell r="R69">
            <v>47500000</v>
          </cell>
          <cell r="AI69">
            <v>47500000</v>
          </cell>
        </row>
        <row r="70">
          <cell r="R70">
            <v>325200000</v>
          </cell>
          <cell r="AI70">
            <v>317895000</v>
          </cell>
        </row>
        <row r="71">
          <cell r="R71">
            <v>108433332</v>
          </cell>
          <cell r="AI71">
            <v>108433332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JER,GENERO Y DIVERSIDAD SEX."/>
      <sheetName val="DIVERSIDAD ÉTNICA "/>
      <sheetName val="IBAGUÉ SIN POBREZA EXTREMA"/>
      <sheetName val="ADULTOS MAYORES"/>
      <sheetName val="IBG.INCLUYENTE CON DISCAPACIDAD"/>
      <sheetName val="INCLUSION SOCIAL AL HABITANTE "/>
      <sheetName val="VICTIMAS"/>
      <sheetName val="NNA"/>
      <sheetName val="JUVENTU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6">
          <cell r="E26">
            <v>40148181</v>
          </cell>
        </row>
        <row r="28">
          <cell r="E28">
            <v>418467000</v>
          </cell>
        </row>
        <row r="30">
          <cell r="E30">
            <v>76253833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N2" t="str">
            <v>Secretaría de las TIC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PD"/>
      <sheetName val="INFRAESTRUCTURA 311221"/>
      <sheetName val="D.Sociocultural"/>
      <sheetName val="D. Económica"/>
      <sheetName val="D.Ambiental "/>
      <sheetName val="D.Institucional"/>
      <sheetName val="RESUMEN"/>
    </sheetNames>
    <sheetDataSet>
      <sheetData sheetId="0"/>
      <sheetData sheetId="1">
        <row r="3">
          <cell r="DE3">
            <v>23024680581</v>
          </cell>
        </row>
        <row r="4">
          <cell r="DB4">
            <v>1382486922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ESTRUCTURA"/>
      <sheetName val="Ejecucion Presupuestal"/>
      <sheetName val="EJE 2021"/>
      <sheetName val="EJE RVA"/>
      <sheetName val="gobierno"/>
      <sheetName val="GOB"/>
    </sheetNames>
    <sheetDataSet>
      <sheetData sheetId="0" refreshError="1">
        <row r="9">
          <cell r="L9">
            <v>52842995613</v>
          </cell>
        </row>
        <row r="55">
          <cell r="L55">
            <v>1208472521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F57"/>
  <sheetViews>
    <sheetView tabSelected="1" zoomScale="70" zoomScaleNormal="70" workbookViewId="0">
      <selection activeCell="A13" sqref="A13"/>
    </sheetView>
  </sheetViews>
  <sheetFormatPr baseColWidth="10" defaultRowHeight="12.75" x14ac:dyDescent="0.2"/>
  <cols>
    <col min="1" max="1" width="2.42578125" style="7" customWidth="1"/>
    <col min="2" max="2" width="18.140625" style="4" customWidth="1"/>
    <col min="3" max="3" width="21.28515625" style="3" customWidth="1"/>
    <col min="4" max="4" width="17.28515625" style="3" customWidth="1"/>
    <col min="5" max="5" width="15.7109375" style="3" customWidth="1"/>
    <col min="6" max="6" width="21.5703125" style="3" customWidth="1"/>
    <col min="7" max="7" width="26.42578125" style="3" customWidth="1"/>
    <col min="8" max="8" width="29.7109375" style="3" customWidth="1"/>
    <col min="9" max="9" width="17" style="3" customWidth="1"/>
    <col min="10" max="10" width="21.7109375" style="3" customWidth="1"/>
    <col min="11" max="11" width="17.42578125" style="3" customWidth="1"/>
    <col min="12" max="12" width="18.42578125" style="3" customWidth="1"/>
    <col min="13" max="13" width="21" style="3" customWidth="1"/>
    <col min="14" max="14" width="8.42578125" style="3" hidden="1" customWidth="1"/>
    <col min="15" max="18" width="11.42578125" style="3" hidden="1" customWidth="1"/>
    <col min="19" max="19" width="9.5703125" style="3" customWidth="1"/>
    <col min="20" max="20" width="16.140625" style="3" customWidth="1"/>
    <col min="21" max="21" width="9.42578125" style="3" hidden="1" customWidth="1"/>
    <col min="22" max="22" width="15.7109375" style="3" customWidth="1"/>
    <col min="23" max="23" width="22.85546875" style="3" bestFit="1" customWidth="1"/>
    <col min="24" max="24" width="13.7109375" style="3" bestFit="1" customWidth="1"/>
    <col min="25" max="25" width="20.7109375" style="3" customWidth="1"/>
    <col min="26" max="26" width="18.5703125" style="3" bestFit="1" customWidth="1"/>
    <col min="27" max="27" width="18.140625" style="3" customWidth="1"/>
    <col min="28" max="28" width="13.7109375" style="3" customWidth="1"/>
    <col min="29" max="29" width="17.5703125" style="3" customWidth="1"/>
    <col min="30" max="30" width="15.85546875" style="3" customWidth="1"/>
    <col min="31" max="31" width="9.42578125" style="3" customWidth="1"/>
    <col min="32" max="32" width="9.85546875" style="3" customWidth="1"/>
    <col min="33" max="33" width="13" style="3" customWidth="1"/>
    <col min="34" max="34" width="19.140625" style="3" customWidth="1"/>
    <col min="35" max="35" width="16.85546875" style="3" customWidth="1"/>
    <col min="36" max="36" width="19.7109375" style="3" customWidth="1"/>
    <col min="37" max="37" width="13.42578125" style="3" customWidth="1"/>
    <col min="38" max="38" width="16.28515625" style="3" customWidth="1"/>
    <col min="39" max="213" width="11.42578125" style="7"/>
    <col min="214" max="256" width="11.42578125" style="3"/>
    <col min="257" max="257" width="2.42578125" style="3" customWidth="1"/>
    <col min="258" max="258" width="18.140625" style="3" customWidth="1"/>
    <col min="259" max="259" width="21.28515625" style="3" customWidth="1"/>
    <col min="260" max="260" width="17.28515625" style="3" customWidth="1"/>
    <col min="261" max="261" width="15.7109375" style="3" customWidth="1"/>
    <col min="262" max="262" width="21.5703125" style="3" customWidth="1"/>
    <col min="263" max="263" width="26.42578125" style="3" customWidth="1"/>
    <col min="264" max="264" width="29.7109375" style="3" customWidth="1"/>
    <col min="265" max="265" width="17" style="3" customWidth="1"/>
    <col min="266" max="266" width="21.7109375" style="3" customWidth="1"/>
    <col min="267" max="267" width="17.42578125" style="3" customWidth="1"/>
    <col min="268" max="268" width="18.42578125" style="3" customWidth="1"/>
    <col min="269" max="269" width="21" style="3" customWidth="1"/>
    <col min="270" max="274" width="0" style="3" hidden="1" customWidth="1"/>
    <col min="275" max="275" width="9.5703125" style="3" customWidth="1"/>
    <col min="276" max="276" width="16.140625" style="3" customWidth="1"/>
    <col min="277" max="277" width="0" style="3" hidden="1" customWidth="1"/>
    <col min="278" max="278" width="15.7109375" style="3" customWidth="1"/>
    <col min="279" max="279" width="22.85546875" style="3" bestFit="1" customWidth="1"/>
    <col min="280" max="280" width="13.7109375" style="3" bestFit="1" customWidth="1"/>
    <col min="281" max="281" width="20.7109375" style="3" customWidth="1"/>
    <col min="282" max="282" width="18.5703125" style="3" bestFit="1" customWidth="1"/>
    <col min="283" max="283" width="18.140625" style="3" customWidth="1"/>
    <col min="284" max="284" width="13.7109375" style="3" customWidth="1"/>
    <col min="285" max="285" width="17.5703125" style="3" customWidth="1"/>
    <col min="286" max="286" width="15.85546875" style="3" customWidth="1"/>
    <col min="287" max="287" width="9.42578125" style="3" customWidth="1"/>
    <col min="288" max="288" width="9.85546875" style="3" customWidth="1"/>
    <col min="289" max="289" width="13" style="3" customWidth="1"/>
    <col min="290" max="290" width="19.140625" style="3" customWidth="1"/>
    <col min="291" max="291" width="16.85546875" style="3" customWidth="1"/>
    <col min="292" max="292" width="19.7109375" style="3" customWidth="1"/>
    <col min="293" max="293" width="13.42578125" style="3" customWidth="1"/>
    <col min="294" max="294" width="16.28515625" style="3" customWidth="1"/>
    <col min="295" max="512" width="11.42578125" style="3"/>
    <col min="513" max="513" width="2.42578125" style="3" customWidth="1"/>
    <col min="514" max="514" width="18.140625" style="3" customWidth="1"/>
    <col min="515" max="515" width="21.28515625" style="3" customWidth="1"/>
    <col min="516" max="516" width="17.28515625" style="3" customWidth="1"/>
    <col min="517" max="517" width="15.7109375" style="3" customWidth="1"/>
    <col min="518" max="518" width="21.5703125" style="3" customWidth="1"/>
    <col min="519" max="519" width="26.42578125" style="3" customWidth="1"/>
    <col min="520" max="520" width="29.7109375" style="3" customWidth="1"/>
    <col min="521" max="521" width="17" style="3" customWidth="1"/>
    <col min="522" max="522" width="21.7109375" style="3" customWidth="1"/>
    <col min="523" max="523" width="17.42578125" style="3" customWidth="1"/>
    <col min="524" max="524" width="18.42578125" style="3" customWidth="1"/>
    <col min="525" max="525" width="21" style="3" customWidth="1"/>
    <col min="526" max="530" width="0" style="3" hidden="1" customWidth="1"/>
    <col min="531" max="531" width="9.5703125" style="3" customWidth="1"/>
    <col min="532" max="532" width="16.140625" style="3" customWidth="1"/>
    <col min="533" max="533" width="0" style="3" hidden="1" customWidth="1"/>
    <col min="534" max="534" width="15.7109375" style="3" customWidth="1"/>
    <col min="535" max="535" width="22.85546875" style="3" bestFit="1" customWidth="1"/>
    <col min="536" max="536" width="13.7109375" style="3" bestFit="1" customWidth="1"/>
    <col min="537" max="537" width="20.7109375" style="3" customWidth="1"/>
    <col min="538" max="538" width="18.5703125" style="3" bestFit="1" customWidth="1"/>
    <col min="539" max="539" width="18.140625" style="3" customWidth="1"/>
    <col min="540" max="540" width="13.7109375" style="3" customWidth="1"/>
    <col min="541" max="541" width="17.5703125" style="3" customWidth="1"/>
    <col min="542" max="542" width="15.85546875" style="3" customWidth="1"/>
    <col min="543" max="543" width="9.42578125" style="3" customWidth="1"/>
    <col min="544" max="544" width="9.85546875" style="3" customWidth="1"/>
    <col min="545" max="545" width="13" style="3" customWidth="1"/>
    <col min="546" max="546" width="19.140625" style="3" customWidth="1"/>
    <col min="547" max="547" width="16.85546875" style="3" customWidth="1"/>
    <col min="548" max="548" width="19.7109375" style="3" customWidth="1"/>
    <col min="549" max="549" width="13.42578125" style="3" customWidth="1"/>
    <col min="550" max="550" width="16.28515625" style="3" customWidth="1"/>
    <col min="551" max="768" width="11.42578125" style="3"/>
    <col min="769" max="769" width="2.42578125" style="3" customWidth="1"/>
    <col min="770" max="770" width="18.140625" style="3" customWidth="1"/>
    <col min="771" max="771" width="21.28515625" style="3" customWidth="1"/>
    <col min="772" max="772" width="17.28515625" style="3" customWidth="1"/>
    <col min="773" max="773" width="15.7109375" style="3" customWidth="1"/>
    <col min="774" max="774" width="21.5703125" style="3" customWidth="1"/>
    <col min="775" max="775" width="26.42578125" style="3" customWidth="1"/>
    <col min="776" max="776" width="29.7109375" style="3" customWidth="1"/>
    <col min="777" max="777" width="17" style="3" customWidth="1"/>
    <col min="778" max="778" width="21.7109375" style="3" customWidth="1"/>
    <col min="779" max="779" width="17.42578125" style="3" customWidth="1"/>
    <col min="780" max="780" width="18.42578125" style="3" customWidth="1"/>
    <col min="781" max="781" width="21" style="3" customWidth="1"/>
    <col min="782" max="786" width="0" style="3" hidden="1" customWidth="1"/>
    <col min="787" max="787" width="9.5703125" style="3" customWidth="1"/>
    <col min="788" max="788" width="16.140625" style="3" customWidth="1"/>
    <col min="789" max="789" width="0" style="3" hidden="1" customWidth="1"/>
    <col min="790" max="790" width="15.7109375" style="3" customWidth="1"/>
    <col min="791" max="791" width="22.85546875" style="3" bestFit="1" customWidth="1"/>
    <col min="792" max="792" width="13.7109375" style="3" bestFit="1" customWidth="1"/>
    <col min="793" max="793" width="20.7109375" style="3" customWidth="1"/>
    <col min="794" max="794" width="18.5703125" style="3" bestFit="1" customWidth="1"/>
    <col min="795" max="795" width="18.140625" style="3" customWidth="1"/>
    <col min="796" max="796" width="13.7109375" style="3" customWidth="1"/>
    <col min="797" max="797" width="17.5703125" style="3" customWidth="1"/>
    <col min="798" max="798" width="15.85546875" style="3" customWidth="1"/>
    <col min="799" max="799" width="9.42578125" style="3" customWidth="1"/>
    <col min="800" max="800" width="9.85546875" style="3" customWidth="1"/>
    <col min="801" max="801" width="13" style="3" customWidth="1"/>
    <col min="802" max="802" width="19.140625" style="3" customWidth="1"/>
    <col min="803" max="803" width="16.85546875" style="3" customWidth="1"/>
    <col min="804" max="804" width="19.7109375" style="3" customWidth="1"/>
    <col min="805" max="805" width="13.42578125" style="3" customWidth="1"/>
    <col min="806" max="806" width="16.28515625" style="3" customWidth="1"/>
    <col min="807" max="1024" width="11.42578125" style="3"/>
    <col min="1025" max="1025" width="2.42578125" style="3" customWidth="1"/>
    <col min="1026" max="1026" width="18.140625" style="3" customWidth="1"/>
    <col min="1027" max="1027" width="21.28515625" style="3" customWidth="1"/>
    <col min="1028" max="1028" width="17.28515625" style="3" customWidth="1"/>
    <col min="1029" max="1029" width="15.7109375" style="3" customWidth="1"/>
    <col min="1030" max="1030" width="21.5703125" style="3" customWidth="1"/>
    <col min="1031" max="1031" width="26.42578125" style="3" customWidth="1"/>
    <col min="1032" max="1032" width="29.7109375" style="3" customWidth="1"/>
    <col min="1033" max="1033" width="17" style="3" customWidth="1"/>
    <col min="1034" max="1034" width="21.7109375" style="3" customWidth="1"/>
    <col min="1035" max="1035" width="17.42578125" style="3" customWidth="1"/>
    <col min="1036" max="1036" width="18.42578125" style="3" customWidth="1"/>
    <col min="1037" max="1037" width="21" style="3" customWidth="1"/>
    <col min="1038" max="1042" width="0" style="3" hidden="1" customWidth="1"/>
    <col min="1043" max="1043" width="9.5703125" style="3" customWidth="1"/>
    <col min="1044" max="1044" width="16.140625" style="3" customWidth="1"/>
    <col min="1045" max="1045" width="0" style="3" hidden="1" customWidth="1"/>
    <col min="1046" max="1046" width="15.7109375" style="3" customWidth="1"/>
    <col min="1047" max="1047" width="22.85546875" style="3" bestFit="1" customWidth="1"/>
    <col min="1048" max="1048" width="13.7109375" style="3" bestFit="1" customWidth="1"/>
    <col min="1049" max="1049" width="20.7109375" style="3" customWidth="1"/>
    <col min="1050" max="1050" width="18.5703125" style="3" bestFit="1" customWidth="1"/>
    <col min="1051" max="1051" width="18.140625" style="3" customWidth="1"/>
    <col min="1052" max="1052" width="13.7109375" style="3" customWidth="1"/>
    <col min="1053" max="1053" width="17.5703125" style="3" customWidth="1"/>
    <col min="1054" max="1054" width="15.85546875" style="3" customWidth="1"/>
    <col min="1055" max="1055" width="9.42578125" style="3" customWidth="1"/>
    <col min="1056" max="1056" width="9.85546875" style="3" customWidth="1"/>
    <col min="1057" max="1057" width="13" style="3" customWidth="1"/>
    <col min="1058" max="1058" width="19.140625" style="3" customWidth="1"/>
    <col min="1059" max="1059" width="16.85546875" style="3" customWidth="1"/>
    <col min="1060" max="1060" width="19.7109375" style="3" customWidth="1"/>
    <col min="1061" max="1061" width="13.42578125" style="3" customWidth="1"/>
    <col min="1062" max="1062" width="16.28515625" style="3" customWidth="1"/>
    <col min="1063" max="1280" width="11.42578125" style="3"/>
    <col min="1281" max="1281" width="2.42578125" style="3" customWidth="1"/>
    <col min="1282" max="1282" width="18.140625" style="3" customWidth="1"/>
    <col min="1283" max="1283" width="21.28515625" style="3" customWidth="1"/>
    <col min="1284" max="1284" width="17.28515625" style="3" customWidth="1"/>
    <col min="1285" max="1285" width="15.7109375" style="3" customWidth="1"/>
    <col min="1286" max="1286" width="21.5703125" style="3" customWidth="1"/>
    <col min="1287" max="1287" width="26.42578125" style="3" customWidth="1"/>
    <col min="1288" max="1288" width="29.7109375" style="3" customWidth="1"/>
    <col min="1289" max="1289" width="17" style="3" customWidth="1"/>
    <col min="1290" max="1290" width="21.7109375" style="3" customWidth="1"/>
    <col min="1291" max="1291" width="17.42578125" style="3" customWidth="1"/>
    <col min="1292" max="1292" width="18.42578125" style="3" customWidth="1"/>
    <col min="1293" max="1293" width="21" style="3" customWidth="1"/>
    <col min="1294" max="1298" width="0" style="3" hidden="1" customWidth="1"/>
    <col min="1299" max="1299" width="9.5703125" style="3" customWidth="1"/>
    <col min="1300" max="1300" width="16.140625" style="3" customWidth="1"/>
    <col min="1301" max="1301" width="0" style="3" hidden="1" customWidth="1"/>
    <col min="1302" max="1302" width="15.7109375" style="3" customWidth="1"/>
    <col min="1303" max="1303" width="22.85546875" style="3" bestFit="1" customWidth="1"/>
    <col min="1304" max="1304" width="13.7109375" style="3" bestFit="1" customWidth="1"/>
    <col min="1305" max="1305" width="20.7109375" style="3" customWidth="1"/>
    <col min="1306" max="1306" width="18.5703125" style="3" bestFit="1" customWidth="1"/>
    <col min="1307" max="1307" width="18.140625" style="3" customWidth="1"/>
    <col min="1308" max="1308" width="13.7109375" style="3" customWidth="1"/>
    <col min="1309" max="1309" width="17.5703125" style="3" customWidth="1"/>
    <col min="1310" max="1310" width="15.85546875" style="3" customWidth="1"/>
    <col min="1311" max="1311" width="9.42578125" style="3" customWidth="1"/>
    <col min="1312" max="1312" width="9.85546875" style="3" customWidth="1"/>
    <col min="1313" max="1313" width="13" style="3" customWidth="1"/>
    <col min="1314" max="1314" width="19.140625" style="3" customWidth="1"/>
    <col min="1315" max="1315" width="16.85546875" style="3" customWidth="1"/>
    <col min="1316" max="1316" width="19.7109375" style="3" customWidth="1"/>
    <col min="1317" max="1317" width="13.42578125" style="3" customWidth="1"/>
    <col min="1318" max="1318" width="16.28515625" style="3" customWidth="1"/>
    <col min="1319" max="1536" width="11.42578125" style="3"/>
    <col min="1537" max="1537" width="2.42578125" style="3" customWidth="1"/>
    <col min="1538" max="1538" width="18.140625" style="3" customWidth="1"/>
    <col min="1539" max="1539" width="21.28515625" style="3" customWidth="1"/>
    <col min="1540" max="1540" width="17.28515625" style="3" customWidth="1"/>
    <col min="1541" max="1541" width="15.7109375" style="3" customWidth="1"/>
    <col min="1542" max="1542" width="21.5703125" style="3" customWidth="1"/>
    <col min="1543" max="1543" width="26.42578125" style="3" customWidth="1"/>
    <col min="1544" max="1544" width="29.7109375" style="3" customWidth="1"/>
    <col min="1545" max="1545" width="17" style="3" customWidth="1"/>
    <col min="1546" max="1546" width="21.7109375" style="3" customWidth="1"/>
    <col min="1547" max="1547" width="17.42578125" style="3" customWidth="1"/>
    <col min="1548" max="1548" width="18.42578125" style="3" customWidth="1"/>
    <col min="1549" max="1549" width="21" style="3" customWidth="1"/>
    <col min="1550" max="1554" width="0" style="3" hidden="1" customWidth="1"/>
    <col min="1555" max="1555" width="9.5703125" style="3" customWidth="1"/>
    <col min="1556" max="1556" width="16.140625" style="3" customWidth="1"/>
    <col min="1557" max="1557" width="0" style="3" hidden="1" customWidth="1"/>
    <col min="1558" max="1558" width="15.7109375" style="3" customWidth="1"/>
    <col min="1559" max="1559" width="22.85546875" style="3" bestFit="1" customWidth="1"/>
    <col min="1560" max="1560" width="13.7109375" style="3" bestFit="1" customWidth="1"/>
    <col min="1561" max="1561" width="20.7109375" style="3" customWidth="1"/>
    <col min="1562" max="1562" width="18.5703125" style="3" bestFit="1" customWidth="1"/>
    <col min="1563" max="1563" width="18.140625" style="3" customWidth="1"/>
    <col min="1564" max="1564" width="13.7109375" style="3" customWidth="1"/>
    <col min="1565" max="1565" width="17.5703125" style="3" customWidth="1"/>
    <col min="1566" max="1566" width="15.85546875" style="3" customWidth="1"/>
    <col min="1567" max="1567" width="9.42578125" style="3" customWidth="1"/>
    <col min="1568" max="1568" width="9.85546875" style="3" customWidth="1"/>
    <col min="1569" max="1569" width="13" style="3" customWidth="1"/>
    <col min="1570" max="1570" width="19.140625" style="3" customWidth="1"/>
    <col min="1571" max="1571" width="16.85546875" style="3" customWidth="1"/>
    <col min="1572" max="1572" width="19.7109375" style="3" customWidth="1"/>
    <col min="1573" max="1573" width="13.42578125" style="3" customWidth="1"/>
    <col min="1574" max="1574" width="16.28515625" style="3" customWidth="1"/>
    <col min="1575" max="1792" width="11.42578125" style="3"/>
    <col min="1793" max="1793" width="2.42578125" style="3" customWidth="1"/>
    <col min="1794" max="1794" width="18.140625" style="3" customWidth="1"/>
    <col min="1795" max="1795" width="21.28515625" style="3" customWidth="1"/>
    <col min="1796" max="1796" width="17.28515625" style="3" customWidth="1"/>
    <col min="1797" max="1797" width="15.7109375" style="3" customWidth="1"/>
    <col min="1798" max="1798" width="21.5703125" style="3" customWidth="1"/>
    <col min="1799" max="1799" width="26.42578125" style="3" customWidth="1"/>
    <col min="1800" max="1800" width="29.7109375" style="3" customWidth="1"/>
    <col min="1801" max="1801" width="17" style="3" customWidth="1"/>
    <col min="1802" max="1802" width="21.7109375" style="3" customWidth="1"/>
    <col min="1803" max="1803" width="17.42578125" style="3" customWidth="1"/>
    <col min="1804" max="1804" width="18.42578125" style="3" customWidth="1"/>
    <col min="1805" max="1805" width="21" style="3" customWidth="1"/>
    <col min="1806" max="1810" width="0" style="3" hidden="1" customWidth="1"/>
    <col min="1811" max="1811" width="9.5703125" style="3" customWidth="1"/>
    <col min="1812" max="1812" width="16.140625" style="3" customWidth="1"/>
    <col min="1813" max="1813" width="0" style="3" hidden="1" customWidth="1"/>
    <col min="1814" max="1814" width="15.7109375" style="3" customWidth="1"/>
    <col min="1815" max="1815" width="22.85546875" style="3" bestFit="1" customWidth="1"/>
    <col min="1816" max="1816" width="13.7109375" style="3" bestFit="1" customWidth="1"/>
    <col min="1817" max="1817" width="20.7109375" style="3" customWidth="1"/>
    <col min="1818" max="1818" width="18.5703125" style="3" bestFit="1" customWidth="1"/>
    <col min="1819" max="1819" width="18.140625" style="3" customWidth="1"/>
    <col min="1820" max="1820" width="13.7109375" style="3" customWidth="1"/>
    <col min="1821" max="1821" width="17.5703125" style="3" customWidth="1"/>
    <col min="1822" max="1822" width="15.85546875" style="3" customWidth="1"/>
    <col min="1823" max="1823" width="9.42578125" style="3" customWidth="1"/>
    <col min="1824" max="1824" width="9.85546875" style="3" customWidth="1"/>
    <col min="1825" max="1825" width="13" style="3" customWidth="1"/>
    <col min="1826" max="1826" width="19.140625" style="3" customWidth="1"/>
    <col min="1827" max="1827" width="16.85546875" style="3" customWidth="1"/>
    <col min="1828" max="1828" width="19.7109375" style="3" customWidth="1"/>
    <col min="1829" max="1829" width="13.42578125" style="3" customWidth="1"/>
    <col min="1830" max="1830" width="16.28515625" style="3" customWidth="1"/>
    <col min="1831" max="2048" width="11.42578125" style="3"/>
    <col min="2049" max="2049" width="2.42578125" style="3" customWidth="1"/>
    <col min="2050" max="2050" width="18.140625" style="3" customWidth="1"/>
    <col min="2051" max="2051" width="21.28515625" style="3" customWidth="1"/>
    <col min="2052" max="2052" width="17.28515625" style="3" customWidth="1"/>
    <col min="2053" max="2053" width="15.7109375" style="3" customWidth="1"/>
    <col min="2054" max="2054" width="21.5703125" style="3" customWidth="1"/>
    <col min="2055" max="2055" width="26.42578125" style="3" customWidth="1"/>
    <col min="2056" max="2056" width="29.7109375" style="3" customWidth="1"/>
    <col min="2057" max="2057" width="17" style="3" customWidth="1"/>
    <col min="2058" max="2058" width="21.7109375" style="3" customWidth="1"/>
    <col min="2059" max="2059" width="17.42578125" style="3" customWidth="1"/>
    <col min="2060" max="2060" width="18.42578125" style="3" customWidth="1"/>
    <col min="2061" max="2061" width="21" style="3" customWidth="1"/>
    <col min="2062" max="2066" width="0" style="3" hidden="1" customWidth="1"/>
    <col min="2067" max="2067" width="9.5703125" style="3" customWidth="1"/>
    <col min="2068" max="2068" width="16.140625" style="3" customWidth="1"/>
    <col min="2069" max="2069" width="0" style="3" hidden="1" customWidth="1"/>
    <col min="2070" max="2070" width="15.7109375" style="3" customWidth="1"/>
    <col min="2071" max="2071" width="22.85546875" style="3" bestFit="1" customWidth="1"/>
    <col min="2072" max="2072" width="13.7109375" style="3" bestFit="1" customWidth="1"/>
    <col min="2073" max="2073" width="20.7109375" style="3" customWidth="1"/>
    <col min="2074" max="2074" width="18.5703125" style="3" bestFit="1" customWidth="1"/>
    <col min="2075" max="2075" width="18.140625" style="3" customWidth="1"/>
    <col min="2076" max="2076" width="13.7109375" style="3" customWidth="1"/>
    <col min="2077" max="2077" width="17.5703125" style="3" customWidth="1"/>
    <col min="2078" max="2078" width="15.85546875" style="3" customWidth="1"/>
    <col min="2079" max="2079" width="9.42578125" style="3" customWidth="1"/>
    <col min="2080" max="2080" width="9.85546875" style="3" customWidth="1"/>
    <col min="2081" max="2081" width="13" style="3" customWidth="1"/>
    <col min="2082" max="2082" width="19.140625" style="3" customWidth="1"/>
    <col min="2083" max="2083" width="16.85546875" style="3" customWidth="1"/>
    <col min="2084" max="2084" width="19.7109375" style="3" customWidth="1"/>
    <col min="2085" max="2085" width="13.42578125" style="3" customWidth="1"/>
    <col min="2086" max="2086" width="16.28515625" style="3" customWidth="1"/>
    <col min="2087" max="2304" width="11.42578125" style="3"/>
    <col min="2305" max="2305" width="2.42578125" style="3" customWidth="1"/>
    <col min="2306" max="2306" width="18.140625" style="3" customWidth="1"/>
    <col min="2307" max="2307" width="21.28515625" style="3" customWidth="1"/>
    <col min="2308" max="2308" width="17.28515625" style="3" customWidth="1"/>
    <col min="2309" max="2309" width="15.7109375" style="3" customWidth="1"/>
    <col min="2310" max="2310" width="21.5703125" style="3" customWidth="1"/>
    <col min="2311" max="2311" width="26.42578125" style="3" customWidth="1"/>
    <col min="2312" max="2312" width="29.7109375" style="3" customWidth="1"/>
    <col min="2313" max="2313" width="17" style="3" customWidth="1"/>
    <col min="2314" max="2314" width="21.7109375" style="3" customWidth="1"/>
    <col min="2315" max="2315" width="17.42578125" style="3" customWidth="1"/>
    <col min="2316" max="2316" width="18.42578125" style="3" customWidth="1"/>
    <col min="2317" max="2317" width="21" style="3" customWidth="1"/>
    <col min="2318" max="2322" width="0" style="3" hidden="1" customWidth="1"/>
    <col min="2323" max="2323" width="9.5703125" style="3" customWidth="1"/>
    <col min="2324" max="2324" width="16.140625" style="3" customWidth="1"/>
    <col min="2325" max="2325" width="0" style="3" hidden="1" customWidth="1"/>
    <col min="2326" max="2326" width="15.7109375" style="3" customWidth="1"/>
    <col min="2327" max="2327" width="22.85546875" style="3" bestFit="1" customWidth="1"/>
    <col min="2328" max="2328" width="13.7109375" style="3" bestFit="1" customWidth="1"/>
    <col min="2329" max="2329" width="20.7109375" style="3" customWidth="1"/>
    <col min="2330" max="2330" width="18.5703125" style="3" bestFit="1" customWidth="1"/>
    <col min="2331" max="2331" width="18.140625" style="3" customWidth="1"/>
    <col min="2332" max="2332" width="13.7109375" style="3" customWidth="1"/>
    <col min="2333" max="2333" width="17.5703125" style="3" customWidth="1"/>
    <col min="2334" max="2334" width="15.85546875" style="3" customWidth="1"/>
    <col min="2335" max="2335" width="9.42578125" style="3" customWidth="1"/>
    <col min="2336" max="2336" width="9.85546875" style="3" customWidth="1"/>
    <col min="2337" max="2337" width="13" style="3" customWidth="1"/>
    <col min="2338" max="2338" width="19.140625" style="3" customWidth="1"/>
    <col min="2339" max="2339" width="16.85546875" style="3" customWidth="1"/>
    <col min="2340" max="2340" width="19.7109375" style="3" customWidth="1"/>
    <col min="2341" max="2341" width="13.42578125" style="3" customWidth="1"/>
    <col min="2342" max="2342" width="16.28515625" style="3" customWidth="1"/>
    <col min="2343" max="2560" width="11.42578125" style="3"/>
    <col min="2561" max="2561" width="2.42578125" style="3" customWidth="1"/>
    <col min="2562" max="2562" width="18.140625" style="3" customWidth="1"/>
    <col min="2563" max="2563" width="21.28515625" style="3" customWidth="1"/>
    <col min="2564" max="2564" width="17.28515625" style="3" customWidth="1"/>
    <col min="2565" max="2565" width="15.7109375" style="3" customWidth="1"/>
    <col min="2566" max="2566" width="21.5703125" style="3" customWidth="1"/>
    <col min="2567" max="2567" width="26.42578125" style="3" customWidth="1"/>
    <col min="2568" max="2568" width="29.7109375" style="3" customWidth="1"/>
    <col min="2569" max="2569" width="17" style="3" customWidth="1"/>
    <col min="2570" max="2570" width="21.7109375" style="3" customWidth="1"/>
    <col min="2571" max="2571" width="17.42578125" style="3" customWidth="1"/>
    <col min="2572" max="2572" width="18.42578125" style="3" customWidth="1"/>
    <col min="2573" max="2573" width="21" style="3" customWidth="1"/>
    <col min="2574" max="2578" width="0" style="3" hidden="1" customWidth="1"/>
    <col min="2579" max="2579" width="9.5703125" style="3" customWidth="1"/>
    <col min="2580" max="2580" width="16.140625" style="3" customWidth="1"/>
    <col min="2581" max="2581" width="0" style="3" hidden="1" customWidth="1"/>
    <col min="2582" max="2582" width="15.7109375" style="3" customWidth="1"/>
    <col min="2583" max="2583" width="22.85546875" style="3" bestFit="1" customWidth="1"/>
    <col min="2584" max="2584" width="13.7109375" style="3" bestFit="1" customWidth="1"/>
    <col min="2585" max="2585" width="20.7109375" style="3" customWidth="1"/>
    <col min="2586" max="2586" width="18.5703125" style="3" bestFit="1" customWidth="1"/>
    <col min="2587" max="2587" width="18.140625" style="3" customWidth="1"/>
    <col min="2588" max="2588" width="13.7109375" style="3" customWidth="1"/>
    <col min="2589" max="2589" width="17.5703125" style="3" customWidth="1"/>
    <col min="2590" max="2590" width="15.85546875" style="3" customWidth="1"/>
    <col min="2591" max="2591" width="9.42578125" style="3" customWidth="1"/>
    <col min="2592" max="2592" width="9.85546875" style="3" customWidth="1"/>
    <col min="2593" max="2593" width="13" style="3" customWidth="1"/>
    <col min="2594" max="2594" width="19.140625" style="3" customWidth="1"/>
    <col min="2595" max="2595" width="16.85546875" style="3" customWidth="1"/>
    <col min="2596" max="2596" width="19.7109375" style="3" customWidth="1"/>
    <col min="2597" max="2597" width="13.42578125" style="3" customWidth="1"/>
    <col min="2598" max="2598" width="16.28515625" style="3" customWidth="1"/>
    <col min="2599" max="2816" width="11.42578125" style="3"/>
    <col min="2817" max="2817" width="2.42578125" style="3" customWidth="1"/>
    <col min="2818" max="2818" width="18.140625" style="3" customWidth="1"/>
    <col min="2819" max="2819" width="21.28515625" style="3" customWidth="1"/>
    <col min="2820" max="2820" width="17.28515625" style="3" customWidth="1"/>
    <col min="2821" max="2821" width="15.7109375" style="3" customWidth="1"/>
    <col min="2822" max="2822" width="21.5703125" style="3" customWidth="1"/>
    <col min="2823" max="2823" width="26.42578125" style="3" customWidth="1"/>
    <col min="2824" max="2824" width="29.7109375" style="3" customWidth="1"/>
    <col min="2825" max="2825" width="17" style="3" customWidth="1"/>
    <col min="2826" max="2826" width="21.7109375" style="3" customWidth="1"/>
    <col min="2827" max="2827" width="17.42578125" style="3" customWidth="1"/>
    <col min="2828" max="2828" width="18.42578125" style="3" customWidth="1"/>
    <col min="2829" max="2829" width="21" style="3" customWidth="1"/>
    <col min="2830" max="2834" width="0" style="3" hidden="1" customWidth="1"/>
    <col min="2835" max="2835" width="9.5703125" style="3" customWidth="1"/>
    <col min="2836" max="2836" width="16.140625" style="3" customWidth="1"/>
    <col min="2837" max="2837" width="0" style="3" hidden="1" customWidth="1"/>
    <col min="2838" max="2838" width="15.7109375" style="3" customWidth="1"/>
    <col min="2839" max="2839" width="22.85546875" style="3" bestFit="1" customWidth="1"/>
    <col min="2840" max="2840" width="13.7109375" style="3" bestFit="1" customWidth="1"/>
    <col min="2841" max="2841" width="20.7109375" style="3" customWidth="1"/>
    <col min="2842" max="2842" width="18.5703125" style="3" bestFit="1" customWidth="1"/>
    <col min="2843" max="2843" width="18.140625" style="3" customWidth="1"/>
    <col min="2844" max="2844" width="13.7109375" style="3" customWidth="1"/>
    <col min="2845" max="2845" width="17.5703125" style="3" customWidth="1"/>
    <col min="2846" max="2846" width="15.85546875" style="3" customWidth="1"/>
    <col min="2847" max="2847" width="9.42578125" style="3" customWidth="1"/>
    <col min="2848" max="2848" width="9.85546875" style="3" customWidth="1"/>
    <col min="2849" max="2849" width="13" style="3" customWidth="1"/>
    <col min="2850" max="2850" width="19.140625" style="3" customWidth="1"/>
    <col min="2851" max="2851" width="16.85546875" style="3" customWidth="1"/>
    <col min="2852" max="2852" width="19.7109375" style="3" customWidth="1"/>
    <col min="2853" max="2853" width="13.42578125" style="3" customWidth="1"/>
    <col min="2854" max="2854" width="16.28515625" style="3" customWidth="1"/>
    <col min="2855" max="3072" width="11.42578125" style="3"/>
    <col min="3073" max="3073" width="2.42578125" style="3" customWidth="1"/>
    <col min="3074" max="3074" width="18.140625" style="3" customWidth="1"/>
    <col min="3075" max="3075" width="21.28515625" style="3" customWidth="1"/>
    <col min="3076" max="3076" width="17.28515625" style="3" customWidth="1"/>
    <col min="3077" max="3077" width="15.7109375" style="3" customWidth="1"/>
    <col min="3078" max="3078" width="21.5703125" style="3" customWidth="1"/>
    <col min="3079" max="3079" width="26.42578125" style="3" customWidth="1"/>
    <col min="3080" max="3080" width="29.7109375" style="3" customWidth="1"/>
    <col min="3081" max="3081" width="17" style="3" customWidth="1"/>
    <col min="3082" max="3082" width="21.7109375" style="3" customWidth="1"/>
    <col min="3083" max="3083" width="17.42578125" style="3" customWidth="1"/>
    <col min="3084" max="3084" width="18.42578125" style="3" customWidth="1"/>
    <col min="3085" max="3085" width="21" style="3" customWidth="1"/>
    <col min="3086" max="3090" width="0" style="3" hidden="1" customWidth="1"/>
    <col min="3091" max="3091" width="9.5703125" style="3" customWidth="1"/>
    <col min="3092" max="3092" width="16.140625" style="3" customWidth="1"/>
    <col min="3093" max="3093" width="0" style="3" hidden="1" customWidth="1"/>
    <col min="3094" max="3094" width="15.7109375" style="3" customWidth="1"/>
    <col min="3095" max="3095" width="22.85546875" style="3" bestFit="1" customWidth="1"/>
    <col min="3096" max="3096" width="13.7109375" style="3" bestFit="1" customWidth="1"/>
    <col min="3097" max="3097" width="20.7109375" style="3" customWidth="1"/>
    <col min="3098" max="3098" width="18.5703125" style="3" bestFit="1" customWidth="1"/>
    <col min="3099" max="3099" width="18.140625" style="3" customWidth="1"/>
    <col min="3100" max="3100" width="13.7109375" style="3" customWidth="1"/>
    <col min="3101" max="3101" width="17.5703125" style="3" customWidth="1"/>
    <col min="3102" max="3102" width="15.85546875" style="3" customWidth="1"/>
    <col min="3103" max="3103" width="9.42578125" style="3" customWidth="1"/>
    <col min="3104" max="3104" width="9.85546875" style="3" customWidth="1"/>
    <col min="3105" max="3105" width="13" style="3" customWidth="1"/>
    <col min="3106" max="3106" width="19.140625" style="3" customWidth="1"/>
    <col min="3107" max="3107" width="16.85546875" style="3" customWidth="1"/>
    <col min="3108" max="3108" width="19.7109375" style="3" customWidth="1"/>
    <col min="3109" max="3109" width="13.42578125" style="3" customWidth="1"/>
    <col min="3110" max="3110" width="16.28515625" style="3" customWidth="1"/>
    <col min="3111" max="3328" width="11.42578125" style="3"/>
    <col min="3329" max="3329" width="2.42578125" style="3" customWidth="1"/>
    <col min="3330" max="3330" width="18.140625" style="3" customWidth="1"/>
    <col min="3331" max="3331" width="21.28515625" style="3" customWidth="1"/>
    <col min="3332" max="3332" width="17.28515625" style="3" customWidth="1"/>
    <col min="3333" max="3333" width="15.7109375" style="3" customWidth="1"/>
    <col min="3334" max="3334" width="21.5703125" style="3" customWidth="1"/>
    <col min="3335" max="3335" width="26.42578125" style="3" customWidth="1"/>
    <col min="3336" max="3336" width="29.7109375" style="3" customWidth="1"/>
    <col min="3337" max="3337" width="17" style="3" customWidth="1"/>
    <col min="3338" max="3338" width="21.7109375" style="3" customWidth="1"/>
    <col min="3339" max="3339" width="17.42578125" style="3" customWidth="1"/>
    <col min="3340" max="3340" width="18.42578125" style="3" customWidth="1"/>
    <col min="3341" max="3341" width="21" style="3" customWidth="1"/>
    <col min="3342" max="3346" width="0" style="3" hidden="1" customWidth="1"/>
    <col min="3347" max="3347" width="9.5703125" style="3" customWidth="1"/>
    <col min="3348" max="3348" width="16.140625" style="3" customWidth="1"/>
    <col min="3349" max="3349" width="0" style="3" hidden="1" customWidth="1"/>
    <col min="3350" max="3350" width="15.7109375" style="3" customWidth="1"/>
    <col min="3351" max="3351" width="22.85546875" style="3" bestFit="1" customWidth="1"/>
    <col min="3352" max="3352" width="13.7109375" style="3" bestFit="1" customWidth="1"/>
    <col min="3353" max="3353" width="20.7109375" style="3" customWidth="1"/>
    <col min="3354" max="3354" width="18.5703125" style="3" bestFit="1" customWidth="1"/>
    <col min="3355" max="3355" width="18.140625" style="3" customWidth="1"/>
    <col min="3356" max="3356" width="13.7109375" style="3" customWidth="1"/>
    <col min="3357" max="3357" width="17.5703125" style="3" customWidth="1"/>
    <col min="3358" max="3358" width="15.85546875" style="3" customWidth="1"/>
    <col min="3359" max="3359" width="9.42578125" style="3" customWidth="1"/>
    <col min="3360" max="3360" width="9.85546875" style="3" customWidth="1"/>
    <col min="3361" max="3361" width="13" style="3" customWidth="1"/>
    <col min="3362" max="3362" width="19.140625" style="3" customWidth="1"/>
    <col min="3363" max="3363" width="16.85546875" style="3" customWidth="1"/>
    <col min="3364" max="3364" width="19.7109375" style="3" customWidth="1"/>
    <col min="3365" max="3365" width="13.42578125" style="3" customWidth="1"/>
    <col min="3366" max="3366" width="16.28515625" style="3" customWidth="1"/>
    <col min="3367" max="3584" width="11.42578125" style="3"/>
    <col min="3585" max="3585" width="2.42578125" style="3" customWidth="1"/>
    <col min="3586" max="3586" width="18.140625" style="3" customWidth="1"/>
    <col min="3587" max="3587" width="21.28515625" style="3" customWidth="1"/>
    <col min="3588" max="3588" width="17.28515625" style="3" customWidth="1"/>
    <col min="3589" max="3589" width="15.7109375" style="3" customWidth="1"/>
    <col min="3590" max="3590" width="21.5703125" style="3" customWidth="1"/>
    <col min="3591" max="3591" width="26.42578125" style="3" customWidth="1"/>
    <col min="3592" max="3592" width="29.7109375" style="3" customWidth="1"/>
    <col min="3593" max="3593" width="17" style="3" customWidth="1"/>
    <col min="3594" max="3594" width="21.7109375" style="3" customWidth="1"/>
    <col min="3595" max="3595" width="17.42578125" style="3" customWidth="1"/>
    <col min="3596" max="3596" width="18.42578125" style="3" customWidth="1"/>
    <col min="3597" max="3597" width="21" style="3" customWidth="1"/>
    <col min="3598" max="3602" width="0" style="3" hidden="1" customWidth="1"/>
    <col min="3603" max="3603" width="9.5703125" style="3" customWidth="1"/>
    <col min="3604" max="3604" width="16.140625" style="3" customWidth="1"/>
    <col min="3605" max="3605" width="0" style="3" hidden="1" customWidth="1"/>
    <col min="3606" max="3606" width="15.7109375" style="3" customWidth="1"/>
    <col min="3607" max="3607" width="22.85546875" style="3" bestFit="1" customWidth="1"/>
    <col min="3608" max="3608" width="13.7109375" style="3" bestFit="1" customWidth="1"/>
    <col min="3609" max="3609" width="20.7109375" style="3" customWidth="1"/>
    <col min="3610" max="3610" width="18.5703125" style="3" bestFit="1" customWidth="1"/>
    <col min="3611" max="3611" width="18.140625" style="3" customWidth="1"/>
    <col min="3612" max="3612" width="13.7109375" style="3" customWidth="1"/>
    <col min="3613" max="3613" width="17.5703125" style="3" customWidth="1"/>
    <col min="3614" max="3614" width="15.85546875" style="3" customWidth="1"/>
    <col min="3615" max="3615" width="9.42578125" style="3" customWidth="1"/>
    <col min="3616" max="3616" width="9.85546875" style="3" customWidth="1"/>
    <col min="3617" max="3617" width="13" style="3" customWidth="1"/>
    <col min="3618" max="3618" width="19.140625" style="3" customWidth="1"/>
    <col min="3619" max="3619" width="16.85546875" style="3" customWidth="1"/>
    <col min="3620" max="3620" width="19.7109375" style="3" customWidth="1"/>
    <col min="3621" max="3621" width="13.42578125" style="3" customWidth="1"/>
    <col min="3622" max="3622" width="16.28515625" style="3" customWidth="1"/>
    <col min="3623" max="3840" width="11.42578125" style="3"/>
    <col min="3841" max="3841" width="2.42578125" style="3" customWidth="1"/>
    <col min="3842" max="3842" width="18.140625" style="3" customWidth="1"/>
    <col min="3843" max="3843" width="21.28515625" style="3" customWidth="1"/>
    <col min="3844" max="3844" width="17.28515625" style="3" customWidth="1"/>
    <col min="3845" max="3845" width="15.7109375" style="3" customWidth="1"/>
    <col min="3846" max="3846" width="21.5703125" style="3" customWidth="1"/>
    <col min="3847" max="3847" width="26.42578125" style="3" customWidth="1"/>
    <col min="3848" max="3848" width="29.7109375" style="3" customWidth="1"/>
    <col min="3849" max="3849" width="17" style="3" customWidth="1"/>
    <col min="3850" max="3850" width="21.7109375" style="3" customWidth="1"/>
    <col min="3851" max="3851" width="17.42578125" style="3" customWidth="1"/>
    <col min="3852" max="3852" width="18.42578125" style="3" customWidth="1"/>
    <col min="3853" max="3853" width="21" style="3" customWidth="1"/>
    <col min="3854" max="3858" width="0" style="3" hidden="1" customWidth="1"/>
    <col min="3859" max="3859" width="9.5703125" style="3" customWidth="1"/>
    <col min="3860" max="3860" width="16.140625" style="3" customWidth="1"/>
    <col min="3861" max="3861" width="0" style="3" hidden="1" customWidth="1"/>
    <col min="3862" max="3862" width="15.7109375" style="3" customWidth="1"/>
    <col min="3863" max="3863" width="22.85546875" style="3" bestFit="1" customWidth="1"/>
    <col min="3864" max="3864" width="13.7109375" style="3" bestFit="1" customWidth="1"/>
    <col min="3865" max="3865" width="20.7109375" style="3" customWidth="1"/>
    <col min="3866" max="3866" width="18.5703125" style="3" bestFit="1" customWidth="1"/>
    <col min="3867" max="3867" width="18.140625" style="3" customWidth="1"/>
    <col min="3868" max="3868" width="13.7109375" style="3" customWidth="1"/>
    <col min="3869" max="3869" width="17.5703125" style="3" customWidth="1"/>
    <col min="3870" max="3870" width="15.85546875" style="3" customWidth="1"/>
    <col min="3871" max="3871" width="9.42578125" style="3" customWidth="1"/>
    <col min="3872" max="3872" width="9.85546875" style="3" customWidth="1"/>
    <col min="3873" max="3873" width="13" style="3" customWidth="1"/>
    <col min="3874" max="3874" width="19.140625" style="3" customWidth="1"/>
    <col min="3875" max="3875" width="16.85546875" style="3" customWidth="1"/>
    <col min="3876" max="3876" width="19.7109375" style="3" customWidth="1"/>
    <col min="3877" max="3877" width="13.42578125" style="3" customWidth="1"/>
    <col min="3878" max="3878" width="16.28515625" style="3" customWidth="1"/>
    <col min="3879" max="4096" width="11.42578125" style="3"/>
    <col min="4097" max="4097" width="2.42578125" style="3" customWidth="1"/>
    <col min="4098" max="4098" width="18.140625" style="3" customWidth="1"/>
    <col min="4099" max="4099" width="21.28515625" style="3" customWidth="1"/>
    <col min="4100" max="4100" width="17.28515625" style="3" customWidth="1"/>
    <col min="4101" max="4101" width="15.7109375" style="3" customWidth="1"/>
    <col min="4102" max="4102" width="21.5703125" style="3" customWidth="1"/>
    <col min="4103" max="4103" width="26.42578125" style="3" customWidth="1"/>
    <col min="4104" max="4104" width="29.7109375" style="3" customWidth="1"/>
    <col min="4105" max="4105" width="17" style="3" customWidth="1"/>
    <col min="4106" max="4106" width="21.7109375" style="3" customWidth="1"/>
    <col min="4107" max="4107" width="17.42578125" style="3" customWidth="1"/>
    <col min="4108" max="4108" width="18.42578125" style="3" customWidth="1"/>
    <col min="4109" max="4109" width="21" style="3" customWidth="1"/>
    <col min="4110" max="4114" width="0" style="3" hidden="1" customWidth="1"/>
    <col min="4115" max="4115" width="9.5703125" style="3" customWidth="1"/>
    <col min="4116" max="4116" width="16.140625" style="3" customWidth="1"/>
    <col min="4117" max="4117" width="0" style="3" hidden="1" customWidth="1"/>
    <col min="4118" max="4118" width="15.7109375" style="3" customWidth="1"/>
    <col min="4119" max="4119" width="22.85546875" style="3" bestFit="1" customWidth="1"/>
    <col min="4120" max="4120" width="13.7109375" style="3" bestFit="1" customWidth="1"/>
    <col min="4121" max="4121" width="20.7109375" style="3" customWidth="1"/>
    <col min="4122" max="4122" width="18.5703125" style="3" bestFit="1" customWidth="1"/>
    <col min="4123" max="4123" width="18.140625" style="3" customWidth="1"/>
    <col min="4124" max="4124" width="13.7109375" style="3" customWidth="1"/>
    <col min="4125" max="4125" width="17.5703125" style="3" customWidth="1"/>
    <col min="4126" max="4126" width="15.85546875" style="3" customWidth="1"/>
    <col min="4127" max="4127" width="9.42578125" style="3" customWidth="1"/>
    <col min="4128" max="4128" width="9.85546875" style="3" customWidth="1"/>
    <col min="4129" max="4129" width="13" style="3" customWidth="1"/>
    <col min="4130" max="4130" width="19.140625" style="3" customWidth="1"/>
    <col min="4131" max="4131" width="16.85546875" style="3" customWidth="1"/>
    <col min="4132" max="4132" width="19.7109375" style="3" customWidth="1"/>
    <col min="4133" max="4133" width="13.42578125" style="3" customWidth="1"/>
    <col min="4134" max="4134" width="16.28515625" style="3" customWidth="1"/>
    <col min="4135" max="4352" width="11.42578125" style="3"/>
    <col min="4353" max="4353" width="2.42578125" style="3" customWidth="1"/>
    <col min="4354" max="4354" width="18.140625" style="3" customWidth="1"/>
    <col min="4355" max="4355" width="21.28515625" style="3" customWidth="1"/>
    <col min="4356" max="4356" width="17.28515625" style="3" customWidth="1"/>
    <col min="4357" max="4357" width="15.7109375" style="3" customWidth="1"/>
    <col min="4358" max="4358" width="21.5703125" style="3" customWidth="1"/>
    <col min="4359" max="4359" width="26.42578125" style="3" customWidth="1"/>
    <col min="4360" max="4360" width="29.7109375" style="3" customWidth="1"/>
    <col min="4361" max="4361" width="17" style="3" customWidth="1"/>
    <col min="4362" max="4362" width="21.7109375" style="3" customWidth="1"/>
    <col min="4363" max="4363" width="17.42578125" style="3" customWidth="1"/>
    <col min="4364" max="4364" width="18.42578125" style="3" customWidth="1"/>
    <col min="4365" max="4365" width="21" style="3" customWidth="1"/>
    <col min="4366" max="4370" width="0" style="3" hidden="1" customWidth="1"/>
    <col min="4371" max="4371" width="9.5703125" style="3" customWidth="1"/>
    <col min="4372" max="4372" width="16.140625" style="3" customWidth="1"/>
    <col min="4373" max="4373" width="0" style="3" hidden="1" customWidth="1"/>
    <col min="4374" max="4374" width="15.7109375" style="3" customWidth="1"/>
    <col min="4375" max="4375" width="22.85546875" style="3" bestFit="1" customWidth="1"/>
    <col min="4376" max="4376" width="13.7109375" style="3" bestFit="1" customWidth="1"/>
    <col min="4377" max="4377" width="20.7109375" style="3" customWidth="1"/>
    <col min="4378" max="4378" width="18.5703125" style="3" bestFit="1" customWidth="1"/>
    <col min="4379" max="4379" width="18.140625" style="3" customWidth="1"/>
    <col min="4380" max="4380" width="13.7109375" style="3" customWidth="1"/>
    <col min="4381" max="4381" width="17.5703125" style="3" customWidth="1"/>
    <col min="4382" max="4382" width="15.85546875" style="3" customWidth="1"/>
    <col min="4383" max="4383" width="9.42578125" style="3" customWidth="1"/>
    <col min="4384" max="4384" width="9.85546875" style="3" customWidth="1"/>
    <col min="4385" max="4385" width="13" style="3" customWidth="1"/>
    <col min="4386" max="4386" width="19.140625" style="3" customWidth="1"/>
    <col min="4387" max="4387" width="16.85546875" style="3" customWidth="1"/>
    <col min="4388" max="4388" width="19.7109375" style="3" customWidth="1"/>
    <col min="4389" max="4389" width="13.42578125" style="3" customWidth="1"/>
    <col min="4390" max="4390" width="16.28515625" style="3" customWidth="1"/>
    <col min="4391" max="4608" width="11.42578125" style="3"/>
    <col min="4609" max="4609" width="2.42578125" style="3" customWidth="1"/>
    <col min="4610" max="4610" width="18.140625" style="3" customWidth="1"/>
    <col min="4611" max="4611" width="21.28515625" style="3" customWidth="1"/>
    <col min="4612" max="4612" width="17.28515625" style="3" customWidth="1"/>
    <col min="4613" max="4613" width="15.7109375" style="3" customWidth="1"/>
    <col min="4614" max="4614" width="21.5703125" style="3" customWidth="1"/>
    <col min="4615" max="4615" width="26.42578125" style="3" customWidth="1"/>
    <col min="4616" max="4616" width="29.7109375" style="3" customWidth="1"/>
    <col min="4617" max="4617" width="17" style="3" customWidth="1"/>
    <col min="4618" max="4618" width="21.7109375" style="3" customWidth="1"/>
    <col min="4619" max="4619" width="17.42578125" style="3" customWidth="1"/>
    <col min="4620" max="4620" width="18.42578125" style="3" customWidth="1"/>
    <col min="4621" max="4621" width="21" style="3" customWidth="1"/>
    <col min="4622" max="4626" width="0" style="3" hidden="1" customWidth="1"/>
    <col min="4627" max="4627" width="9.5703125" style="3" customWidth="1"/>
    <col min="4628" max="4628" width="16.140625" style="3" customWidth="1"/>
    <col min="4629" max="4629" width="0" style="3" hidden="1" customWidth="1"/>
    <col min="4630" max="4630" width="15.7109375" style="3" customWidth="1"/>
    <col min="4631" max="4631" width="22.85546875" style="3" bestFit="1" customWidth="1"/>
    <col min="4632" max="4632" width="13.7109375" style="3" bestFit="1" customWidth="1"/>
    <col min="4633" max="4633" width="20.7109375" style="3" customWidth="1"/>
    <col min="4634" max="4634" width="18.5703125" style="3" bestFit="1" customWidth="1"/>
    <col min="4635" max="4635" width="18.140625" style="3" customWidth="1"/>
    <col min="4636" max="4636" width="13.7109375" style="3" customWidth="1"/>
    <col min="4637" max="4637" width="17.5703125" style="3" customWidth="1"/>
    <col min="4638" max="4638" width="15.85546875" style="3" customWidth="1"/>
    <col min="4639" max="4639" width="9.42578125" style="3" customWidth="1"/>
    <col min="4640" max="4640" width="9.85546875" style="3" customWidth="1"/>
    <col min="4641" max="4641" width="13" style="3" customWidth="1"/>
    <col min="4642" max="4642" width="19.140625" style="3" customWidth="1"/>
    <col min="4643" max="4643" width="16.85546875" style="3" customWidth="1"/>
    <col min="4644" max="4644" width="19.7109375" style="3" customWidth="1"/>
    <col min="4645" max="4645" width="13.42578125" style="3" customWidth="1"/>
    <col min="4646" max="4646" width="16.28515625" style="3" customWidth="1"/>
    <col min="4647" max="4864" width="11.42578125" style="3"/>
    <col min="4865" max="4865" width="2.42578125" style="3" customWidth="1"/>
    <col min="4866" max="4866" width="18.140625" style="3" customWidth="1"/>
    <col min="4867" max="4867" width="21.28515625" style="3" customWidth="1"/>
    <col min="4868" max="4868" width="17.28515625" style="3" customWidth="1"/>
    <col min="4869" max="4869" width="15.7109375" style="3" customWidth="1"/>
    <col min="4870" max="4870" width="21.5703125" style="3" customWidth="1"/>
    <col min="4871" max="4871" width="26.42578125" style="3" customWidth="1"/>
    <col min="4872" max="4872" width="29.7109375" style="3" customWidth="1"/>
    <col min="4873" max="4873" width="17" style="3" customWidth="1"/>
    <col min="4874" max="4874" width="21.7109375" style="3" customWidth="1"/>
    <col min="4875" max="4875" width="17.42578125" style="3" customWidth="1"/>
    <col min="4876" max="4876" width="18.42578125" style="3" customWidth="1"/>
    <col min="4877" max="4877" width="21" style="3" customWidth="1"/>
    <col min="4878" max="4882" width="0" style="3" hidden="1" customWidth="1"/>
    <col min="4883" max="4883" width="9.5703125" style="3" customWidth="1"/>
    <col min="4884" max="4884" width="16.140625" style="3" customWidth="1"/>
    <col min="4885" max="4885" width="0" style="3" hidden="1" customWidth="1"/>
    <col min="4886" max="4886" width="15.7109375" style="3" customWidth="1"/>
    <col min="4887" max="4887" width="22.85546875" style="3" bestFit="1" customWidth="1"/>
    <col min="4888" max="4888" width="13.7109375" style="3" bestFit="1" customWidth="1"/>
    <col min="4889" max="4889" width="20.7109375" style="3" customWidth="1"/>
    <col min="4890" max="4890" width="18.5703125" style="3" bestFit="1" customWidth="1"/>
    <col min="4891" max="4891" width="18.140625" style="3" customWidth="1"/>
    <col min="4892" max="4892" width="13.7109375" style="3" customWidth="1"/>
    <col min="4893" max="4893" width="17.5703125" style="3" customWidth="1"/>
    <col min="4894" max="4894" width="15.85546875" style="3" customWidth="1"/>
    <col min="4895" max="4895" width="9.42578125" style="3" customWidth="1"/>
    <col min="4896" max="4896" width="9.85546875" style="3" customWidth="1"/>
    <col min="4897" max="4897" width="13" style="3" customWidth="1"/>
    <col min="4898" max="4898" width="19.140625" style="3" customWidth="1"/>
    <col min="4899" max="4899" width="16.85546875" style="3" customWidth="1"/>
    <col min="4900" max="4900" width="19.7109375" style="3" customWidth="1"/>
    <col min="4901" max="4901" width="13.42578125" style="3" customWidth="1"/>
    <col min="4902" max="4902" width="16.28515625" style="3" customWidth="1"/>
    <col min="4903" max="5120" width="11.42578125" style="3"/>
    <col min="5121" max="5121" width="2.42578125" style="3" customWidth="1"/>
    <col min="5122" max="5122" width="18.140625" style="3" customWidth="1"/>
    <col min="5123" max="5123" width="21.28515625" style="3" customWidth="1"/>
    <col min="5124" max="5124" width="17.28515625" style="3" customWidth="1"/>
    <col min="5125" max="5125" width="15.7109375" style="3" customWidth="1"/>
    <col min="5126" max="5126" width="21.5703125" style="3" customWidth="1"/>
    <col min="5127" max="5127" width="26.42578125" style="3" customWidth="1"/>
    <col min="5128" max="5128" width="29.7109375" style="3" customWidth="1"/>
    <col min="5129" max="5129" width="17" style="3" customWidth="1"/>
    <col min="5130" max="5130" width="21.7109375" style="3" customWidth="1"/>
    <col min="5131" max="5131" width="17.42578125" style="3" customWidth="1"/>
    <col min="5132" max="5132" width="18.42578125" style="3" customWidth="1"/>
    <col min="5133" max="5133" width="21" style="3" customWidth="1"/>
    <col min="5134" max="5138" width="0" style="3" hidden="1" customWidth="1"/>
    <col min="5139" max="5139" width="9.5703125" style="3" customWidth="1"/>
    <col min="5140" max="5140" width="16.140625" style="3" customWidth="1"/>
    <col min="5141" max="5141" width="0" style="3" hidden="1" customWidth="1"/>
    <col min="5142" max="5142" width="15.7109375" style="3" customWidth="1"/>
    <col min="5143" max="5143" width="22.85546875" style="3" bestFit="1" customWidth="1"/>
    <col min="5144" max="5144" width="13.7109375" style="3" bestFit="1" customWidth="1"/>
    <col min="5145" max="5145" width="20.7109375" style="3" customWidth="1"/>
    <col min="5146" max="5146" width="18.5703125" style="3" bestFit="1" customWidth="1"/>
    <col min="5147" max="5147" width="18.140625" style="3" customWidth="1"/>
    <col min="5148" max="5148" width="13.7109375" style="3" customWidth="1"/>
    <col min="5149" max="5149" width="17.5703125" style="3" customWidth="1"/>
    <col min="5150" max="5150" width="15.85546875" style="3" customWidth="1"/>
    <col min="5151" max="5151" width="9.42578125" style="3" customWidth="1"/>
    <col min="5152" max="5152" width="9.85546875" style="3" customWidth="1"/>
    <col min="5153" max="5153" width="13" style="3" customWidth="1"/>
    <col min="5154" max="5154" width="19.140625" style="3" customWidth="1"/>
    <col min="5155" max="5155" width="16.85546875" style="3" customWidth="1"/>
    <col min="5156" max="5156" width="19.7109375" style="3" customWidth="1"/>
    <col min="5157" max="5157" width="13.42578125" style="3" customWidth="1"/>
    <col min="5158" max="5158" width="16.28515625" style="3" customWidth="1"/>
    <col min="5159" max="5376" width="11.42578125" style="3"/>
    <col min="5377" max="5377" width="2.42578125" style="3" customWidth="1"/>
    <col min="5378" max="5378" width="18.140625" style="3" customWidth="1"/>
    <col min="5379" max="5379" width="21.28515625" style="3" customWidth="1"/>
    <col min="5380" max="5380" width="17.28515625" style="3" customWidth="1"/>
    <col min="5381" max="5381" width="15.7109375" style="3" customWidth="1"/>
    <col min="5382" max="5382" width="21.5703125" style="3" customWidth="1"/>
    <col min="5383" max="5383" width="26.42578125" style="3" customWidth="1"/>
    <col min="5384" max="5384" width="29.7109375" style="3" customWidth="1"/>
    <col min="5385" max="5385" width="17" style="3" customWidth="1"/>
    <col min="5386" max="5386" width="21.7109375" style="3" customWidth="1"/>
    <col min="5387" max="5387" width="17.42578125" style="3" customWidth="1"/>
    <col min="5388" max="5388" width="18.42578125" style="3" customWidth="1"/>
    <col min="5389" max="5389" width="21" style="3" customWidth="1"/>
    <col min="5390" max="5394" width="0" style="3" hidden="1" customWidth="1"/>
    <col min="5395" max="5395" width="9.5703125" style="3" customWidth="1"/>
    <col min="5396" max="5396" width="16.140625" style="3" customWidth="1"/>
    <col min="5397" max="5397" width="0" style="3" hidden="1" customWidth="1"/>
    <col min="5398" max="5398" width="15.7109375" style="3" customWidth="1"/>
    <col min="5399" max="5399" width="22.85546875" style="3" bestFit="1" customWidth="1"/>
    <col min="5400" max="5400" width="13.7109375" style="3" bestFit="1" customWidth="1"/>
    <col min="5401" max="5401" width="20.7109375" style="3" customWidth="1"/>
    <col min="5402" max="5402" width="18.5703125" style="3" bestFit="1" customWidth="1"/>
    <col min="5403" max="5403" width="18.140625" style="3" customWidth="1"/>
    <col min="5404" max="5404" width="13.7109375" style="3" customWidth="1"/>
    <col min="5405" max="5405" width="17.5703125" style="3" customWidth="1"/>
    <col min="5406" max="5406" width="15.85546875" style="3" customWidth="1"/>
    <col min="5407" max="5407" width="9.42578125" style="3" customWidth="1"/>
    <col min="5408" max="5408" width="9.85546875" style="3" customWidth="1"/>
    <col min="5409" max="5409" width="13" style="3" customWidth="1"/>
    <col min="5410" max="5410" width="19.140625" style="3" customWidth="1"/>
    <col min="5411" max="5411" width="16.85546875" style="3" customWidth="1"/>
    <col min="5412" max="5412" width="19.7109375" style="3" customWidth="1"/>
    <col min="5413" max="5413" width="13.42578125" style="3" customWidth="1"/>
    <col min="5414" max="5414" width="16.28515625" style="3" customWidth="1"/>
    <col min="5415" max="5632" width="11.42578125" style="3"/>
    <col min="5633" max="5633" width="2.42578125" style="3" customWidth="1"/>
    <col min="5634" max="5634" width="18.140625" style="3" customWidth="1"/>
    <col min="5635" max="5635" width="21.28515625" style="3" customWidth="1"/>
    <col min="5636" max="5636" width="17.28515625" style="3" customWidth="1"/>
    <col min="5637" max="5637" width="15.7109375" style="3" customWidth="1"/>
    <col min="5638" max="5638" width="21.5703125" style="3" customWidth="1"/>
    <col min="5639" max="5639" width="26.42578125" style="3" customWidth="1"/>
    <col min="5640" max="5640" width="29.7109375" style="3" customWidth="1"/>
    <col min="5641" max="5641" width="17" style="3" customWidth="1"/>
    <col min="5642" max="5642" width="21.7109375" style="3" customWidth="1"/>
    <col min="5643" max="5643" width="17.42578125" style="3" customWidth="1"/>
    <col min="5644" max="5644" width="18.42578125" style="3" customWidth="1"/>
    <col min="5645" max="5645" width="21" style="3" customWidth="1"/>
    <col min="5646" max="5650" width="0" style="3" hidden="1" customWidth="1"/>
    <col min="5651" max="5651" width="9.5703125" style="3" customWidth="1"/>
    <col min="5652" max="5652" width="16.140625" style="3" customWidth="1"/>
    <col min="5653" max="5653" width="0" style="3" hidden="1" customWidth="1"/>
    <col min="5654" max="5654" width="15.7109375" style="3" customWidth="1"/>
    <col min="5655" max="5655" width="22.85546875" style="3" bestFit="1" customWidth="1"/>
    <col min="5656" max="5656" width="13.7109375" style="3" bestFit="1" customWidth="1"/>
    <col min="5657" max="5657" width="20.7109375" style="3" customWidth="1"/>
    <col min="5658" max="5658" width="18.5703125" style="3" bestFit="1" customWidth="1"/>
    <col min="5659" max="5659" width="18.140625" style="3" customWidth="1"/>
    <col min="5660" max="5660" width="13.7109375" style="3" customWidth="1"/>
    <col min="5661" max="5661" width="17.5703125" style="3" customWidth="1"/>
    <col min="5662" max="5662" width="15.85546875" style="3" customWidth="1"/>
    <col min="5663" max="5663" width="9.42578125" style="3" customWidth="1"/>
    <col min="5664" max="5664" width="9.85546875" style="3" customWidth="1"/>
    <col min="5665" max="5665" width="13" style="3" customWidth="1"/>
    <col min="5666" max="5666" width="19.140625" style="3" customWidth="1"/>
    <col min="5667" max="5667" width="16.85546875" style="3" customWidth="1"/>
    <col min="5668" max="5668" width="19.7109375" style="3" customWidth="1"/>
    <col min="5669" max="5669" width="13.42578125" style="3" customWidth="1"/>
    <col min="5670" max="5670" width="16.28515625" style="3" customWidth="1"/>
    <col min="5671" max="5888" width="11.42578125" style="3"/>
    <col min="5889" max="5889" width="2.42578125" style="3" customWidth="1"/>
    <col min="5890" max="5890" width="18.140625" style="3" customWidth="1"/>
    <col min="5891" max="5891" width="21.28515625" style="3" customWidth="1"/>
    <col min="5892" max="5892" width="17.28515625" style="3" customWidth="1"/>
    <col min="5893" max="5893" width="15.7109375" style="3" customWidth="1"/>
    <col min="5894" max="5894" width="21.5703125" style="3" customWidth="1"/>
    <col min="5895" max="5895" width="26.42578125" style="3" customWidth="1"/>
    <col min="5896" max="5896" width="29.7109375" style="3" customWidth="1"/>
    <col min="5897" max="5897" width="17" style="3" customWidth="1"/>
    <col min="5898" max="5898" width="21.7109375" style="3" customWidth="1"/>
    <col min="5899" max="5899" width="17.42578125" style="3" customWidth="1"/>
    <col min="5900" max="5900" width="18.42578125" style="3" customWidth="1"/>
    <col min="5901" max="5901" width="21" style="3" customWidth="1"/>
    <col min="5902" max="5906" width="0" style="3" hidden="1" customWidth="1"/>
    <col min="5907" max="5907" width="9.5703125" style="3" customWidth="1"/>
    <col min="5908" max="5908" width="16.140625" style="3" customWidth="1"/>
    <col min="5909" max="5909" width="0" style="3" hidden="1" customWidth="1"/>
    <col min="5910" max="5910" width="15.7109375" style="3" customWidth="1"/>
    <col min="5911" max="5911" width="22.85546875" style="3" bestFit="1" customWidth="1"/>
    <col min="5912" max="5912" width="13.7109375" style="3" bestFit="1" customWidth="1"/>
    <col min="5913" max="5913" width="20.7109375" style="3" customWidth="1"/>
    <col min="5914" max="5914" width="18.5703125" style="3" bestFit="1" customWidth="1"/>
    <col min="5915" max="5915" width="18.140625" style="3" customWidth="1"/>
    <col min="5916" max="5916" width="13.7109375" style="3" customWidth="1"/>
    <col min="5917" max="5917" width="17.5703125" style="3" customWidth="1"/>
    <col min="5918" max="5918" width="15.85546875" style="3" customWidth="1"/>
    <col min="5919" max="5919" width="9.42578125" style="3" customWidth="1"/>
    <col min="5920" max="5920" width="9.85546875" style="3" customWidth="1"/>
    <col min="5921" max="5921" width="13" style="3" customWidth="1"/>
    <col min="5922" max="5922" width="19.140625" style="3" customWidth="1"/>
    <col min="5923" max="5923" width="16.85546875" style="3" customWidth="1"/>
    <col min="5924" max="5924" width="19.7109375" style="3" customWidth="1"/>
    <col min="5925" max="5925" width="13.42578125" style="3" customWidth="1"/>
    <col min="5926" max="5926" width="16.28515625" style="3" customWidth="1"/>
    <col min="5927" max="6144" width="11.42578125" style="3"/>
    <col min="6145" max="6145" width="2.42578125" style="3" customWidth="1"/>
    <col min="6146" max="6146" width="18.140625" style="3" customWidth="1"/>
    <col min="6147" max="6147" width="21.28515625" style="3" customWidth="1"/>
    <col min="6148" max="6148" width="17.28515625" style="3" customWidth="1"/>
    <col min="6149" max="6149" width="15.7109375" style="3" customWidth="1"/>
    <col min="6150" max="6150" width="21.5703125" style="3" customWidth="1"/>
    <col min="6151" max="6151" width="26.42578125" style="3" customWidth="1"/>
    <col min="6152" max="6152" width="29.7109375" style="3" customWidth="1"/>
    <col min="6153" max="6153" width="17" style="3" customWidth="1"/>
    <col min="6154" max="6154" width="21.7109375" style="3" customWidth="1"/>
    <col min="6155" max="6155" width="17.42578125" style="3" customWidth="1"/>
    <col min="6156" max="6156" width="18.42578125" style="3" customWidth="1"/>
    <col min="6157" max="6157" width="21" style="3" customWidth="1"/>
    <col min="6158" max="6162" width="0" style="3" hidden="1" customWidth="1"/>
    <col min="6163" max="6163" width="9.5703125" style="3" customWidth="1"/>
    <col min="6164" max="6164" width="16.140625" style="3" customWidth="1"/>
    <col min="6165" max="6165" width="0" style="3" hidden="1" customWidth="1"/>
    <col min="6166" max="6166" width="15.7109375" style="3" customWidth="1"/>
    <col min="6167" max="6167" width="22.85546875" style="3" bestFit="1" customWidth="1"/>
    <col min="6168" max="6168" width="13.7109375" style="3" bestFit="1" customWidth="1"/>
    <col min="6169" max="6169" width="20.7109375" style="3" customWidth="1"/>
    <col min="6170" max="6170" width="18.5703125" style="3" bestFit="1" customWidth="1"/>
    <col min="6171" max="6171" width="18.140625" style="3" customWidth="1"/>
    <col min="6172" max="6172" width="13.7109375" style="3" customWidth="1"/>
    <col min="6173" max="6173" width="17.5703125" style="3" customWidth="1"/>
    <col min="6174" max="6174" width="15.85546875" style="3" customWidth="1"/>
    <col min="6175" max="6175" width="9.42578125" style="3" customWidth="1"/>
    <col min="6176" max="6176" width="9.85546875" style="3" customWidth="1"/>
    <col min="6177" max="6177" width="13" style="3" customWidth="1"/>
    <col min="6178" max="6178" width="19.140625" style="3" customWidth="1"/>
    <col min="6179" max="6179" width="16.85546875" style="3" customWidth="1"/>
    <col min="6180" max="6180" width="19.7109375" style="3" customWidth="1"/>
    <col min="6181" max="6181" width="13.42578125" style="3" customWidth="1"/>
    <col min="6182" max="6182" width="16.28515625" style="3" customWidth="1"/>
    <col min="6183" max="6400" width="11.42578125" style="3"/>
    <col min="6401" max="6401" width="2.42578125" style="3" customWidth="1"/>
    <col min="6402" max="6402" width="18.140625" style="3" customWidth="1"/>
    <col min="6403" max="6403" width="21.28515625" style="3" customWidth="1"/>
    <col min="6404" max="6404" width="17.28515625" style="3" customWidth="1"/>
    <col min="6405" max="6405" width="15.7109375" style="3" customWidth="1"/>
    <col min="6406" max="6406" width="21.5703125" style="3" customWidth="1"/>
    <col min="6407" max="6407" width="26.42578125" style="3" customWidth="1"/>
    <col min="6408" max="6408" width="29.7109375" style="3" customWidth="1"/>
    <col min="6409" max="6409" width="17" style="3" customWidth="1"/>
    <col min="6410" max="6410" width="21.7109375" style="3" customWidth="1"/>
    <col min="6411" max="6411" width="17.42578125" style="3" customWidth="1"/>
    <col min="6412" max="6412" width="18.42578125" style="3" customWidth="1"/>
    <col min="6413" max="6413" width="21" style="3" customWidth="1"/>
    <col min="6414" max="6418" width="0" style="3" hidden="1" customWidth="1"/>
    <col min="6419" max="6419" width="9.5703125" style="3" customWidth="1"/>
    <col min="6420" max="6420" width="16.140625" style="3" customWidth="1"/>
    <col min="6421" max="6421" width="0" style="3" hidden="1" customWidth="1"/>
    <col min="6422" max="6422" width="15.7109375" style="3" customWidth="1"/>
    <col min="6423" max="6423" width="22.85546875" style="3" bestFit="1" customWidth="1"/>
    <col min="6424" max="6424" width="13.7109375" style="3" bestFit="1" customWidth="1"/>
    <col min="6425" max="6425" width="20.7109375" style="3" customWidth="1"/>
    <col min="6426" max="6426" width="18.5703125" style="3" bestFit="1" customWidth="1"/>
    <col min="6427" max="6427" width="18.140625" style="3" customWidth="1"/>
    <col min="6428" max="6428" width="13.7109375" style="3" customWidth="1"/>
    <col min="6429" max="6429" width="17.5703125" style="3" customWidth="1"/>
    <col min="6430" max="6430" width="15.85546875" style="3" customWidth="1"/>
    <col min="6431" max="6431" width="9.42578125" style="3" customWidth="1"/>
    <col min="6432" max="6432" width="9.85546875" style="3" customWidth="1"/>
    <col min="6433" max="6433" width="13" style="3" customWidth="1"/>
    <col min="6434" max="6434" width="19.140625" style="3" customWidth="1"/>
    <col min="6435" max="6435" width="16.85546875" style="3" customWidth="1"/>
    <col min="6436" max="6436" width="19.7109375" style="3" customWidth="1"/>
    <col min="6437" max="6437" width="13.42578125" style="3" customWidth="1"/>
    <col min="6438" max="6438" width="16.28515625" style="3" customWidth="1"/>
    <col min="6439" max="6656" width="11.42578125" style="3"/>
    <col min="6657" max="6657" width="2.42578125" style="3" customWidth="1"/>
    <col min="6658" max="6658" width="18.140625" style="3" customWidth="1"/>
    <col min="6659" max="6659" width="21.28515625" style="3" customWidth="1"/>
    <col min="6660" max="6660" width="17.28515625" style="3" customWidth="1"/>
    <col min="6661" max="6661" width="15.7109375" style="3" customWidth="1"/>
    <col min="6662" max="6662" width="21.5703125" style="3" customWidth="1"/>
    <col min="6663" max="6663" width="26.42578125" style="3" customWidth="1"/>
    <col min="6664" max="6664" width="29.7109375" style="3" customWidth="1"/>
    <col min="6665" max="6665" width="17" style="3" customWidth="1"/>
    <col min="6666" max="6666" width="21.7109375" style="3" customWidth="1"/>
    <col min="6667" max="6667" width="17.42578125" style="3" customWidth="1"/>
    <col min="6668" max="6668" width="18.42578125" style="3" customWidth="1"/>
    <col min="6669" max="6669" width="21" style="3" customWidth="1"/>
    <col min="6670" max="6674" width="0" style="3" hidden="1" customWidth="1"/>
    <col min="6675" max="6675" width="9.5703125" style="3" customWidth="1"/>
    <col min="6676" max="6676" width="16.140625" style="3" customWidth="1"/>
    <col min="6677" max="6677" width="0" style="3" hidden="1" customWidth="1"/>
    <col min="6678" max="6678" width="15.7109375" style="3" customWidth="1"/>
    <col min="6679" max="6679" width="22.85546875" style="3" bestFit="1" customWidth="1"/>
    <col min="6680" max="6680" width="13.7109375" style="3" bestFit="1" customWidth="1"/>
    <col min="6681" max="6681" width="20.7109375" style="3" customWidth="1"/>
    <col min="6682" max="6682" width="18.5703125" style="3" bestFit="1" customWidth="1"/>
    <col min="6683" max="6683" width="18.140625" style="3" customWidth="1"/>
    <col min="6684" max="6684" width="13.7109375" style="3" customWidth="1"/>
    <col min="6685" max="6685" width="17.5703125" style="3" customWidth="1"/>
    <col min="6686" max="6686" width="15.85546875" style="3" customWidth="1"/>
    <col min="6687" max="6687" width="9.42578125" style="3" customWidth="1"/>
    <col min="6688" max="6688" width="9.85546875" style="3" customWidth="1"/>
    <col min="6689" max="6689" width="13" style="3" customWidth="1"/>
    <col min="6690" max="6690" width="19.140625" style="3" customWidth="1"/>
    <col min="6691" max="6691" width="16.85546875" style="3" customWidth="1"/>
    <col min="6692" max="6692" width="19.7109375" style="3" customWidth="1"/>
    <col min="6693" max="6693" width="13.42578125" style="3" customWidth="1"/>
    <col min="6694" max="6694" width="16.28515625" style="3" customWidth="1"/>
    <col min="6695" max="6912" width="11.42578125" style="3"/>
    <col min="6913" max="6913" width="2.42578125" style="3" customWidth="1"/>
    <col min="6914" max="6914" width="18.140625" style="3" customWidth="1"/>
    <col min="6915" max="6915" width="21.28515625" style="3" customWidth="1"/>
    <col min="6916" max="6916" width="17.28515625" style="3" customWidth="1"/>
    <col min="6917" max="6917" width="15.7109375" style="3" customWidth="1"/>
    <col min="6918" max="6918" width="21.5703125" style="3" customWidth="1"/>
    <col min="6919" max="6919" width="26.42578125" style="3" customWidth="1"/>
    <col min="6920" max="6920" width="29.7109375" style="3" customWidth="1"/>
    <col min="6921" max="6921" width="17" style="3" customWidth="1"/>
    <col min="6922" max="6922" width="21.7109375" style="3" customWidth="1"/>
    <col min="6923" max="6923" width="17.42578125" style="3" customWidth="1"/>
    <col min="6924" max="6924" width="18.42578125" style="3" customWidth="1"/>
    <col min="6925" max="6925" width="21" style="3" customWidth="1"/>
    <col min="6926" max="6930" width="0" style="3" hidden="1" customWidth="1"/>
    <col min="6931" max="6931" width="9.5703125" style="3" customWidth="1"/>
    <col min="6932" max="6932" width="16.140625" style="3" customWidth="1"/>
    <col min="6933" max="6933" width="0" style="3" hidden="1" customWidth="1"/>
    <col min="6934" max="6934" width="15.7109375" style="3" customWidth="1"/>
    <col min="6935" max="6935" width="22.85546875" style="3" bestFit="1" customWidth="1"/>
    <col min="6936" max="6936" width="13.7109375" style="3" bestFit="1" customWidth="1"/>
    <col min="6937" max="6937" width="20.7109375" style="3" customWidth="1"/>
    <col min="6938" max="6938" width="18.5703125" style="3" bestFit="1" customWidth="1"/>
    <col min="6939" max="6939" width="18.140625" style="3" customWidth="1"/>
    <col min="6940" max="6940" width="13.7109375" style="3" customWidth="1"/>
    <col min="6941" max="6941" width="17.5703125" style="3" customWidth="1"/>
    <col min="6942" max="6942" width="15.85546875" style="3" customWidth="1"/>
    <col min="6943" max="6943" width="9.42578125" style="3" customWidth="1"/>
    <col min="6944" max="6944" width="9.85546875" style="3" customWidth="1"/>
    <col min="6945" max="6945" width="13" style="3" customWidth="1"/>
    <col min="6946" max="6946" width="19.140625" style="3" customWidth="1"/>
    <col min="6947" max="6947" width="16.85546875" style="3" customWidth="1"/>
    <col min="6948" max="6948" width="19.7109375" style="3" customWidth="1"/>
    <col min="6949" max="6949" width="13.42578125" style="3" customWidth="1"/>
    <col min="6950" max="6950" width="16.28515625" style="3" customWidth="1"/>
    <col min="6951" max="7168" width="11.42578125" style="3"/>
    <col min="7169" max="7169" width="2.42578125" style="3" customWidth="1"/>
    <col min="7170" max="7170" width="18.140625" style="3" customWidth="1"/>
    <col min="7171" max="7171" width="21.28515625" style="3" customWidth="1"/>
    <col min="7172" max="7172" width="17.28515625" style="3" customWidth="1"/>
    <col min="7173" max="7173" width="15.7109375" style="3" customWidth="1"/>
    <col min="7174" max="7174" width="21.5703125" style="3" customWidth="1"/>
    <col min="7175" max="7175" width="26.42578125" style="3" customWidth="1"/>
    <col min="7176" max="7176" width="29.7109375" style="3" customWidth="1"/>
    <col min="7177" max="7177" width="17" style="3" customWidth="1"/>
    <col min="7178" max="7178" width="21.7109375" style="3" customWidth="1"/>
    <col min="7179" max="7179" width="17.42578125" style="3" customWidth="1"/>
    <col min="7180" max="7180" width="18.42578125" style="3" customWidth="1"/>
    <col min="7181" max="7181" width="21" style="3" customWidth="1"/>
    <col min="7182" max="7186" width="0" style="3" hidden="1" customWidth="1"/>
    <col min="7187" max="7187" width="9.5703125" style="3" customWidth="1"/>
    <col min="7188" max="7188" width="16.140625" style="3" customWidth="1"/>
    <col min="7189" max="7189" width="0" style="3" hidden="1" customWidth="1"/>
    <col min="7190" max="7190" width="15.7109375" style="3" customWidth="1"/>
    <col min="7191" max="7191" width="22.85546875" style="3" bestFit="1" customWidth="1"/>
    <col min="7192" max="7192" width="13.7109375" style="3" bestFit="1" customWidth="1"/>
    <col min="7193" max="7193" width="20.7109375" style="3" customWidth="1"/>
    <col min="7194" max="7194" width="18.5703125" style="3" bestFit="1" customWidth="1"/>
    <col min="7195" max="7195" width="18.140625" style="3" customWidth="1"/>
    <col min="7196" max="7196" width="13.7109375" style="3" customWidth="1"/>
    <col min="7197" max="7197" width="17.5703125" style="3" customWidth="1"/>
    <col min="7198" max="7198" width="15.85546875" style="3" customWidth="1"/>
    <col min="7199" max="7199" width="9.42578125" style="3" customWidth="1"/>
    <col min="7200" max="7200" width="9.85546875" style="3" customWidth="1"/>
    <col min="7201" max="7201" width="13" style="3" customWidth="1"/>
    <col min="7202" max="7202" width="19.140625" style="3" customWidth="1"/>
    <col min="7203" max="7203" width="16.85546875" style="3" customWidth="1"/>
    <col min="7204" max="7204" width="19.7109375" style="3" customWidth="1"/>
    <col min="7205" max="7205" width="13.42578125" style="3" customWidth="1"/>
    <col min="7206" max="7206" width="16.28515625" style="3" customWidth="1"/>
    <col min="7207" max="7424" width="11.42578125" style="3"/>
    <col min="7425" max="7425" width="2.42578125" style="3" customWidth="1"/>
    <col min="7426" max="7426" width="18.140625" style="3" customWidth="1"/>
    <col min="7427" max="7427" width="21.28515625" style="3" customWidth="1"/>
    <col min="7428" max="7428" width="17.28515625" style="3" customWidth="1"/>
    <col min="7429" max="7429" width="15.7109375" style="3" customWidth="1"/>
    <col min="7430" max="7430" width="21.5703125" style="3" customWidth="1"/>
    <col min="7431" max="7431" width="26.42578125" style="3" customWidth="1"/>
    <col min="7432" max="7432" width="29.7109375" style="3" customWidth="1"/>
    <col min="7433" max="7433" width="17" style="3" customWidth="1"/>
    <col min="7434" max="7434" width="21.7109375" style="3" customWidth="1"/>
    <col min="7435" max="7435" width="17.42578125" style="3" customWidth="1"/>
    <col min="7436" max="7436" width="18.42578125" style="3" customWidth="1"/>
    <col min="7437" max="7437" width="21" style="3" customWidth="1"/>
    <col min="7438" max="7442" width="0" style="3" hidden="1" customWidth="1"/>
    <col min="7443" max="7443" width="9.5703125" style="3" customWidth="1"/>
    <col min="7444" max="7444" width="16.140625" style="3" customWidth="1"/>
    <col min="7445" max="7445" width="0" style="3" hidden="1" customWidth="1"/>
    <col min="7446" max="7446" width="15.7109375" style="3" customWidth="1"/>
    <col min="7447" max="7447" width="22.85546875" style="3" bestFit="1" customWidth="1"/>
    <col min="7448" max="7448" width="13.7109375" style="3" bestFit="1" customWidth="1"/>
    <col min="7449" max="7449" width="20.7109375" style="3" customWidth="1"/>
    <col min="7450" max="7450" width="18.5703125" style="3" bestFit="1" customWidth="1"/>
    <col min="7451" max="7451" width="18.140625" style="3" customWidth="1"/>
    <col min="7452" max="7452" width="13.7109375" style="3" customWidth="1"/>
    <col min="7453" max="7453" width="17.5703125" style="3" customWidth="1"/>
    <col min="7454" max="7454" width="15.85546875" style="3" customWidth="1"/>
    <col min="7455" max="7455" width="9.42578125" style="3" customWidth="1"/>
    <col min="7456" max="7456" width="9.85546875" style="3" customWidth="1"/>
    <col min="7457" max="7457" width="13" style="3" customWidth="1"/>
    <col min="7458" max="7458" width="19.140625" style="3" customWidth="1"/>
    <col min="7459" max="7459" width="16.85546875" style="3" customWidth="1"/>
    <col min="7460" max="7460" width="19.7109375" style="3" customWidth="1"/>
    <col min="7461" max="7461" width="13.42578125" style="3" customWidth="1"/>
    <col min="7462" max="7462" width="16.28515625" style="3" customWidth="1"/>
    <col min="7463" max="7680" width="11.42578125" style="3"/>
    <col min="7681" max="7681" width="2.42578125" style="3" customWidth="1"/>
    <col min="7682" max="7682" width="18.140625" style="3" customWidth="1"/>
    <col min="7683" max="7683" width="21.28515625" style="3" customWidth="1"/>
    <col min="7684" max="7684" width="17.28515625" style="3" customWidth="1"/>
    <col min="7685" max="7685" width="15.7109375" style="3" customWidth="1"/>
    <col min="7686" max="7686" width="21.5703125" style="3" customWidth="1"/>
    <col min="7687" max="7687" width="26.42578125" style="3" customWidth="1"/>
    <col min="7688" max="7688" width="29.7109375" style="3" customWidth="1"/>
    <col min="7689" max="7689" width="17" style="3" customWidth="1"/>
    <col min="7690" max="7690" width="21.7109375" style="3" customWidth="1"/>
    <col min="7691" max="7691" width="17.42578125" style="3" customWidth="1"/>
    <col min="7692" max="7692" width="18.42578125" style="3" customWidth="1"/>
    <col min="7693" max="7693" width="21" style="3" customWidth="1"/>
    <col min="7694" max="7698" width="0" style="3" hidden="1" customWidth="1"/>
    <col min="7699" max="7699" width="9.5703125" style="3" customWidth="1"/>
    <col min="7700" max="7700" width="16.140625" style="3" customWidth="1"/>
    <col min="7701" max="7701" width="0" style="3" hidden="1" customWidth="1"/>
    <col min="7702" max="7702" width="15.7109375" style="3" customWidth="1"/>
    <col min="7703" max="7703" width="22.85546875" style="3" bestFit="1" customWidth="1"/>
    <col min="7704" max="7704" width="13.7109375" style="3" bestFit="1" customWidth="1"/>
    <col min="7705" max="7705" width="20.7109375" style="3" customWidth="1"/>
    <col min="7706" max="7706" width="18.5703125" style="3" bestFit="1" customWidth="1"/>
    <col min="7707" max="7707" width="18.140625" style="3" customWidth="1"/>
    <col min="7708" max="7708" width="13.7109375" style="3" customWidth="1"/>
    <col min="7709" max="7709" width="17.5703125" style="3" customWidth="1"/>
    <col min="7710" max="7710" width="15.85546875" style="3" customWidth="1"/>
    <col min="7711" max="7711" width="9.42578125" style="3" customWidth="1"/>
    <col min="7712" max="7712" width="9.85546875" style="3" customWidth="1"/>
    <col min="7713" max="7713" width="13" style="3" customWidth="1"/>
    <col min="7714" max="7714" width="19.140625" style="3" customWidth="1"/>
    <col min="7715" max="7715" width="16.85546875" style="3" customWidth="1"/>
    <col min="7716" max="7716" width="19.7109375" style="3" customWidth="1"/>
    <col min="7717" max="7717" width="13.42578125" style="3" customWidth="1"/>
    <col min="7718" max="7718" width="16.28515625" style="3" customWidth="1"/>
    <col min="7719" max="7936" width="11.42578125" style="3"/>
    <col min="7937" max="7937" width="2.42578125" style="3" customWidth="1"/>
    <col min="7938" max="7938" width="18.140625" style="3" customWidth="1"/>
    <col min="7939" max="7939" width="21.28515625" style="3" customWidth="1"/>
    <col min="7940" max="7940" width="17.28515625" style="3" customWidth="1"/>
    <col min="7941" max="7941" width="15.7109375" style="3" customWidth="1"/>
    <col min="7942" max="7942" width="21.5703125" style="3" customWidth="1"/>
    <col min="7943" max="7943" width="26.42578125" style="3" customWidth="1"/>
    <col min="7944" max="7944" width="29.7109375" style="3" customWidth="1"/>
    <col min="7945" max="7945" width="17" style="3" customWidth="1"/>
    <col min="7946" max="7946" width="21.7109375" style="3" customWidth="1"/>
    <col min="7947" max="7947" width="17.42578125" style="3" customWidth="1"/>
    <col min="7948" max="7948" width="18.42578125" style="3" customWidth="1"/>
    <col min="7949" max="7949" width="21" style="3" customWidth="1"/>
    <col min="7950" max="7954" width="0" style="3" hidden="1" customWidth="1"/>
    <col min="7955" max="7955" width="9.5703125" style="3" customWidth="1"/>
    <col min="7956" max="7956" width="16.140625" style="3" customWidth="1"/>
    <col min="7957" max="7957" width="0" style="3" hidden="1" customWidth="1"/>
    <col min="7958" max="7958" width="15.7109375" style="3" customWidth="1"/>
    <col min="7959" max="7959" width="22.85546875" style="3" bestFit="1" customWidth="1"/>
    <col min="7960" max="7960" width="13.7109375" style="3" bestFit="1" customWidth="1"/>
    <col min="7961" max="7961" width="20.7109375" style="3" customWidth="1"/>
    <col min="7962" max="7962" width="18.5703125" style="3" bestFit="1" customWidth="1"/>
    <col min="7963" max="7963" width="18.140625" style="3" customWidth="1"/>
    <col min="7964" max="7964" width="13.7109375" style="3" customWidth="1"/>
    <col min="7965" max="7965" width="17.5703125" style="3" customWidth="1"/>
    <col min="7966" max="7966" width="15.85546875" style="3" customWidth="1"/>
    <col min="7967" max="7967" width="9.42578125" style="3" customWidth="1"/>
    <col min="7968" max="7968" width="9.85546875" style="3" customWidth="1"/>
    <col min="7969" max="7969" width="13" style="3" customWidth="1"/>
    <col min="7970" max="7970" width="19.140625" style="3" customWidth="1"/>
    <col min="7971" max="7971" width="16.85546875" style="3" customWidth="1"/>
    <col min="7972" max="7972" width="19.7109375" style="3" customWidth="1"/>
    <col min="7973" max="7973" width="13.42578125" style="3" customWidth="1"/>
    <col min="7974" max="7974" width="16.28515625" style="3" customWidth="1"/>
    <col min="7975" max="8192" width="11.42578125" style="3"/>
    <col min="8193" max="8193" width="2.42578125" style="3" customWidth="1"/>
    <col min="8194" max="8194" width="18.140625" style="3" customWidth="1"/>
    <col min="8195" max="8195" width="21.28515625" style="3" customWidth="1"/>
    <col min="8196" max="8196" width="17.28515625" style="3" customWidth="1"/>
    <col min="8197" max="8197" width="15.7109375" style="3" customWidth="1"/>
    <col min="8198" max="8198" width="21.5703125" style="3" customWidth="1"/>
    <col min="8199" max="8199" width="26.42578125" style="3" customWidth="1"/>
    <col min="8200" max="8200" width="29.7109375" style="3" customWidth="1"/>
    <col min="8201" max="8201" width="17" style="3" customWidth="1"/>
    <col min="8202" max="8202" width="21.7109375" style="3" customWidth="1"/>
    <col min="8203" max="8203" width="17.42578125" style="3" customWidth="1"/>
    <col min="8204" max="8204" width="18.42578125" style="3" customWidth="1"/>
    <col min="8205" max="8205" width="21" style="3" customWidth="1"/>
    <col min="8206" max="8210" width="0" style="3" hidden="1" customWidth="1"/>
    <col min="8211" max="8211" width="9.5703125" style="3" customWidth="1"/>
    <col min="8212" max="8212" width="16.140625" style="3" customWidth="1"/>
    <col min="8213" max="8213" width="0" style="3" hidden="1" customWidth="1"/>
    <col min="8214" max="8214" width="15.7109375" style="3" customWidth="1"/>
    <col min="8215" max="8215" width="22.85546875" style="3" bestFit="1" customWidth="1"/>
    <col min="8216" max="8216" width="13.7109375" style="3" bestFit="1" customWidth="1"/>
    <col min="8217" max="8217" width="20.7109375" style="3" customWidth="1"/>
    <col min="8218" max="8218" width="18.5703125" style="3" bestFit="1" customWidth="1"/>
    <col min="8219" max="8219" width="18.140625" style="3" customWidth="1"/>
    <col min="8220" max="8220" width="13.7109375" style="3" customWidth="1"/>
    <col min="8221" max="8221" width="17.5703125" style="3" customWidth="1"/>
    <col min="8222" max="8222" width="15.85546875" style="3" customWidth="1"/>
    <col min="8223" max="8223" width="9.42578125" style="3" customWidth="1"/>
    <col min="8224" max="8224" width="9.85546875" style="3" customWidth="1"/>
    <col min="8225" max="8225" width="13" style="3" customWidth="1"/>
    <col min="8226" max="8226" width="19.140625" style="3" customWidth="1"/>
    <col min="8227" max="8227" width="16.85546875" style="3" customWidth="1"/>
    <col min="8228" max="8228" width="19.7109375" style="3" customWidth="1"/>
    <col min="8229" max="8229" width="13.42578125" style="3" customWidth="1"/>
    <col min="8230" max="8230" width="16.28515625" style="3" customWidth="1"/>
    <col min="8231" max="8448" width="11.42578125" style="3"/>
    <col min="8449" max="8449" width="2.42578125" style="3" customWidth="1"/>
    <col min="8450" max="8450" width="18.140625" style="3" customWidth="1"/>
    <col min="8451" max="8451" width="21.28515625" style="3" customWidth="1"/>
    <col min="8452" max="8452" width="17.28515625" style="3" customWidth="1"/>
    <col min="8453" max="8453" width="15.7109375" style="3" customWidth="1"/>
    <col min="8454" max="8454" width="21.5703125" style="3" customWidth="1"/>
    <col min="8455" max="8455" width="26.42578125" style="3" customWidth="1"/>
    <col min="8456" max="8456" width="29.7109375" style="3" customWidth="1"/>
    <col min="8457" max="8457" width="17" style="3" customWidth="1"/>
    <col min="8458" max="8458" width="21.7109375" style="3" customWidth="1"/>
    <col min="8459" max="8459" width="17.42578125" style="3" customWidth="1"/>
    <col min="8460" max="8460" width="18.42578125" style="3" customWidth="1"/>
    <col min="8461" max="8461" width="21" style="3" customWidth="1"/>
    <col min="8462" max="8466" width="0" style="3" hidden="1" customWidth="1"/>
    <col min="8467" max="8467" width="9.5703125" style="3" customWidth="1"/>
    <col min="8468" max="8468" width="16.140625" style="3" customWidth="1"/>
    <col min="8469" max="8469" width="0" style="3" hidden="1" customWidth="1"/>
    <col min="8470" max="8470" width="15.7109375" style="3" customWidth="1"/>
    <col min="8471" max="8471" width="22.85546875" style="3" bestFit="1" customWidth="1"/>
    <col min="8472" max="8472" width="13.7109375" style="3" bestFit="1" customWidth="1"/>
    <col min="8473" max="8473" width="20.7109375" style="3" customWidth="1"/>
    <col min="8474" max="8474" width="18.5703125" style="3" bestFit="1" customWidth="1"/>
    <col min="8475" max="8475" width="18.140625" style="3" customWidth="1"/>
    <col min="8476" max="8476" width="13.7109375" style="3" customWidth="1"/>
    <col min="8477" max="8477" width="17.5703125" style="3" customWidth="1"/>
    <col min="8478" max="8478" width="15.85546875" style="3" customWidth="1"/>
    <col min="8479" max="8479" width="9.42578125" style="3" customWidth="1"/>
    <col min="8480" max="8480" width="9.85546875" style="3" customWidth="1"/>
    <col min="8481" max="8481" width="13" style="3" customWidth="1"/>
    <col min="8482" max="8482" width="19.140625" style="3" customWidth="1"/>
    <col min="8483" max="8483" width="16.85546875" style="3" customWidth="1"/>
    <col min="8484" max="8484" width="19.7109375" style="3" customWidth="1"/>
    <col min="8485" max="8485" width="13.42578125" style="3" customWidth="1"/>
    <col min="8486" max="8486" width="16.28515625" style="3" customWidth="1"/>
    <col min="8487" max="8704" width="11.42578125" style="3"/>
    <col min="8705" max="8705" width="2.42578125" style="3" customWidth="1"/>
    <col min="8706" max="8706" width="18.140625" style="3" customWidth="1"/>
    <col min="8707" max="8707" width="21.28515625" style="3" customWidth="1"/>
    <col min="8708" max="8708" width="17.28515625" style="3" customWidth="1"/>
    <col min="8709" max="8709" width="15.7109375" style="3" customWidth="1"/>
    <col min="8710" max="8710" width="21.5703125" style="3" customWidth="1"/>
    <col min="8711" max="8711" width="26.42578125" style="3" customWidth="1"/>
    <col min="8712" max="8712" width="29.7109375" style="3" customWidth="1"/>
    <col min="8713" max="8713" width="17" style="3" customWidth="1"/>
    <col min="8714" max="8714" width="21.7109375" style="3" customWidth="1"/>
    <col min="8715" max="8715" width="17.42578125" style="3" customWidth="1"/>
    <col min="8716" max="8716" width="18.42578125" style="3" customWidth="1"/>
    <col min="8717" max="8717" width="21" style="3" customWidth="1"/>
    <col min="8718" max="8722" width="0" style="3" hidden="1" customWidth="1"/>
    <col min="8723" max="8723" width="9.5703125" style="3" customWidth="1"/>
    <col min="8724" max="8724" width="16.140625" style="3" customWidth="1"/>
    <col min="8725" max="8725" width="0" style="3" hidden="1" customWidth="1"/>
    <col min="8726" max="8726" width="15.7109375" style="3" customWidth="1"/>
    <col min="8727" max="8727" width="22.85546875" style="3" bestFit="1" customWidth="1"/>
    <col min="8728" max="8728" width="13.7109375" style="3" bestFit="1" customWidth="1"/>
    <col min="8729" max="8729" width="20.7109375" style="3" customWidth="1"/>
    <col min="8730" max="8730" width="18.5703125" style="3" bestFit="1" customWidth="1"/>
    <col min="8731" max="8731" width="18.140625" style="3" customWidth="1"/>
    <col min="8732" max="8732" width="13.7109375" style="3" customWidth="1"/>
    <col min="8733" max="8733" width="17.5703125" style="3" customWidth="1"/>
    <col min="8734" max="8734" width="15.85546875" style="3" customWidth="1"/>
    <col min="8735" max="8735" width="9.42578125" style="3" customWidth="1"/>
    <col min="8736" max="8736" width="9.85546875" style="3" customWidth="1"/>
    <col min="8737" max="8737" width="13" style="3" customWidth="1"/>
    <col min="8738" max="8738" width="19.140625" style="3" customWidth="1"/>
    <col min="8739" max="8739" width="16.85546875" style="3" customWidth="1"/>
    <col min="8740" max="8740" width="19.7109375" style="3" customWidth="1"/>
    <col min="8741" max="8741" width="13.42578125" style="3" customWidth="1"/>
    <col min="8742" max="8742" width="16.28515625" style="3" customWidth="1"/>
    <col min="8743" max="8960" width="11.42578125" style="3"/>
    <col min="8961" max="8961" width="2.42578125" style="3" customWidth="1"/>
    <col min="8962" max="8962" width="18.140625" style="3" customWidth="1"/>
    <col min="8963" max="8963" width="21.28515625" style="3" customWidth="1"/>
    <col min="8964" max="8964" width="17.28515625" style="3" customWidth="1"/>
    <col min="8965" max="8965" width="15.7109375" style="3" customWidth="1"/>
    <col min="8966" max="8966" width="21.5703125" style="3" customWidth="1"/>
    <col min="8967" max="8967" width="26.42578125" style="3" customWidth="1"/>
    <col min="8968" max="8968" width="29.7109375" style="3" customWidth="1"/>
    <col min="8969" max="8969" width="17" style="3" customWidth="1"/>
    <col min="8970" max="8970" width="21.7109375" style="3" customWidth="1"/>
    <col min="8971" max="8971" width="17.42578125" style="3" customWidth="1"/>
    <col min="8972" max="8972" width="18.42578125" style="3" customWidth="1"/>
    <col min="8973" max="8973" width="21" style="3" customWidth="1"/>
    <col min="8974" max="8978" width="0" style="3" hidden="1" customWidth="1"/>
    <col min="8979" max="8979" width="9.5703125" style="3" customWidth="1"/>
    <col min="8980" max="8980" width="16.140625" style="3" customWidth="1"/>
    <col min="8981" max="8981" width="0" style="3" hidden="1" customWidth="1"/>
    <col min="8982" max="8982" width="15.7109375" style="3" customWidth="1"/>
    <col min="8983" max="8983" width="22.85546875" style="3" bestFit="1" customWidth="1"/>
    <col min="8984" max="8984" width="13.7109375" style="3" bestFit="1" customWidth="1"/>
    <col min="8985" max="8985" width="20.7109375" style="3" customWidth="1"/>
    <col min="8986" max="8986" width="18.5703125" style="3" bestFit="1" customWidth="1"/>
    <col min="8987" max="8987" width="18.140625" style="3" customWidth="1"/>
    <col min="8988" max="8988" width="13.7109375" style="3" customWidth="1"/>
    <col min="8989" max="8989" width="17.5703125" style="3" customWidth="1"/>
    <col min="8990" max="8990" width="15.85546875" style="3" customWidth="1"/>
    <col min="8991" max="8991" width="9.42578125" style="3" customWidth="1"/>
    <col min="8992" max="8992" width="9.85546875" style="3" customWidth="1"/>
    <col min="8993" max="8993" width="13" style="3" customWidth="1"/>
    <col min="8994" max="8994" width="19.140625" style="3" customWidth="1"/>
    <col min="8995" max="8995" width="16.85546875" style="3" customWidth="1"/>
    <col min="8996" max="8996" width="19.7109375" style="3" customWidth="1"/>
    <col min="8997" max="8997" width="13.42578125" style="3" customWidth="1"/>
    <col min="8998" max="8998" width="16.28515625" style="3" customWidth="1"/>
    <col min="8999" max="9216" width="11.42578125" style="3"/>
    <col min="9217" max="9217" width="2.42578125" style="3" customWidth="1"/>
    <col min="9218" max="9218" width="18.140625" style="3" customWidth="1"/>
    <col min="9219" max="9219" width="21.28515625" style="3" customWidth="1"/>
    <col min="9220" max="9220" width="17.28515625" style="3" customWidth="1"/>
    <col min="9221" max="9221" width="15.7109375" style="3" customWidth="1"/>
    <col min="9222" max="9222" width="21.5703125" style="3" customWidth="1"/>
    <col min="9223" max="9223" width="26.42578125" style="3" customWidth="1"/>
    <col min="9224" max="9224" width="29.7109375" style="3" customWidth="1"/>
    <col min="9225" max="9225" width="17" style="3" customWidth="1"/>
    <col min="9226" max="9226" width="21.7109375" style="3" customWidth="1"/>
    <col min="9227" max="9227" width="17.42578125" style="3" customWidth="1"/>
    <col min="9228" max="9228" width="18.42578125" style="3" customWidth="1"/>
    <col min="9229" max="9229" width="21" style="3" customWidth="1"/>
    <col min="9230" max="9234" width="0" style="3" hidden="1" customWidth="1"/>
    <col min="9235" max="9235" width="9.5703125" style="3" customWidth="1"/>
    <col min="9236" max="9236" width="16.140625" style="3" customWidth="1"/>
    <col min="9237" max="9237" width="0" style="3" hidden="1" customWidth="1"/>
    <col min="9238" max="9238" width="15.7109375" style="3" customWidth="1"/>
    <col min="9239" max="9239" width="22.85546875" style="3" bestFit="1" customWidth="1"/>
    <col min="9240" max="9240" width="13.7109375" style="3" bestFit="1" customWidth="1"/>
    <col min="9241" max="9241" width="20.7109375" style="3" customWidth="1"/>
    <col min="9242" max="9242" width="18.5703125" style="3" bestFit="1" customWidth="1"/>
    <col min="9243" max="9243" width="18.140625" style="3" customWidth="1"/>
    <col min="9244" max="9244" width="13.7109375" style="3" customWidth="1"/>
    <col min="9245" max="9245" width="17.5703125" style="3" customWidth="1"/>
    <col min="9246" max="9246" width="15.85546875" style="3" customWidth="1"/>
    <col min="9247" max="9247" width="9.42578125" style="3" customWidth="1"/>
    <col min="9248" max="9248" width="9.85546875" style="3" customWidth="1"/>
    <col min="9249" max="9249" width="13" style="3" customWidth="1"/>
    <col min="9250" max="9250" width="19.140625" style="3" customWidth="1"/>
    <col min="9251" max="9251" width="16.85546875" style="3" customWidth="1"/>
    <col min="9252" max="9252" width="19.7109375" style="3" customWidth="1"/>
    <col min="9253" max="9253" width="13.42578125" style="3" customWidth="1"/>
    <col min="9254" max="9254" width="16.28515625" style="3" customWidth="1"/>
    <col min="9255" max="9472" width="11.42578125" style="3"/>
    <col min="9473" max="9473" width="2.42578125" style="3" customWidth="1"/>
    <col min="9474" max="9474" width="18.140625" style="3" customWidth="1"/>
    <col min="9475" max="9475" width="21.28515625" style="3" customWidth="1"/>
    <col min="9476" max="9476" width="17.28515625" style="3" customWidth="1"/>
    <col min="9477" max="9477" width="15.7109375" style="3" customWidth="1"/>
    <col min="9478" max="9478" width="21.5703125" style="3" customWidth="1"/>
    <col min="9479" max="9479" width="26.42578125" style="3" customWidth="1"/>
    <col min="9480" max="9480" width="29.7109375" style="3" customWidth="1"/>
    <col min="9481" max="9481" width="17" style="3" customWidth="1"/>
    <col min="9482" max="9482" width="21.7109375" style="3" customWidth="1"/>
    <col min="9483" max="9483" width="17.42578125" style="3" customWidth="1"/>
    <col min="9484" max="9484" width="18.42578125" style="3" customWidth="1"/>
    <col min="9485" max="9485" width="21" style="3" customWidth="1"/>
    <col min="9486" max="9490" width="0" style="3" hidden="1" customWidth="1"/>
    <col min="9491" max="9491" width="9.5703125" style="3" customWidth="1"/>
    <col min="9492" max="9492" width="16.140625" style="3" customWidth="1"/>
    <col min="9493" max="9493" width="0" style="3" hidden="1" customWidth="1"/>
    <col min="9494" max="9494" width="15.7109375" style="3" customWidth="1"/>
    <col min="9495" max="9495" width="22.85546875" style="3" bestFit="1" customWidth="1"/>
    <col min="9496" max="9496" width="13.7109375" style="3" bestFit="1" customWidth="1"/>
    <col min="9497" max="9497" width="20.7109375" style="3" customWidth="1"/>
    <col min="9498" max="9498" width="18.5703125" style="3" bestFit="1" customWidth="1"/>
    <col min="9499" max="9499" width="18.140625" style="3" customWidth="1"/>
    <col min="9500" max="9500" width="13.7109375" style="3" customWidth="1"/>
    <col min="9501" max="9501" width="17.5703125" style="3" customWidth="1"/>
    <col min="9502" max="9502" width="15.85546875" style="3" customWidth="1"/>
    <col min="9503" max="9503" width="9.42578125" style="3" customWidth="1"/>
    <col min="9504" max="9504" width="9.85546875" style="3" customWidth="1"/>
    <col min="9505" max="9505" width="13" style="3" customWidth="1"/>
    <col min="9506" max="9506" width="19.140625" style="3" customWidth="1"/>
    <col min="9507" max="9507" width="16.85546875" style="3" customWidth="1"/>
    <col min="9508" max="9508" width="19.7109375" style="3" customWidth="1"/>
    <col min="9509" max="9509" width="13.42578125" style="3" customWidth="1"/>
    <col min="9510" max="9510" width="16.28515625" style="3" customWidth="1"/>
    <col min="9511" max="9728" width="11.42578125" style="3"/>
    <col min="9729" max="9729" width="2.42578125" style="3" customWidth="1"/>
    <col min="9730" max="9730" width="18.140625" style="3" customWidth="1"/>
    <col min="9731" max="9731" width="21.28515625" style="3" customWidth="1"/>
    <col min="9732" max="9732" width="17.28515625" style="3" customWidth="1"/>
    <col min="9733" max="9733" width="15.7109375" style="3" customWidth="1"/>
    <col min="9734" max="9734" width="21.5703125" style="3" customWidth="1"/>
    <col min="9735" max="9735" width="26.42578125" style="3" customWidth="1"/>
    <col min="9736" max="9736" width="29.7109375" style="3" customWidth="1"/>
    <col min="9737" max="9737" width="17" style="3" customWidth="1"/>
    <col min="9738" max="9738" width="21.7109375" style="3" customWidth="1"/>
    <col min="9739" max="9739" width="17.42578125" style="3" customWidth="1"/>
    <col min="9740" max="9740" width="18.42578125" style="3" customWidth="1"/>
    <col min="9741" max="9741" width="21" style="3" customWidth="1"/>
    <col min="9742" max="9746" width="0" style="3" hidden="1" customWidth="1"/>
    <col min="9747" max="9747" width="9.5703125" style="3" customWidth="1"/>
    <col min="9748" max="9748" width="16.140625" style="3" customWidth="1"/>
    <col min="9749" max="9749" width="0" style="3" hidden="1" customWidth="1"/>
    <col min="9750" max="9750" width="15.7109375" style="3" customWidth="1"/>
    <col min="9751" max="9751" width="22.85546875" style="3" bestFit="1" customWidth="1"/>
    <col min="9752" max="9752" width="13.7109375" style="3" bestFit="1" customWidth="1"/>
    <col min="9753" max="9753" width="20.7109375" style="3" customWidth="1"/>
    <col min="9754" max="9754" width="18.5703125" style="3" bestFit="1" customWidth="1"/>
    <col min="9755" max="9755" width="18.140625" style="3" customWidth="1"/>
    <col min="9756" max="9756" width="13.7109375" style="3" customWidth="1"/>
    <col min="9757" max="9757" width="17.5703125" style="3" customWidth="1"/>
    <col min="9758" max="9758" width="15.85546875" style="3" customWidth="1"/>
    <col min="9759" max="9759" width="9.42578125" style="3" customWidth="1"/>
    <col min="9760" max="9760" width="9.85546875" style="3" customWidth="1"/>
    <col min="9761" max="9761" width="13" style="3" customWidth="1"/>
    <col min="9762" max="9762" width="19.140625" style="3" customWidth="1"/>
    <col min="9763" max="9763" width="16.85546875" style="3" customWidth="1"/>
    <col min="9764" max="9764" width="19.7109375" style="3" customWidth="1"/>
    <col min="9765" max="9765" width="13.42578125" style="3" customWidth="1"/>
    <col min="9766" max="9766" width="16.28515625" style="3" customWidth="1"/>
    <col min="9767" max="9984" width="11.42578125" style="3"/>
    <col min="9985" max="9985" width="2.42578125" style="3" customWidth="1"/>
    <col min="9986" max="9986" width="18.140625" style="3" customWidth="1"/>
    <col min="9987" max="9987" width="21.28515625" style="3" customWidth="1"/>
    <col min="9988" max="9988" width="17.28515625" style="3" customWidth="1"/>
    <col min="9989" max="9989" width="15.7109375" style="3" customWidth="1"/>
    <col min="9990" max="9990" width="21.5703125" style="3" customWidth="1"/>
    <col min="9991" max="9991" width="26.42578125" style="3" customWidth="1"/>
    <col min="9992" max="9992" width="29.7109375" style="3" customWidth="1"/>
    <col min="9993" max="9993" width="17" style="3" customWidth="1"/>
    <col min="9994" max="9994" width="21.7109375" style="3" customWidth="1"/>
    <col min="9995" max="9995" width="17.42578125" style="3" customWidth="1"/>
    <col min="9996" max="9996" width="18.42578125" style="3" customWidth="1"/>
    <col min="9997" max="9997" width="21" style="3" customWidth="1"/>
    <col min="9998" max="10002" width="0" style="3" hidden="1" customWidth="1"/>
    <col min="10003" max="10003" width="9.5703125" style="3" customWidth="1"/>
    <col min="10004" max="10004" width="16.140625" style="3" customWidth="1"/>
    <col min="10005" max="10005" width="0" style="3" hidden="1" customWidth="1"/>
    <col min="10006" max="10006" width="15.7109375" style="3" customWidth="1"/>
    <col min="10007" max="10007" width="22.85546875" style="3" bestFit="1" customWidth="1"/>
    <col min="10008" max="10008" width="13.7109375" style="3" bestFit="1" customWidth="1"/>
    <col min="10009" max="10009" width="20.7109375" style="3" customWidth="1"/>
    <col min="10010" max="10010" width="18.5703125" style="3" bestFit="1" customWidth="1"/>
    <col min="10011" max="10011" width="18.140625" style="3" customWidth="1"/>
    <col min="10012" max="10012" width="13.7109375" style="3" customWidth="1"/>
    <col min="10013" max="10013" width="17.5703125" style="3" customWidth="1"/>
    <col min="10014" max="10014" width="15.85546875" style="3" customWidth="1"/>
    <col min="10015" max="10015" width="9.42578125" style="3" customWidth="1"/>
    <col min="10016" max="10016" width="9.85546875" style="3" customWidth="1"/>
    <col min="10017" max="10017" width="13" style="3" customWidth="1"/>
    <col min="10018" max="10018" width="19.140625" style="3" customWidth="1"/>
    <col min="10019" max="10019" width="16.85546875" style="3" customWidth="1"/>
    <col min="10020" max="10020" width="19.7109375" style="3" customWidth="1"/>
    <col min="10021" max="10021" width="13.42578125" style="3" customWidth="1"/>
    <col min="10022" max="10022" width="16.28515625" style="3" customWidth="1"/>
    <col min="10023" max="10240" width="11.42578125" style="3"/>
    <col min="10241" max="10241" width="2.42578125" style="3" customWidth="1"/>
    <col min="10242" max="10242" width="18.140625" style="3" customWidth="1"/>
    <col min="10243" max="10243" width="21.28515625" style="3" customWidth="1"/>
    <col min="10244" max="10244" width="17.28515625" style="3" customWidth="1"/>
    <col min="10245" max="10245" width="15.7109375" style="3" customWidth="1"/>
    <col min="10246" max="10246" width="21.5703125" style="3" customWidth="1"/>
    <col min="10247" max="10247" width="26.42578125" style="3" customWidth="1"/>
    <col min="10248" max="10248" width="29.7109375" style="3" customWidth="1"/>
    <col min="10249" max="10249" width="17" style="3" customWidth="1"/>
    <col min="10250" max="10250" width="21.7109375" style="3" customWidth="1"/>
    <col min="10251" max="10251" width="17.42578125" style="3" customWidth="1"/>
    <col min="10252" max="10252" width="18.42578125" style="3" customWidth="1"/>
    <col min="10253" max="10253" width="21" style="3" customWidth="1"/>
    <col min="10254" max="10258" width="0" style="3" hidden="1" customWidth="1"/>
    <col min="10259" max="10259" width="9.5703125" style="3" customWidth="1"/>
    <col min="10260" max="10260" width="16.140625" style="3" customWidth="1"/>
    <col min="10261" max="10261" width="0" style="3" hidden="1" customWidth="1"/>
    <col min="10262" max="10262" width="15.7109375" style="3" customWidth="1"/>
    <col min="10263" max="10263" width="22.85546875" style="3" bestFit="1" customWidth="1"/>
    <col min="10264" max="10264" width="13.7109375" style="3" bestFit="1" customWidth="1"/>
    <col min="10265" max="10265" width="20.7109375" style="3" customWidth="1"/>
    <col min="10266" max="10266" width="18.5703125" style="3" bestFit="1" customWidth="1"/>
    <col min="10267" max="10267" width="18.140625" style="3" customWidth="1"/>
    <col min="10268" max="10268" width="13.7109375" style="3" customWidth="1"/>
    <col min="10269" max="10269" width="17.5703125" style="3" customWidth="1"/>
    <col min="10270" max="10270" width="15.85546875" style="3" customWidth="1"/>
    <col min="10271" max="10271" width="9.42578125" style="3" customWidth="1"/>
    <col min="10272" max="10272" width="9.85546875" style="3" customWidth="1"/>
    <col min="10273" max="10273" width="13" style="3" customWidth="1"/>
    <col min="10274" max="10274" width="19.140625" style="3" customWidth="1"/>
    <col min="10275" max="10275" width="16.85546875" style="3" customWidth="1"/>
    <col min="10276" max="10276" width="19.7109375" style="3" customWidth="1"/>
    <col min="10277" max="10277" width="13.42578125" style="3" customWidth="1"/>
    <col min="10278" max="10278" width="16.28515625" style="3" customWidth="1"/>
    <col min="10279" max="10496" width="11.42578125" style="3"/>
    <col min="10497" max="10497" width="2.42578125" style="3" customWidth="1"/>
    <col min="10498" max="10498" width="18.140625" style="3" customWidth="1"/>
    <col min="10499" max="10499" width="21.28515625" style="3" customWidth="1"/>
    <col min="10500" max="10500" width="17.28515625" style="3" customWidth="1"/>
    <col min="10501" max="10501" width="15.7109375" style="3" customWidth="1"/>
    <col min="10502" max="10502" width="21.5703125" style="3" customWidth="1"/>
    <col min="10503" max="10503" width="26.42578125" style="3" customWidth="1"/>
    <col min="10504" max="10504" width="29.7109375" style="3" customWidth="1"/>
    <col min="10505" max="10505" width="17" style="3" customWidth="1"/>
    <col min="10506" max="10506" width="21.7109375" style="3" customWidth="1"/>
    <col min="10507" max="10507" width="17.42578125" style="3" customWidth="1"/>
    <col min="10508" max="10508" width="18.42578125" style="3" customWidth="1"/>
    <col min="10509" max="10509" width="21" style="3" customWidth="1"/>
    <col min="10510" max="10514" width="0" style="3" hidden="1" customWidth="1"/>
    <col min="10515" max="10515" width="9.5703125" style="3" customWidth="1"/>
    <col min="10516" max="10516" width="16.140625" style="3" customWidth="1"/>
    <col min="10517" max="10517" width="0" style="3" hidden="1" customWidth="1"/>
    <col min="10518" max="10518" width="15.7109375" style="3" customWidth="1"/>
    <col min="10519" max="10519" width="22.85546875" style="3" bestFit="1" customWidth="1"/>
    <col min="10520" max="10520" width="13.7109375" style="3" bestFit="1" customWidth="1"/>
    <col min="10521" max="10521" width="20.7109375" style="3" customWidth="1"/>
    <col min="10522" max="10522" width="18.5703125" style="3" bestFit="1" customWidth="1"/>
    <col min="10523" max="10523" width="18.140625" style="3" customWidth="1"/>
    <col min="10524" max="10524" width="13.7109375" style="3" customWidth="1"/>
    <col min="10525" max="10525" width="17.5703125" style="3" customWidth="1"/>
    <col min="10526" max="10526" width="15.85546875" style="3" customWidth="1"/>
    <col min="10527" max="10527" width="9.42578125" style="3" customWidth="1"/>
    <col min="10528" max="10528" width="9.85546875" style="3" customWidth="1"/>
    <col min="10529" max="10529" width="13" style="3" customWidth="1"/>
    <col min="10530" max="10530" width="19.140625" style="3" customWidth="1"/>
    <col min="10531" max="10531" width="16.85546875" style="3" customWidth="1"/>
    <col min="10532" max="10532" width="19.7109375" style="3" customWidth="1"/>
    <col min="10533" max="10533" width="13.42578125" style="3" customWidth="1"/>
    <col min="10534" max="10534" width="16.28515625" style="3" customWidth="1"/>
    <col min="10535" max="10752" width="11.42578125" style="3"/>
    <col min="10753" max="10753" width="2.42578125" style="3" customWidth="1"/>
    <col min="10754" max="10754" width="18.140625" style="3" customWidth="1"/>
    <col min="10755" max="10755" width="21.28515625" style="3" customWidth="1"/>
    <col min="10756" max="10756" width="17.28515625" style="3" customWidth="1"/>
    <col min="10757" max="10757" width="15.7109375" style="3" customWidth="1"/>
    <col min="10758" max="10758" width="21.5703125" style="3" customWidth="1"/>
    <col min="10759" max="10759" width="26.42578125" style="3" customWidth="1"/>
    <col min="10760" max="10760" width="29.7109375" style="3" customWidth="1"/>
    <col min="10761" max="10761" width="17" style="3" customWidth="1"/>
    <col min="10762" max="10762" width="21.7109375" style="3" customWidth="1"/>
    <col min="10763" max="10763" width="17.42578125" style="3" customWidth="1"/>
    <col min="10764" max="10764" width="18.42578125" style="3" customWidth="1"/>
    <col min="10765" max="10765" width="21" style="3" customWidth="1"/>
    <col min="10766" max="10770" width="0" style="3" hidden="1" customWidth="1"/>
    <col min="10771" max="10771" width="9.5703125" style="3" customWidth="1"/>
    <col min="10772" max="10772" width="16.140625" style="3" customWidth="1"/>
    <col min="10773" max="10773" width="0" style="3" hidden="1" customWidth="1"/>
    <col min="10774" max="10774" width="15.7109375" style="3" customWidth="1"/>
    <col min="10775" max="10775" width="22.85546875" style="3" bestFit="1" customWidth="1"/>
    <col min="10776" max="10776" width="13.7109375" style="3" bestFit="1" customWidth="1"/>
    <col min="10777" max="10777" width="20.7109375" style="3" customWidth="1"/>
    <col min="10778" max="10778" width="18.5703125" style="3" bestFit="1" customWidth="1"/>
    <col min="10779" max="10779" width="18.140625" style="3" customWidth="1"/>
    <col min="10780" max="10780" width="13.7109375" style="3" customWidth="1"/>
    <col min="10781" max="10781" width="17.5703125" style="3" customWidth="1"/>
    <col min="10782" max="10782" width="15.85546875" style="3" customWidth="1"/>
    <col min="10783" max="10783" width="9.42578125" style="3" customWidth="1"/>
    <col min="10784" max="10784" width="9.85546875" style="3" customWidth="1"/>
    <col min="10785" max="10785" width="13" style="3" customWidth="1"/>
    <col min="10786" max="10786" width="19.140625" style="3" customWidth="1"/>
    <col min="10787" max="10787" width="16.85546875" style="3" customWidth="1"/>
    <col min="10788" max="10788" width="19.7109375" style="3" customWidth="1"/>
    <col min="10789" max="10789" width="13.42578125" style="3" customWidth="1"/>
    <col min="10790" max="10790" width="16.28515625" style="3" customWidth="1"/>
    <col min="10791" max="11008" width="11.42578125" style="3"/>
    <col min="11009" max="11009" width="2.42578125" style="3" customWidth="1"/>
    <col min="11010" max="11010" width="18.140625" style="3" customWidth="1"/>
    <col min="11011" max="11011" width="21.28515625" style="3" customWidth="1"/>
    <col min="11012" max="11012" width="17.28515625" style="3" customWidth="1"/>
    <col min="11013" max="11013" width="15.7109375" style="3" customWidth="1"/>
    <col min="11014" max="11014" width="21.5703125" style="3" customWidth="1"/>
    <col min="11015" max="11015" width="26.42578125" style="3" customWidth="1"/>
    <col min="11016" max="11016" width="29.7109375" style="3" customWidth="1"/>
    <col min="11017" max="11017" width="17" style="3" customWidth="1"/>
    <col min="11018" max="11018" width="21.7109375" style="3" customWidth="1"/>
    <col min="11019" max="11019" width="17.42578125" style="3" customWidth="1"/>
    <col min="11020" max="11020" width="18.42578125" style="3" customWidth="1"/>
    <col min="11021" max="11021" width="21" style="3" customWidth="1"/>
    <col min="11022" max="11026" width="0" style="3" hidden="1" customWidth="1"/>
    <col min="11027" max="11027" width="9.5703125" style="3" customWidth="1"/>
    <col min="11028" max="11028" width="16.140625" style="3" customWidth="1"/>
    <col min="11029" max="11029" width="0" style="3" hidden="1" customWidth="1"/>
    <col min="11030" max="11030" width="15.7109375" style="3" customWidth="1"/>
    <col min="11031" max="11031" width="22.85546875" style="3" bestFit="1" customWidth="1"/>
    <col min="11032" max="11032" width="13.7109375" style="3" bestFit="1" customWidth="1"/>
    <col min="11033" max="11033" width="20.7109375" style="3" customWidth="1"/>
    <col min="11034" max="11034" width="18.5703125" style="3" bestFit="1" customWidth="1"/>
    <col min="11035" max="11035" width="18.140625" style="3" customWidth="1"/>
    <col min="11036" max="11036" width="13.7109375" style="3" customWidth="1"/>
    <col min="11037" max="11037" width="17.5703125" style="3" customWidth="1"/>
    <col min="11038" max="11038" width="15.85546875" style="3" customWidth="1"/>
    <col min="11039" max="11039" width="9.42578125" style="3" customWidth="1"/>
    <col min="11040" max="11040" width="9.85546875" style="3" customWidth="1"/>
    <col min="11041" max="11041" width="13" style="3" customWidth="1"/>
    <col min="11042" max="11042" width="19.140625" style="3" customWidth="1"/>
    <col min="11043" max="11043" width="16.85546875" style="3" customWidth="1"/>
    <col min="11044" max="11044" width="19.7109375" style="3" customWidth="1"/>
    <col min="11045" max="11045" width="13.42578125" style="3" customWidth="1"/>
    <col min="11046" max="11046" width="16.28515625" style="3" customWidth="1"/>
    <col min="11047" max="11264" width="11.42578125" style="3"/>
    <col min="11265" max="11265" width="2.42578125" style="3" customWidth="1"/>
    <col min="11266" max="11266" width="18.140625" style="3" customWidth="1"/>
    <col min="11267" max="11267" width="21.28515625" style="3" customWidth="1"/>
    <col min="11268" max="11268" width="17.28515625" style="3" customWidth="1"/>
    <col min="11269" max="11269" width="15.7109375" style="3" customWidth="1"/>
    <col min="11270" max="11270" width="21.5703125" style="3" customWidth="1"/>
    <col min="11271" max="11271" width="26.42578125" style="3" customWidth="1"/>
    <col min="11272" max="11272" width="29.7109375" style="3" customWidth="1"/>
    <col min="11273" max="11273" width="17" style="3" customWidth="1"/>
    <col min="11274" max="11274" width="21.7109375" style="3" customWidth="1"/>
    <col min="11275" max="11275" width="17.42578125" style="3" customWidth="1"/>
    <col min="11276" max="11276" width="18.42578125" style="3" customWidth="1"/>
    <col min="11277" max="11277" width="21" style="3" customWidth="1"/>
    <col min="11278" max="11282" width="0" style="3" hidden="1" customWidth="1"/>
    <col min="11283" max="11283" width="9.5703125" style="3" customWidth="1"/>
    <col min="11284" max="11284" width="16.140625" style="3" customWidth="1"/>
    <col min="11285" max="11285" width="0" style="3" hidden="1" customWidth="1"/>
    <col min="11286" max="11286" width="15.7109375" style="3" customWidth="1"/>
    <col min="11287" max="11287" width="22.85546875" style="3" bestFit="1" customWidth="1"/>
    <col min="11288" max="11288" width="13.7109375" style="3" bestFit="1" customWidth="1"/>
    <col min="11289" max="11289" width="20.7109375" style="3" customWidth="1"/>
    <col min="11290" max="11290" width="18.5703125" style="3" bestFit="1" customWidth="1"/>
    <col min="11291" max="11291" width="18.140625" style="3" customWidth="1"/>
    <col min="11292" max="11292" width="13.7109375" style="3" customWidth="1"/>
    <col min="11293" max="11293" width="17.5703125" style="3" customWidth="1"/>
    <col min="11294" max="11294" width="15.85546875" style="3" customWidth="1"/>
    <col min="11295" max="11295" width="9.42578125" style="3" customWidth="1"/>
    <col min="11296" max="11296" width="9.85546875" style="3" customWidth="1"/>
    <col min="11297" max="11297" width="13" style="3" customWidth="1"/>
    <col min="11298" max="11298" width="19.140625" style="3" customWidth="1"/>
    <col min="11299" max="11299" width="16.85546875" style="3" customWidth="1"/>
    <col min="11300" max="11300" width="19.7109375" style="3" customWidth="1"/>
    <col min="11301" max="11301" width="13.42578125" style="3" customWidth="1"/>
    <col min="11302" max="11302" width="16.28515625" style="3" customWidth="1"/>
    <col min="11303" max="11520" width="11.42578125" style="3"/>
    <col min="11521" max="11521" width="2.42578125" style="3" customWidth="1"/>
    <col min="11522" max="11522" width="18.140625" style="3" customWidth="1"/>
    <col min="11523" max="11523" width="21.28515625" style="3" customWidth="1"/>
    <col min="11524" max="11524" width="17.28515625" style="3" customWidth="1"/>
    <col min="11525" max="11525" width="15.7109375" style="3" customWidth="1"/>
    <col min="11526" max="11526" width="21.5703125" style="3" customWidth="1"/>
    <col min="11527" max="11527" width="26.42578125" style="3" customWidth="1"/>
    <col min="11528" max="11528" width="29.7109375" style="3" customWidth="1"/>
    <col min="11529" max="11529" width="17" style="3" customWidth="1"/>
    <col min="11530" max="11530" width="21.7109375" style="3" customWidth="1"/>
    <col min="11531" max="11531" width="17.42578125" style="3" customWidth="1"/>
    <col min="11532" max="11532" width="18.42578125" style="3" customWidth="1"/>
    <col min="11533" max="11533" width="21" style="3" customWidth="1"/>
    <col min="11534" max="11538" width="0" style="3" hidden="1" customWidth="1"/>
    <col min="11539" max="11539" width="9.5703125" style="3" customWidth="1"/>
    <col min="11540" max="11540" width="16.140625" style="3" customWidth="1"/>
    <col min="11541" max="11541" width="0" style="3" hidden="1" customWidth="1"/>
    <col min="11542" max="11542" width="15.7109375" style="3" customWidth="1"/>
    <col min="11543" max="11543" width="22.85546875" style="3" bestFit="1" customWidth="1"/>
    <col min="11544" max="11544" width="13.7109375" style="3" bestFit="1" customWidth="1"/>
    <col min="11545" max="11545" width="20.7109375" style="3" customWidth="1"/>
    <col min="11546" max="11546" width="18.5703125" style="3" bestFit="1" customWidth="1"/>
    <col min="11547" max="11547" width="18.140625" style="3" customWidth="1"/>
    <col min="11548" max="11548" width="13.7109375" style="3" customWidth="1"/>
    <col min="11549" max="11549" width="17.5703125" style="3" customWidth="1"/>
    <col min="11550" max="11550" width="15.85546875" style="3" customWidth="1"/>
    <col min="11551" max="11551" width="9.42578125" style="3" customWidth="1"/>
    <col min="11552" max="11552" width="9.85546875" style="3" customWidth="1"/>
    <col min="11553" max="11553" width="13" style="3" customWidth="1"/>
    <col min="11554" max="11554" width="19.140625" style="3" customWidth="1"/>
    <col min="11555" max="11555" width="16.85546875" style="3" customWidth="1"/>
    <col min="11556" max="11556" width="19.7109375" style="3" customWidth="1"/>
    <col min="11557" max="11557" width="13.42578125" style="3" customWidth="1"/>
    <col min="11558" max="11558" width="16.28515625" style="3" customWidth="1"/>
    <col min="11559" max="11776" width="11.42578125" style="3"/>
    <col min="11777" max="11777" width="2.42578125" style="3" customWidth="1"/>
    <col min="11778" max="11778" width="18.140625" style="3" customWidth="1"/>
    <col min="11779" max="11779" width="21.28515625" style="3" customWidth="1"/>
    <col min="11780" max="11780" width="17.28515625" style="3" customWidth="1"/>
    <col min="11781" max="11781" width="15.7109375" style="3" customWidth="1"/>
    <col min="11782" max="11782" width="21.5703125" style="3" customWidth="1"/>
    <col min="11783" max="11783" width="26.42578125" style="3" customWidth="1"/>
    <col min="11784" max="11784" width="29.7109375" style="3" customWidth="1"/>
    <col min="11785" max="11785" width="17" style="3" customWidth="1"/>
    <col min="11786" max="11786" width="21.7109375" style="3" customWidth="1"/>
    <col min="11787" max="11787" width="17.42578125" style="3" customWidth="1"/>
    <col min="11788" max="11788" width="18.42578125" style="3" customWidth="1"/>
    <col min="11789" max="11789" width="21" style="3" customWidth="1"/>
    <col min="11790" max="11794" width="0" style="3" hidden="1" customWidth="1"/>
    <col min="11795" max="11795" width="9.5703125" style="3" customWidth="1"/>
    <col min="11796" max="11796" width="16.140625" style="3" customWidth="1"/>
    <col min="11797" max="11797" width="0" style="3" hidden="1" customWidth="1"/>
    <col min="11798" max="11798" width="15.7109375" style="3" customWidth="1"/>
    <col min="11799" max="11799" width="22.85546875" style="3" bestFit="1" customWidth="1"/>
    <col min="11800" max="11800" width="13.7109375" style="3" bestFit="1" customWidth="1"/>
    <col min="11801" max="11801" width="20.7109375" style="3" customWidth="1"/>
    <col min="11802" max="11802" width="18.5703125" style="3" bestFit="1" customWidth="1"/>
    <col min="11803" max="11803" width="18.140625" style="3" customWidth="1"/>
    <col min="11804" max="11804" width="13.7109375" style="3" customWidth="1"/>
    <col min="11805" max="11805" width="17.5703125" style="3" customWidth="1"/>
    <col min="11806" max="11806" width="15.85546875" style="3" customWidth="1"/>
    <col min="11807" max="11807" width="9.42578125" style="3" customWidth="1"/>
    <col min="11808" max="11808" width="9.85546875" style="3" customWidth="1"/>
    <col min="11809" max="11809" width="13" style="3" customWidth="1"/>
    <col min="11810" max="11810" width="19.140625" style="3" customWidth="1"/>
    <col min="11811" max="11811" width="16.85546875" style="3" customWidth="1"/>
    <col min="11812" max="11812" width="19.7109375" style="3" customWidth="1"/>
    <col min="11813" max="11813" width="13.42578125" style="3" customWidth="1"/>
    <col min="11814" max="11814" width="16.28515625" style="3" customWidth="1"/>
    <col min="11815" max="12032" width="11.42578125" style="3"/>
    <col min="12033" max="12033" width="2.42578125" style="3" customWidth="1"/>
    <col min="12034" max="12034" width="18.140625" style="3" customWidth="1"/>
    <col min="12035" max="12035" width="21.28515625" style="3" customWidth="1"/>
    <col min="12036" max="12036" width="17.28515625" style="3" customWidth="1"/>
    <col min="12037" max="12037" width="15.7109375" style="3" customWidth="1"/>
    <col min="12038" max="12038" width="21.5703125" style="3" customWidth="1"/>
    <col min="12039" max="12039" width="26.42578125" style="3" customWidth="1"/>
    <col min="12040" max="12040" width="29.7109375" style="3" customWidth="1"/>
    <col min="12041" max="12041" width="17" style="3" customWidth="1"/>
    <col min="12042" max="12042" width="21.7109375" style="3" customWidth="1"/>
    <col min="12043" max="12043" width="17.42578125" style="3" customWidth="1"/>
    <col min="12044" max="12044" width="18.42578125" style="3" customWidth="1"/>
    <col min="12045" max="12045" width="21" style="3" customWidth="1"/>
    <col min="12046" max="12050" width="0" style="3" hidden="1" customWidth="1"/>
    <col min="12051" max="12051" width="9.5703125" style="3" customWidth="1"/>
    <col min="12052" max="12052" width="16.140625" style="3" customWidth="1"/>
    <col min="12053" max="12053" width="0" style="3" hidden="1" customWidth="1"/>
    <col min="12054" max="12054" width="15.7109375" style="3" customWidth="1"/>
    <col min="12055" max="12055" width="22.85546875" style="3" bestFit="1" customWidth="1"/>
    <col min="12056" max="12056" width="13.7109375" style="3" bestFit="1" customWidth="1"/>
    <col min="12057" max="12057" width="20.7109375" style="3" customWidth="1"/>
    <col min="12058" max="12058" width="18.5703125" style="3" bestFit="1" customWidth="1"/>
    <col min="12059" max="12059" width="18.140625" style="3" customWidth="1"/>
    <col min="12060" max="12060" width="13.7109375" style="3" customWidth="1"/>
    <col min="12061" max="12061" width="17.5703125" style="3" customWidth="1"/>
    <col min="12062" max="12062" width="15.85546875" style="3" customWidth="1"/>
    <col min="12063" max="12063" width="9.42578125" style="3" customWidth="1"/>
    <col min="12064" max="12064" width="9.85546875" style="3" customWidth="1"/>
    <col min="12065" max="12065" width="13" style="3" customWidth="1"/>
    <col min="12066" max="12066" width="19.140625" style="3" customWidth="1"/>
    <col min="12067" max="12067" width="16.85546875" style="3" customWidth="1"/>
    <col min="12068" max="12068" width="19.7109375" style="3" customWidth="1"/>
    <col min="12069" max="12069" width="13.42578125" style="3" customWidth="1"/>
    <col min="12070" max="12070" width="16.28515625" style="3" customWidth="1"/>
    <col min="12071" max="12288" width="11.42578125" style="3"/>
    <col min="12289" max="12289" width="2.42578125" style="3" customWidth="1"/>
    <col min="12290" max="12290" width="18.140625" style="3" customWidth="1"/>
    <col min="12291" max="12291" width="21.28515625" style="3" customWidth="1"/>
    <col min="12292" max="12292" width="17.28515625" style="3" customWidth="1"/>
    <col min="12293" max="12293" width="15.7109375" style="3" customWidth="1"/>
    <col min="12294" max="12294" width="21.5703125" style="3" customWidth="1"/>
    <col min="12295" max="12295" width="26.42578125" style="3" customWidth="1"/>
    <col min="12296" max="12296" width="29.7109375" style="3" customWidth="1"/>
    <col min="12297" max="12297" width="17" style="3" customWidth="1"/>
    <col min="12298" max="12298" width="21.7109375" style="3" customWidth="1"/>
    <col min="12299" max="12299" width="17.42578125" style="3" customWidth="1"/>
    <col min="12300" max="12300" width="18.42578125" style="3" customWidth="1"/>
    <col min="12301" max="12301" width="21" style="3" customWidth="1"/>
    <col min="12302" max="12306" width="0" style="3" hidden="1" customWidth="1"/>
    <col min="12307" max="12307" width="9.5703125" style="3" customWidth="1"/>
    <col min="12308" max="12308" width="16.140625" style="3" customWidth="1"/>
    <col min="12309" max="12309" width="0" style="3" hidden="1" customWidth="1"/>
    <col min="12310" max="12310" width="15.7109375" style="3" customWidth="1"/>
    <col min="12311" max="12311" width="22.85546875" style="3" bestFit="1" customWidth="1"/>
    <col min="12312" max="12312" width="13.7109375" style="3" bestFit="1" customWidth="1"/>
    <col min="12313" max="12313" width="20.7109375" style="3" customWidth="1"/>
    <col min="12314" max="12314" width="18.5703125" style="3" bestFit="1" customWidth="1"/>
    <col min="12315" max="12315" width="18.140625" style="3" customWidth="1"/>
    <col min="12316" max="12316" width="13.7109375" style="3" customWidth="1"/>
    <col min="12317" max="12317" width="17.5703125" style="3" customWidth="1"/>
    <col min="12318" max="12318" width="15.85546875" style="3" customWidth="1"/>
    <col min="12319" max="12319" width="9.42578125" style="3" customWidth="1"/>
    <col min="12320" max="12320" width="9.85546875" style="3" customWidth="1"/>
    <col min="12321" max="12321" width="13" style="3" customWidth="1"/>
    <col min="12322" max="12322" width="19.140625" style="3" customWidth="1"/>
    <col min="12323" max="12323" width="16.85546875" style="3" customWidth="1"/>
    <col min="12324" max="12324" width="19.7109375" style="3" customWidth="1"/>
    <col min="12325" max="12325" width="13.42578125" style="3" customWidth="1"/>
    <col min="12326" max="12326" width="16.28515625" style="3" customWidth="1"/>
    <col min="12327" max="12544" width="11.42578125" style="3"/>
    <col min="12545" max="12545" width="2.42578125" style="3" customWidth="1"/>
    <col min="12546" max="12546" width="18.140625" style="3" customWidth="1"/>
    <col min="12547" max="12547" width="21.28515625" style="3" customWidth="1"/>
    <col min="12548" max="12548" width="17.28515625" style="3" customWidth="1"/>
    <col min="12549" max="12549" width="15.7109375" style="3" customWidth="1"/>
    <col min="12550" max="12550" width="21.5703125" style="3" customWidth="1"/>
    <col min="12551" max="12551" width="26.42578125" style="3" customWidth="1"/>
    <col min="12552" max="12552" width="29.7109375" style="3" customWidth="1"/>
    <col min="12553" max="12553" width="17" style="3" customWidth="1"/>
    <col min="12554" max="12554" width="21.7109375" style="3" customWidth="1"/>
    <col min="12555" max="12555" width="17.42578125" style="3" customWidth="1"/>
    <col min="12556" max="12556" width="18.42578125" style="3" customWidth="1"/>
    <col min="12557" max="12557" width="21" style="3" customWidth="1"/>
    <col min="12558" max="12562" width="0" style="3" hidden="1" customWidth="1"/>
    <col min="12563" max="12563" width="9.5703125" style="3" customWidth="1"/>
    <col min="12564" max="12564" width="16.140625" style="3" customWidth="1"/>
    <col min="12565" max="12565" width="0" style="3" hidden="1" customWidth="1"/>
    <col min="12566" max="12566" width="15.7109375" style="3" customWidth="1"/>
    <col min="12567" max="12567" width="22.85546875" style="3" bestFit="1" customWidth="1"/>
    <col min="12568" max="12568" width="13.7109375" style="3" bestFit="1" customWidth="1"/>
    <col min="12569" max="12569" width="20.7109375" style="3" customWidth="1"/>
    <col min="12570" max="12570" width="18.5703125" style="3" bestFit="1" customWidth="1"/>
    <col min="12571" max="12571" width="18.140625" style="3" customWidth="1"/>
    <col min="12572" max="12572" width="13.7109375" style="3" customWidth="1"/>
    <col min="12573" max="12573" width="17.5703125" style="3" customWidth="1"/>
    <col min="12574" max="12574" width="15.85546875" style="3" customWidth="1"/>
    <col min="12575" max="12575" width="9.42578125" style="3" customWidth="1"/>
    <col min="12576" max="12576" width="9.85546875" style="3" customWidth="1"/>
    <col min="12577" max="12577" width="13" style="3" customWidth="1"/>
    <col min="12578" max="12578" width="19.140625" style="3" customWidth="1"/>
    <col min="12579" max="12579" width="16.85546875" style="3" customWidth="1"/>
    <col min="12580" max="12580" width="19.7109375" style="3" customWidth="1"/>
    <col min="12581" max="12581" width="13.42578125" style="3" customWidth="1"/>
    <col min="12582" max="12582" width="16.28515625" style="3" customWidth="1"/>
    <col min="12583" max="12800" width="11.42578125" style="3"/>
    <col min="12801" max="12801" width="2.42578125" style="3" customWidth="1"/>
    <col min="12802" max="12802" width="18.140625" style="3" customWidth="1"/>
    <col min="12803" max="12803" width="21.28515625" style="3" customWidth="1"/>
    <col min="12804" max="12804" width="17.28515625" style="3" customWidth="1"/>
    <col min="12805" max="12805" width="15.7109375" style="3" customWidth="1"/>
    <col min="12806" max="12806" width="21.5703125" style="3" customWidth="1"/>
    <col min="12807" max="12807" width="26.42578125" style="3" customWidth="1"/>
    <col min="12808" max="12808" width="29.7109375" style="3" customWidth="1"/>
    <col min="12809" max="12809" width="17" style="3" customWidth="1"/>
    <col min="12810" max="12810" width="21.7109375" style="3" customWidth="1"/>
    <col min="12811" max="12811" width="17.42578125" style="3" customWidth="1"/>
    <col min="12812" max="12812" width="18.42578125" style="3" customWidth="1"/>
    <col min="12813" max="12813" width="21" style="3" customWidth="1"/>
    <col min="12814" max="12818" width="0" style="3" hidden="1" customWidth="1"/>
    <col min="12819" max="12819" width="9.5703125" style="3" customWidth="1"/>
    <col min="12820" max="12820" width="16.140625" style="3" customWidth="1"/>
    <col min="12821" max="12821" width="0" style="3" hidden="1" customWidth="1"/>
    <col min="12822" max="12822" width="15.7109375" style="3" customWidth="1"/>
    <col min="12823" max="12823" width="22.85546875" style="3" bestFit="1" customWidth="1"/>
    <col min="12824" max="12824" width="13.7109375" style="3" bestFit="1" customWidth="1"/>
    <col min="12825" max="12825" width="20.7109375" style="3" customWidth="1"/>
    <col min="12826" max="12826" width="18.5703125" style="3" bestFit="1" customWidth="1"/>
    <col min="12827" max="12827" width="18.140625" style="3" customWidth="1"/>
    <col min="12828" max="12828" width="13.7109375" style="3" customWidth="1"/>
    <col min="12829" max="12829" width="17.5703125" style="3" customWidth="1"/>
    <col min="12830" max="12830" width="15.85546875" style="3" customWidth="1"/>
    <col min="12831" max="12831" width="9.42578125" style="3" customWidth="1"/>
    <col min="12832" max="12832" width="9.85546875" style="3" customWidth="1"/>
    <col min="12833" max="12833" width="13" style="3" customWidth="1"/>
    <col min="12834" max="12834" width="19.140625" style="3" customWidth="1"/>
    <col min="12835" max="12835" width="16.85546875" style="3" customWidth="1"/>
    <col min="12836" max="12836" width="19.7109375" style="3" customWidth="1"/>
    <col min="12837" max="12837" width="13.42578125" style="3" customWidth="1"/>
    <col min="12838" max="12838" width="16.28515625" style="3" customWidth="1"/>
    <col min="12839" max="13056" width="11.42578125" style="3"/>
    <col min="13057" max="13057" width="2.42578125" style="3" customWidth="1"/>
    <col min="13058" max="13058" width="18.140625" style="3" customWidth="1"/>
    <col min="13059" max="13059" width="21.28515625" style="3" customWidth="1"/>
    <col min="13060" max="13060" width="17.28515625" style="3" customWidth="1"/>
    <col min="13061" max="13061" width="15.7109375" style="3" customWidth="1"/>
    <col min="13062" max="13062" width="21.5703125" style="3" customWidth="1"/>
    <col min="13063" max="13063" width="26.42578125" style="3" customWidth="1"/>
    <col min="13064" max="13064" width="29.7109375" style="3" customWidth="1"/>
    <col min="13065" max="13065" width="17" style="3" customWidth="1"/>
    <col min="13066" max="13066" width="21.7109375" style="3" customWidth="1"/>
    <col min="13067" max="13067" width="17.42578125" style="3" customWidth="1"/>
    <col min="13068" max="13068" width="18.42578125" style="3" customWidth="1"/>
    <col min="13069" max="13069" width="21" style="3" customWidth="1"/>
    <col min="13070" max="13074" width="0" style="3" hidden="1" customWidth="1"/>
    <col min="13075" max="13075" width="9.5703125" style="3" customWidth="1"/>
    <col min="13076" max="13076" width="16.140625" style="3" customWidth="1"/>
    <col min="13077" max="13077" width="0" style="3" hidden="1" customWidth="1"/>
    <col min="13078" max="13078" width="15.7109375" style="3" customWidth="1"/>
    <col min="13079" max="13079" width="22.85546875" style="3" bestFit="1" customWidth="1"/>
    <col min="13080" max="13080" width="13.7109375" style="3" bestFit="1" customWidth="1"/>
    <col min="13081" max="13081" width="20.7109375" style="3" customWidth="1"/>
    <col min="13082" max="13082" width="18.5703125" style="3" bestFit="1" customWidth="1"/>
    <col min="13083" max="13083" width="18.140625" style="3" customWidth="1"/>
    <col min="13084" max="13084" width="13.7109375" style="3" customWidth="1"/>
    <col min="13085" max="13085" width="17.5703125" style="3" customWidth="1"/>
    <col min="13086" max="13086" width="15.85546875" style="3" customWidth="1"/>
    <col min="13087" max="13087" width="9.42578125" style="3" customWidth="1"/>
    <col min="13088" max="13088" width="9.85546875" style="3" customWidth="1"/>
    <col min="13089" max="13089" width="13" style="3" customWidth="1"/>
    <col min="13090" max="13090" width="19.140625" style="3" customWidth="1"/>
    <col min="13091" max="13091" width="16.85546875" style="3" customWidth="1"/>
    <col min="13092" max="13092" width="19.7109375" style="3" customWidth="1"/>
    <col min="13093" max="13093" width="13.42578125" style="3" customWidth="1"/>
    <col min="13094" max="13094" width="16.28515625" style="3" customWidth="1"/>
    <col min="13095" max="13312" width="11.42578125" style="3"/>
    <col min="13313" max="13313" width="2.42578125" style="3" customWidth="1"/>
    <col min="13314" max="13314" width="18.140625" style="3" customWidth="1"/>
    <col min="13315" max="13315" width="21.28515625" style="3" customWidth="1"/>
    <col min="13316" max="13316" width="17.28515625" style="3" customWidth="1"/>
    <col min="13317" max="13317" width="15.7109375" style="3" customWidth="1"/>
    <col min="13318" max="13318" width="21.5703125" style="3" customWidth="1"/>
    <col min="13319" max="13319" width="26.42578125" style="3" customWidth="1"/>
    <col min="13320" max="13320" width="29.7109375" style="3" customWidth="1"/>
    <col min="13321" max="13321" width="17" style="3" customWidth="1"/>
    <col min="13322" max="13322" width="21.7109375" style="3" customWidth="1"/>
    <col min="13323" max="13323" width="17.42578125" style="3" customWidth="1"/>
    <col min="13324" max="13324" width="18.42578125" style="3" customWidth="1"/>
    <col min="13325" max="13325" width="21" style="3" customWidth="1"/>
    <col min="13326" max="13330" width="0" style="3" hidden="1" customWidth="1"/>
    <col min="13331" max="13331" width="9.5703125" style="3" customWidth="1"/>
    <col min="13332" max="13332" width="16.140625" style="3" customWidth="1"/>
    <col min="13333" max="13333" width="0" style="3" hidden="1" customWidth="1"/>
    <col min="13334" max="13334" width="15.7109375" style="3" customWidth="1"/>
    <col min="13335" max="13335" width="22.85546875" style="3" bestFit="1" customWidth="1"/>
    <col min="13336" max="13336" width="13.7109375" style="3" bestFit="1" customWidth="1"/>
    <col min="13337" max="13337" width="20.7109375" style="3" customWidth="1"/>
    <col min="13338" max="13338" width="18.5703125" style="3" bestFit="1" customWidth="1"/>
    <col min="13339" max="13339" width="18.140625" style="3" customWidth="1"/>
    <col min="13340" max="13340" width="13.7109375" style="3" customWidth="1"/>
    <col min="13341" max="13341" width="17.5703125" style="3" customWidth="1"/>
    <col min="13342" max="13342" width="15.85546875" style="3" customWidth="1"/>
    <col min="13343" max="13343" width="9.42578125" style="3" customWidth="1"/>
    <col min="13344" max="13344" width="9.85546875" style="3" customWidth="1"/>
    <col min="13345" max="13345" width="13" style="3" customWidth="1"/>
    <col min="13346" max="13346" width="19.140625" style="3" customWidth="1"/>
    <col min="13347" max="13347" width="16.85546875" style="3" customWidth="1"/>
    <col min="13348" max="13348" width="19.7109375" style="3" customWidth="1"/>
    <col min="13349" max="13349" width="13.42578125" style="3" customWidth="1"/>
    <col min="13350" max="13350" width="16.28515625" style="3" customWidth="1"/>
    <col min="13351" max="13568" width="11.42578125" style="3"/>
    <col min="13569" max="13569" width="2.42578125" style="3" customWidth="1"/>
    <col min="13570" max="13570" width="18.140625" style="3" customWidth="1"/>
    <col min="13571" max="13571" width="21.28515625" style="3" customWidth="1"/>
    <col min="13572" max="13572" width="17.28515625" style="3" customWidth="1"/>
    <col min="13573" max="13573" width="15.7109375" style="3" customWidth="1"/>
    <col min="13574" max="13574" width="21.5703125" style="3" customWidth="1"/>
    <col min="13575" max="13575" width="26.42578125" style="3" customWidth="1"/>
    <col min="13576" max="13576" width="29.7109375" style="3" customWidth="1"/>
    <col min="13577" max="13577" width="17" style="3" customWidth="1"/>
    <col min="13578" max="13578" width="21.7109375" style="3" customWidth="1"/>
    <col min="13579" max="13579" width="17.42578125" style="3" customWidth="1"/>
    <col min="13580" max="13580" width="18.42578125" style="3" customWidth="1"/>
    <col min="13581" max="13581" width="21" style="3" customWidth="1"/>
    <col min="13582" max="13586" width="0" style="3" hidden="1" customWidth="1"/>
    <col min="13587" max="13587" width="9.5703125" style="3" customWidth="1"/>
    <col min="13588" max="13588" width="16.140625" style="3" customWidth="1"/>
    <col min="13589" max="13589" width="0" style="3" hidden="1" customWidth="1"/>
    <col min="13590" max="13590" width="15.7109375" style="3" customWidth="1"/>
    <col min="13591" max="13591" width="22.85546875" style="3" bestFit="1" customWidth="1"/>
    <col min="13592" max="13592" width="13.7109375" style="3" bestFit="1" customWidth="1"/>
    <col min="13593" max="13593" width="20.7109375" style="3" customWidth="1"/>
    <col min="13594" max="13594" width="18.5703125" style="3" bestFit="1" customWidth="1"/>
    <col min="13595" max="13595" width="18.140625" style="3" customWidth="1"/>
    <col min="13596" max="13596" width="13.7109375" style="3" customWidth="1"/>
    <col min="13597" max="13597" width="17.5703125" style="3" customWidth="1"/>
    <col min="13598" max="13598" width="15.85546875" style="3" customWidth="1"/>
    <col min="13599" max="13599" width="9.42578125" style="3" customWidth="1"/>
    <col min="13600" max="13600" width="9.85546875" style="3" customWidth="1"/>
    <col min="13601" max="13601" width="13" style="3" customWidth="1"/>
    <col min="13602" max="13602" width="19.140625" style="3" customWidth="1"/>
    <col min="13603" max="13603" width="16.85546875" style="3" customWidth="1"/>
    <col min="13604" max="13604" width="19.7109375" style="3" customWidth="1"/>
    <col min="13605" max="13605" width="13.42578125" style="3" customWidth="1"/>
    <col min="13606" max="13606" width="16.28515625" style="3" customWidth="1"/>
    <col min="13607" max="13824" width="11.42578125" style="3"/>
    <col min="13825" max="13825" width="2.42578125" style="3" customWidth="1"/>
    <col min="13826" max="13826" width="18.140625" style="3" customWidth="1"/>
    <col min="13827" max="13827" width="21.28515625" style="3" customWidth="1"/>
    <col min="13828" max="13828" width="17.28515625" style="3" customWidth="1"/>
    <col min="13829" max="13829" width="15.7109375" style="3" customWidth="1"/>
    <col min="13830" max="13830" width="21.5703125" style="3" customWidth="1"/>
    <col min="13831" max="13831" width="26.42578125" style="3" customWidth="1"/>
    <col min="13832" max="13832" width="29.7109375" style="3" customWidth="1"/>
    <col min="13833" max="13833" width="17" style="3" customWidth="1"/>
    <col min="13834" max="13834" width="21.7109375" style="3" customWidth="1"/>
    <col min="13835" max="13835" width="17.42578125" style="3" customWidth="1"/>
    <col min="13836" max="13836" width="18.42578125" style="3" customWidth="1"/>
    <col min="13837" max="13837" width="21" style="3" customWidth="1"/>
    <col min="13838" max="13842" width="0" style="3" hidden="1" customWidth="1"/>
    <col min="13843" max="13843" width="9.5703125" style="3" customWidth="1"/>
    <col min="13844" max="13844" width="16.140625" style="3" customWidth="1"/>
    <col min="13845" max="13845" width="0" style="3" hidden="1" customWidth="1"/>
    <col min="13846" max="13846" width="15.7109375" style="3" customWidth="1"/>
    <col min="13847" max="13847" width="22.85546875" style="3" bestFit="1" customWidth="1"/>
    <col min="13848" max="13848" width="13.7109375" style="3" bestFit="1" customWidth="1"/>
    <col min="13849" max="13849" width="20.7109375" style="3" customWidth="1"/>
    <col min="13850" max="13850" width="18.5703125" style="3" bestFit="1" customWidth="1"/>
    <col min="13851" max="13851" width="18.140625" style="3" customWidth="1"/>
    <col min="13852" max="13852" width="13.7109375" style="3" customWidth="1"/>
    <col min="13853" max="13853" width="17.5703125" style="3" customWidth="1"/>
    <col min="13854" max="13854" width="15.85546875" style="3" customWidth="1"/>
    <col min="13855" max="13855" width="9.42578125" style="3" customWidth="1"/>
    <col min="13856" max="13856" width="9.85546875" style="3" customWidth="1"/>
    <col min="13857" max="13857" width="13" style="3" customWidth="1"/>
    <col min="13858" max="13858" width="19.140625" style="3" customWidth="1"/>
    <col min="13859" max="13859" width="16.85546875" style="3" customWidth="1"/>
    <col min="13860" max="13860" width="19.7109375" style="3" customWidth="1"/>
    <col min="13861" max="13861" width="13.42578125" style="3" customWidth="1"/>
    <col min="13862" max="13862" width="16.28515625" style="3" customWidth="1"/>
    <col min="13863" max="14080" width="11.42578125" style="3"/>
    <col min="14081" max="14081" width="2.42578125" style="3" customWidth="1"/>
    <col min="14082" max="14082" width="18.140625" style="3" customWidth="1"/>
    <col min="14083" max="14083" width="21.28515625" style="3" customWidth="1"/>
    <col min="14084" max="14084" width="17.28515625" style="3" customWidth="1"/>
    <col min="14085" max="14085" width="15.7109375" style="3" customWidth="1"/>
    <col min="14086" max="14086" width="21.5703125" style="3" customWidth="1"/>
    <col min="14087" max="14087" width="26.42578125" style="3" customWidth="1"/>
    <col min="14088" max="14088" width="29.7109375" style="3" customWidth="1"/>
    <col min="14089" max="14089" width="17" style="3" customWidth="1"/>
    <col min="14090" max="14090" width="21.7109375" style="3" customWidth="1"/>
    <col min="14091" max="14091" width="17.42578125" style="3" customWidth="1"/>
    <col min="14092" max="14092" width="18.42578125" style="3" customWidth="1"/>
    <col min="14093" max="14093" width="21" style="3" customWidth="1"/>
    <col min="14094" max="14098" width="0" style="3" hidden="1" customWidth="1"/>
    <col min="14099" max="14099" width="9.5703125" style="3" customWidth="1"/>
    <col min="14100" max="14100" width="16.140625" style="3" customWidth="1"/>
    <col min="14101" max="14101" width="0" style="3" hidden="1" customWidth="1"/>
    <col min="14102" max="14102" width="15.7109375" style="3" customWidth="1"/>
    <col min="14103" max="14103" width="22.85546875" style="3" bestFit="1" customWidth="1"/>
    <col min="14104" max="14104" width="13.7109375" style="3" bestFit="1" customWidth="1"/>
    <col min="14105" max="14105" width="20.7109375" style="3" customWidth="1"/>
    <col min="14106" max="14106" width="18.5703125" style="3" bestFit="1" customWidth="1"/>
    <col min="14107" max="14107" width="18.140625" style="3" customWidth="1"/>
    <col min="14108" max="14108" width="13.7109375" style="3" customWidth="1"/>
    <col min="14109" max="14109" width="17.5703125" style="3" customWidth="1"/>
    <col min="14110" max="14110" width="15.85546875" style="3" customWidth="1"/>
    <col min="14111" max="14111" width="9.42578125" style="3" customWidth="1"/>
    <col min="14112" max="14112" width="9.85546875" style="3" customWidth="1"/>
    <col min="14113" max="14113" width="13" style="3" customWidth="1"/>
    <col min="14114" max="14114" width="19.140625" style="3" customWidth="1"/>
    <col min="14115" max="14115" width="16.85546875" style="3" customWidth="1"/>
    <col min="14116" max="14116" width="19.7109375" style="3" customWidth="1"/>
    <col min="14117" max="14117" width="13.42578125" style="3" customWidth="1"/>
    <col min="14118" max="14118" width="16.28515625" style="3" customWidth="1"/>
    <col min="14119" max="14336" width="11.42578125" style="3"/>
    <col min="14337" max="14337" width="2.42578125" style="3" customWidth="1"/>
    <col min="14338" max="14338" width="18.140625" style="3" customWidth="1"/>
    <col min="14339" max="14339" width="21.28515625" style="3" customWidth="1"/>
    <col min="14340" max="14340" width="17.28515625" style="3" customWidth="1"/>
    <col min="14341" max="14341" width="15.7109375" style="3" customWidth="1"/>
    <col min="14342" max="14342" width="21.5703125" style="3" customWidth="1"/>
    <col min="14343" max="14343" width="26.42578125" style="3" customWidth="1"/>
    <col min="14344" max="14344" width="29.7109375" style="3" customWidth="1"/>
    <col min="14345" max="14345" width="17" style="3" customWidth="1"/>
    <col min="14346" max="14346" width="21.7109375" style="3" customWidth="1"/>
    <col min="14347" max="14347" width="17.42578125" style="3" customWidth="1"/>
    <col min="14348" max="14348" width="18.42578125" style="3" customWidth="1"/>
    <col min="14349" max="14349" width="21" style="3" customWidth="1"/>
    <col min="14350" max="14354" width="0" style="3" hidden="1" customWidth="1"/>
    <col min="14355" max="14355" width="9.5703125" style="3" customWidth="1"/>
    <col min="14356" max="14356" width="16.140625" style="3" customWidth="1"/>
    <col min="14357" max="14357" width="0" style="3" hidden="1" customWidth="1"/>
    <col min="14358" max="14358" width="15.7109375" style="3" customWidth="1"/>
    <col min="14359" max="14359" width="22.85546875" style="3" bestFit="1" customWidth="1"/>
    <col min="14360" max="14360" width="13.7109375" style="3" bestFit="1" customWidth="1"/>
    <col min="14361" max="14361" width="20.7109375" style="3" customWidth="1"/>
    <col min="14362" max="14362" width="18.5703125" style="3" bestFit="1" customWidth="1"/>
    <col min="14363" max="14363" width="18.140625" style="3" customWidth="1"/>
    <col min="14364" max="14364" width="13.7109375" style="3" customWidth="1"/>
    <col min="14365" max="14365" width="17.5703125" style="3" customWidth="1"/>
    <col min="14366" max="14366" width="15.85546875" style="3" customWidth="1"/>
    <col min="14367" max="14367" width="9.42578125" style="3" customWidth="1"/>
    <col min="14368" max="14368" width="9.85546875" style="3" customWidth="1"/>
    <col min="14369" max="14369" width="13" style="3" customWidth="1"/>
    <col min="14370" max="14370" width="19.140625" style="3" customWidth="1"/>
    <col min="14371" max="14371" width="16.85546875" style="3" customWidth="1"/>
    <col min="14372" max="14372" width="19.7109375" style="3" customWidth="1"/>
    <col min="14373" max="14373" width="13.42578125" style="3" customWidth="1"/>
    <col min="14374" max="14374" width="16.28515625" style="3" customWidth="1"/>
    <col min="14375" max="14592" width="11.42578125" style="3"/>
    <col min="14593" max="14593" width="2.42578125" style="3" customWidth="1"/>
    <col min="14594" max="14594" width="18.140625" style="3" customWidth="1"/>
    <col min="14595" max="14595" width="21.28515625" style="3" customWidth="1"/>
    <col min="14596" max="14596" width="17.28515625" style="3" customWidth="1"/>
    <col min="14597" max="14597" width="15.7109375" style="3" customWidth="1"/>
    <col min="14598" max="14598" width="21.5703125" style="3" customWidth="1"/>
    <col min="14599" max="14599" width="26.42578125" style="3" customWidth="1"/>
    <col min="14600" max="14600" width="29.7109375" style="3" customWidth="1"/>
    <col min="14601" max="14601" width="17" style="3" customWidth="1"/>
    <col min="14602" max="14602" width="21.7109375" style="3" customWidth="1"/>
    <col min="14603" max="14603" width="17.42578125" style="3" customWidth="1"/>
    <col min="14604" max="14604" width="18.42578125" style="3" customWidth="1"/>
    <col min="14605" max="14605" width="21" style="3" customWidth="1"/>
    <col min="14606" max="14610" width="0" style="3" hidden="1" customWidth="1"/>
    <col min="14611" max="14611" width="9.5703125" style="3" customWidth="1"/>
    <col min="14612" max="14612" width="16.140625" style="3" customWidth="1"/>
    <col min="14613" max="14613" width="0" style="3" hidden="1" customWidth="1"/>
    <col min="14614" max="14614" width="15.7109375" style="3" customWidth="1"/>
    <col min="14615" max="14615" width="22.85546875" style="3" bestFit="1" customWidth="1"/>
    <col min="14616" max="14616" width="13.7109375" style="3" bestFit="1" customWidth="1"/>
    <col min="14617" max="14617" width="20.7109375" style="3" customWidth="1"/>
    <col min="14618" max="14618" width="18.5703125" style="3" bestFit="1" customWidth="1"/>
    <col min="14619" max="14619" width="18.140625" style="3" customWidth="1"/>
    <col min="14620" max="14620" width="13.7109375" style="3" customWidth="1"/>
    <col min="14621" max="14621" width="17.5703125" style="3" customWidth="1"/>
    <col min="14622" max="14622" width="15.85546875" style="3" customWidth="1"/>
    <col min="14623" max="14623" width="9.42578125" style="3" customWidth="1"/>
    <col min="14624" max="14624" width="9.85546875" style="3" customWidth="1"/>
    <col min="14625" max="14625" width="13" style="3" customWidth="1"/>
    <col min="14626" max="14626" width="19.140625" style="3" customWidth="1"/>
    <col min="14627" max="14627" width="16.85546875" style="3" customWidth="1"/>
    <col min="14628" max="14628" width="19.7109375" style="3" customWidth="1"/>
    <col min="14629" max="14629" width="13.42578125" style="3" customWidth="1"/>
    <col min="14630" max="14630" width="16.28515625" style="3" customWidth="1"/>
    <col min="14631" max="14848" width="11.42578125" style="3"/>
    <col min="14849" max="14849" width="2.42578125" style="3" customWidth="1"/>
    <col min="14850" max="14850" width="18.140625" style="3" customWidth="1"/>
    <col min="14851" max="14851" width="21.28515625" style="3" customWidth="1"/>
    <col min="14852" max="14852" width="17.28515625" style="3" customWidth="1"/>
    <col min="14853" max="14853" width="15.7109375" style="3" customWidth="1"/>
    <col min="14854" max="14854" width="21.5703125" style="3" customWidth="1"/>
    <col min="14855" max="14855" width="26.42578125" style="3" customWidth="1"/>
    <col min="14856" max="14856" width="29.7109375" style="3" customWidth="1"/>
    <col min="14857" max="14857" width="17" style="3" customWidth="1"/>
    <col min="14858" max="14858" width="21.7109375" style="3" customWidth="1"/>
    <col min="14859" max="14859" width="17.42578125" style="3" customWidth="1"/>
    <col min="14860" max="14860" width="18.42578125" style="3" customWidth="1"/>
    <col min="14861" max="14861" width="21" style="3" customWidth="1"/>
    <col min="14862" max="14866" width="0" style="3" hidden="1" customWidth="1"/>
    <col min="14867" max="14867" width="9.5703125" style="3" customWidth="1"/>
    <col min="14868" max="14868" width="16.140625" style="3" customWidth="1"/>
    <col min="14869" max="14869" width="0" style="3" hidden="1" customWidth="1"/>
    <col min="14870" max="14870" width="15.7109375" style="3" customWidth="1"/>
    <col min="14871" max="14871" width="22.85546875" style="3" bestFit="1" customWidth="1"/>
    <col min="14872" max="14872" width="13.7109375" style="3" bestFit="1" customWidth="1"/>
    <col min="14873" max="14873" width="20.7109375" style="3" customWidth="1"/>
    <col min="14874" max="14874" width="18.5703125" style="3" bestFit="1" customWidth="1"/>
    <col min="14875" max="14875" width="18.140625" style="3" customWidth="1"/>
    <col min="14876" max="14876" width="13.7109375" style="3" customWidth="1"/>
    <col min="14877" max="14877" width="17.5703125" style="3" customWidth="1"/>
    <col min="14878" max="14878" width="15.85546875" style="3" customWidth="1"/>
    <col min="14879" max="14879" width="9.42578125" style="3" customWidth="1"/>
    <col min="14880" max="14880" width="9.85546875" style="3" customWidth="1"/>
    <col min="14881" max="14881" width="13" style="3" customWidth="1"/>
    <col min="14882" max="14882" width="19.140625" style="3" customWidth="1"/>
    <col min="14883" max="14883" width="16.85546875" style="3" customWidth="1"/>
    <col min="14884" max="14884" width="19.7109375" style="3" customWidth="1"/>
    <col min="14885" max="14885" width="13.42578125" style="3" customWidth="1"/>
    <col min="14886" max="14886" width="16.28515625" style="3" customWidth="1"/>
    <col min="14887" max="15104" width="11.42578125" style="3"/>
    <col min="15105" max="15105" width="2.42578125" style="3" customWidth="1"/>
    <col min="15106" max="15106" width="18.140625" style="3" customWidth="1"/>
    <col min="15107" max="15107" width="21.28515625" style="3" customWidth="1"/>
    <col min="15108" max="15108" width="17.28515625" style="3" customWidth="1"/>
    <col min="15109" max="15109" width="15.7109375" style="3" customWidth="1"/>
    <col min="15110" max="15110" width="21.5703125" style="3" customWidth="1"/>
    <col min="15111" max="15111" width="26.42578125" style="3" customWidth="1"/>
    <col min="15112" max="15112" width="29.7109375" style="3" customWidth="1"/>
    <col min="15113" max="15113" width="17" style="3" customWidth="1"/>
    <col min="15114" max="15114" width="21.7109375" style="3" customWidth="1"/>
    <col min="15115" max="15115" width="17.42578125" style="3" customWidth="1"/>
    <col min="15116" max="15116" width="18.42578125" style="3" customWidth="1"/>
    <col min="15117" max="15117" width="21" style="3" customWidth="1"/>
    <col min="15118" max="15122" width="0" style="3" hidden="1" customWidth="1"/>
    <col min="15123" max="15123" width="9.5703125" style="3" customWidth="1"/>
    <col min="15124" max="15124" width="16.140625" style="3" customWidth="1"/>
    <col min="15125" max="15125" width="0" style="3" hidden="1" customWidth="1"/>
    <col min="15126" max="15126" width="15.7109375" style="3" customWidth="1"/>
    <col min="15127" max="15127" width="22.85546875" style="3" bestFit="1" customWidth="1"/>
    <col min="15128" max="15128" width="13.7109375" style="3" bestFit="1" customWidth="1"/>
    <col min="15129" max="15129" width="20.7109375" style="3" customWidth="1"/>
    <col min="15130" max="15130" width="18.5703125" style="3" bestFit="1" customWidth="1"/>
    <col min="15131" max="15131" width="18.140625" style="3" customWidth="1"/>
    <col min="15132" max="15132" width="13.7109375" style="3" customWidth="1"/>
    <col min="15133" max="15133" width="17.5703125" style="3" customWidth="1"/>
    <col min="15134" max="15134" width="15.85546875" style="3" customWidth="1"/>
    <col min="15135" max="15135" width="9.42578125" style="3" customWidth="1"/>
    <col min="15136" max="15136" width="9.85546875" style="3" customWidth="1"/>
    <col min="15137" max="15137" width="13" style="3" customWidth="1"/>
    <col min="15138" max="15138" width="19.140625" style="3" customWidth="1"/>
    <col min="15139" max="15139" width="16.85546875" style="3" customWidth="1"/>
    <col min="15140" max="15140" width="19.7109375" style="3" customWidth="1"/>
    <col min="15141" max="15141" width="13.42578125" style="3" customWidth="1"/>
    <col min="15142" max="15142" width="16.28515625" style="3" customWidth="1"/>
    <col min="15143" max="15360" width="11.42578125" style="3"/>
    <col min="15361" max="15361" width="2.42578125" style="3" customWidth="1"/>
    <col min="15362" max="15362" width="18.140625" style="3" customWidth="1"/>
    <col min="15363" max="15363" width="21.28515625" style="3" customWidth="1"/>
    <col min="15364" max="15364" width="17.28515625" style="3" customWidth="1"/>
    <col min="15365" max="15365" width="15.7109375" style="3" customWidth="1"/>
    <col min="15366" max="15366" width="21.5703125" style="3" customWidth="1"/>
    <col min="15367" max="15367" width="26.42578125" style="3" customWidth="1"/>
    <col min="15368" max="15368" width="29.7109375" style="3" customWidth="1"/>
    <col min="15369" max="15369" width="17" style="3" customWidth="1"/>
    <col min="15370" max="15370" width="21.7109375" style="3" customWidth="1"/>
    <col min="15371" max="15371" width="17.42578125" style="3" customWidth="1"/>
    <col min="15372" max="15372" width="18.42578125" style="3" customWidth="1"/>
    <col min="15373" max="15373" width="21" style="3" customWidth="1"/>
    <col min="15374" max="15378" width="0" style="3" hidden="1" customWidth="1"/>
    <col min="15379" max="15379" width="9.5703125" style="3" customWidth="1"/>
    <col min="15380" max="15380" width="16.140625" style="3" customWidth="1"/>
    <col min="15381" max="15381" width="0" style="3" hidden="1" customWidth="1"/>
    <col min="15382" max="15382" width="15.7109375" style="3" customWidth="1"/>
    <col min="15383" max="15383" width="22.85546875" style="3" bestFit="1" customWidth="1"/>
    <col min="15384" max="15384" width="13.7109375" style="3" bestFit="1" customWidth="1"/>
    <col min="15385" max="15385" width="20.7109375" style="3" customWidth="1"/>
    <col min="15386" max="15386" width="18.5703125" style="3" bestFit="1" customWidth="1"/>
    <col min="15387" max="15387" width="18.140625" style="3" customWidth="1"/>
    <col min="15388" max="15388" width="13.7109375" style="3" customWidth="1"/>
    <col min="15389" max="15389" width="17.5703125" style="3" customWidth="1"/>
    <col min="15390" max="15390" width="15.85546875" style="3" customWidth="1"/>
    <col min="15391" max="15391" width="9.42578125" style="3" customWidth="1"/>
    <col min="15392" max="15392" width="9.85546875" style="3" customWidth="1"/>
    <col min="15393" max="15393" width="13" style="3" customWidth="1"/>
    <col min="15394" max="15394" width="19.140625" style="3" customWidth="1"/>
    <col min="15395" max="15395" width="16.85546875" style="3" customWidth="1"/>
    <col min="15396" max="15396" width="19.7109375" style="3" customWidth="1"/>
    <col min="15397" max="15397" width="13.42578125" style="3" customWidth="1"/>
    <col min="15398" max="15398" width="16.28515625" style="3" customWidth="1"/>
    <col min="15399" max="15616" width="11.42578125" style="3"/>
    <col min="15617" max="15617" width="2.42578125" style="3" customWidth="1"/>
    <col min="15618" max="15618" width="18.140625" style="3" customWidth="1"/>
    <col min="15619" max="15619" width="21.28515625" style="3" customWidth="1"/>
    <col min="15620" max="15620" width="17.28515625" style="3" customWidth="1"/>
    <col min="15621" max="15621" width="15.7109375" style="3" customWidth="1"/>
    <col min="15622" max="15622" width="21.5703125" style="3" customWidth="1"/>
    <col min="15623" max="15623" width="26.42578125" style="3" customWidth="1"/>
    <col min="15624" max="15624" width="29.7109375" style="3" customWidth="1"/>
    <col min="15625" max="15625" width="17" style="3" customWidth="1"/>
    <col min="15626" max="15626" width="21.7109375" style="3" customWidth="1"/>
    <col min="15627" max="15627" width="17.42578125" style="3" customWidth="1"/>
    <col min="15628" max="15628" width="18.42578125" style="3" customWidth="1"/>
    <col min="15629" max="15629" width="21" style="3" customWidth="1"/>
    <col min="15630" max="15634" width="0" style="3" hidden="1" customWidth="1"/>
    <col min="15635" max="15635" width="9.5703125" style="3" customWidth="1"/>
    <col min="15636" max="15636" width="16.140625" style="3" customWidth="1"/>
    <col min="15637" max="15637" width="0" style="3" hidden="1" customWidth="1"/>
    <col min="15638" max="15638" width="15.7109375" style="3" customWidth="1"/>
    <col min="15639" max="15639" width="22.85546875" style="3" bestFit="1" customWidth="1"/>
    <col min="15640" max="15640" width="13.7109375" style="3" bestFit="1" customWidth="1"/>
    <col min="15641" max="15641" width="20.7109375" style="3" customWidth="1"/>
    <col min="15642" max="15642" width="18.5703125" style="3" bestFit="1" customWidth="1"/>
    <col min="15643" max="15643" width="18.140625" style="3" customWidth="1"/>
    <col min="15644" max="15644" width="13.7109375" style="3" customWidth="1"/>
    <col min="15645" max="15645" width="17.5703125" style="3" customWidth="1"/>
    <col min="15646" max="15646" width="15.85546875" style="3" customWidth="1"/>
    <col min="15647" max="15647" width="9.42578125" style="3" customWidth="1"/>
    <col min="15648" max="15648" width="9.85546875" style="3" customWidth="1"/>
    <col min="15649" max="15649" width="13" style="3" customWidth="1"/>
    <col min="15650" max="15650" width="19.140625" style="3" customWidth="1"/>
    <col min="15651" max="15651" width="16.85546875" style="3" customWidth="1"/>
    <col min="15652" max="15652" width="19.7109375" style="3" customWidth="1"/>
    <col min="15653" max="15653" width="13.42578125" style="3" customWidth="1"/>
    <col min="15654" max="15654" width="16.28515625" style="3" customWidth="1"/>
    <col min="15655" max="15872" width="11.42578125" style="3"/>
    <col min="15873" max="15873" width="2.42578125" style="3" customWidth="1"/>
    <col min="15874" max="15874" width="18.140625" style="3" customWidth="1"/>
    <col min="15875" max="15875" width="21.28515625" style="3" customWidth="1"/>
    <col min="15876" max="15876" width="17.28515625" style="3" customWidth="1"/>
    <col min="15877" max="15877" width="15.7109375" style="3" customWidth="1"/>
    <col min="15878" max="15878" width="21.5703125" style="3" customWidth="1"/>
    <col min="15879" max="15879" width="26.42578125" style="3" customWidth="1"/>
    <col min="15880" max="15880" width="29.7109375" style="3" customWidth="1"/>
    <col min="15881" max="15881" width="17" style="3" customWidth="1"/>
    <col min="15882" max="15882" width="21.7109375" style="3" customWidth="1"/>
    <col min="15883" max="15883" width="17.42578125" style="3" customWidth="1"/>
    <col min="15884" max="15884" width="18.42578125" style="3" customWidth="1"/>
    <col min="15885" max="15885" width="21" style="3" customWidth="1"/>
    <col min="15886" max="15890" width="0" style="3" hidden="1" customWidth="1"/>
    <col min="15891" max="15891" width="9.5703125" style="3" customWidth="1"/>
    <col min="15892" max="15892" width="16.140625" style="3" customWidth="1"/>
    <col min="15893" max="15893" width="0" style="3" hidden="1" customWidth="1"/>
    <col min="15894" max="15894" width="15.7109375" style="3" customWidth="1"/>
    <col min="15895" max="15895" width="22.85546875" style="3" bestFit="1" customWidth="1"/>
    <col min="15896" max="15896" width="13.7109375" style="3" bestFit="1" customWidth="1"/>
    <col min="15897" max="15897" width="20.7109375" style="3" customWidth="1"/>
    <col min="15898" max="15898" width="18.5703125" style="3" bestFit="1" customWidth="1"/>
    <col min="15899" max="15899" width="18.140625" style="3" customWidth="1"/>
    <col min="15900" max="15900" width="13.7109375" style="3" customWidth="1"/>
    <col min="15901" max="15901" width="17.5703125" style="3" customWidth="1"/>
    <col min="15902" max="15902" width="15.85546875" style="3" customWidth="1"/>
    <col min="15903" max="15903" width="9.42578125" style="3" customWidth="1"/>
    <col min="15904" max="15904" width="9.85546875" style="3" customWidth="1"/>
    <col min="15905" max="15905" width="13" style="3" customWidth="1"/>
    <col min="15906" max="15906" width="19.140625" style="3" customWidth="1"/>
    <col min="15907" max="15907" width="16.85546875" style="3" customWidth="1"/>
    <col min="15908" max="15908" width="19.7109375" style="3" customWidth="1"/>
    <col min="15909" max="15909" width="13.42578125" style="3" customWidth="1"/>
    <col min="15910" max="15910" width="16.28515625" style="3" customWidth="1"/>
    <col min="15911" max="16128" width="11.42578125" style="3"/>
    <col min="16129" max="16129" width="2.42578125" style="3" customWidth="1"/>
    <col min="16130" max="16130" width="18.140625" style="3" customWidth="1"/>
    <col min="16131" max="16131" width="21.28515625" style="3" customWidth="1"/>
    <col min="16132" max="16132" width="17.28515625" style="3" customWidth="1"/>
    <col min="16133" max="16133" width="15.7109375" style="3" customWidth="1"/>
    <col min="16134" max="16134" width="21.5703125" style="3" customWidth="1"/>
    <col min="16135" max="16135" width="26.42578125" style="3" customWidth="1"/>
    <col min="16136" max="16136" width="29.7109375" style="3" customWidth="1"/>
    <col min="16137" max="16137" width="17" style="3" customWidth="1"/>
    <col min="16138" max="16138" width="21.7109375" style="3" customWidth="1"/>
    <col min="16139" max="16139" width="17.42578125" style="3" customWidth="1"/>
    <col min="16140" max="16140" width="18.42578125" style="3" customWidth="1"/>
    <col min="16141" max="16141" width="21" style="3" customWidth="1"/>
    <col min="16142" max="16146" width="0" style="3" hidden="1" customWidth="1"/>
    <col min="16147" max="16147" width="9.5703125" style="3" customWidth="1"/>
    <col min="16148" max="16148" width="16.140625" style="3" customWidth="1"/>
    <col min="16149" max="16149" width="0" style="3" hidden="1" customWidth="1"/>
    <col min="16150" max="16150" width="15.7109375" style="3" customWidth="1"/>
    <col min="16151" max="16151" width="22.85546875" style="3" bestFit="1" customWidth="1"/>
    <col min="16152" max="16152" width="13.7109375" style="3" bestFit="1" customWidth="1"/>
    <col min="16153" max="16153" width="20.7109375" style="3" customWidth="1"/>
    <col min="16154" max="16154" width="18.5703125" style="3" bestFit="1" customWidth="1"/>
    <col min="16155" max="16155" width="18.140625" style="3" customWidth="1"/>
    <col min="16156" max="16156" width="13.7109375" style="3" customWidth="1"/>
    <col min="16157" max="16157" width="17.5703125" style="3" customWidth="1"/>
    <col min="16158" max="16158" width="15.85546875" style="3" customWidth="1"/>
    <col min="16159" max="16159" width="9.42578125" style="3" customWidth="1"/>
    <col min="16160" max="16160" width="9.85546875" style="3" customWidth="1"/>
    <col min="16161" max="16161" width="13" style="3" customWidth="1"/>
    <col min="16162" max="16162" width="19.140625" style="3" customWidth="1"/>
    <col min="16163" max="16163" width="16.85546875" style="3" customWidth="1"/>
    <col min="16164" max="16164" width="19.7109375" style="3" customWidth="1"/>
    <col min="16165" max="16165" width="13.42578125" style="3" customWidth="1"/>
    <col min="16166" max="16166" width="16.28515625" style="3" customWidth="1"/>
    <col min="16167" max="16384" width="11.42578125" style="3"/>
  </cols>
  <sheetData>
    <row r="2" spans="2:213" ht="14.25" customHeight="1" x14ac:dyDescent="0.2">
      <c r="H2" s="5"/>
      <c r="I2" s="5"/>
      <c r="K2" s="6"/>
      <c r="M2" s="6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2:213" x14ac:dyDescent="0.2">
      <c r="B3" s="3"/>
      <c r="H3" s="5"/>
      <c r="I3" s="5"/>
      <c r="K3" s="6"/>
      <c r="M3" s="6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</row>
    <row r="4" spans="2:213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  <c r="O4" s="220"/>
      <c r="P4" s="220"/>
      <c r="Q4" s="220"/>
      <c r="R4" s="220"/>
      <c r="S4" s="219"/>
      <c r="T4" s="219"/>
      <c r="U4" s="220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10"/>
    </row>
    <row r="5" spans="2:213" ht="12.75" customHeight="1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  <c r="O5" s="220"/>
      <c r="P5" s="220"/>
      <c r="Q5" s="220"/>
      <c r="R5" s="220"/>
      <c r="S5" s="219"/>
      <c r="T5" s="219"/>
      <c r="U5" s="220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10"/>
    </row>
    <row r="6" spans="2:213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10"/>
    </row>
    <row r="7" spans="2:213" ht="25.5" customHeight="1" thickBot="1" x14ac:dyDescent="0.25">
      <c r="B7" s="221" t="s">
        <v>713</v>
      </c>
      <c r="C7" s="221"/>
      <c r="D7" s="221"/>
      <c r="E7" s="221"/>
      <c r="F7" s="221"/>
      <c r="G7" s="221"/>
      <c r="H7" s="52" t="s">
        <v>714</v>
      </c>
      <c r="I7" s="33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51"/>
      <c r="AM7" s="110"/>
    </row>
    <row r="8" spans="2:213" ht="13.15" customHeight="1" thickBot="1" x14ac:dyDescent="0.25">
      <c r="B8" s="278" t="s">
        <v>837</v>
      </c>
      <c r="C8" s="279"/>
      <c r="D8" s="279"/>
      <c r="E8" s="279"/>
      <c r="F8" s="279"/>
      <c r="G8" s="327"/>
      <c r="H8" s="278"/>
      <c r="I8" s="280"/>
      <c r="J8" s="222" t="s">
        <v>239</v>
      </c>
      <c r="K8" s="204" t="s">
        <v>407</v>
      </c>
      <c r="L8" s="204"/>
      <c r="M8" s="205"/>
      <c r="N8" s="225"/>
      <c r="O8" s="225"/>
      <c r="P8" s="225"/>
      <c r="Q8" s="225"/>
      <c r="R8" s="225"/>
      <c r="S8" s="207"/>
      <c r="T8" s="226"/>
      <c r="U8" s="225"/>
      <c r="V8" s="328"/>
      <c r="W8" s="331" t="s">
        <v>715</v>
      </c>
      <c r="X8" s="206" t="s">
        <v>715</v>
      </c>
      <c r="Y8" s="204"/>
      <c r="Z8" s="205"/>
      <c r="AA8" s="206"/>
      <c r="AB8" s="204"/>
      <c r="AC8" s="204"/>
      <c r="AD8" s="204"/>
      <c r="AE8" s="204"/>
      <c r="AF8" s="204"/>
      <c r="AG8" s="204"/>
      <c r="AH8" s="204"/>
      <c r="AI8" s="207"/>
      <c r="AJ8" s="208" t="s">
        <v>0</v>
      </c>
      <c r="AK8" s="209"/>
      <c r="AL8" s="210"/>
      <c r="AM8" s="110"/>
    </row>
    <row r="9" spans="2:213" ht="12.75" customHeight="1" x14ac:dyDescent="0.2">
      <c r="B9" s="211" t="s">
        <v>19</v>
      </c>
      <c r="C9" s="213" t="s">
        <v>14</v>
      </c>
      <c r="D9" s="215" t="s">
        <v>15</v>
      </c>
      <c r="E9" s="215" t="s">
        <v>16</v>
      </c>
      <c r="F9" s="217" t="s">
        <v>11</v>
      </c>
      <c r="G9" s="218" t="s">
        <v>22</v>
      </c>
      <c r="H9" s="211" t="s">
        <v>242</v>
      </c>
      <c r="I9" s="218" t="s">
        <v>17</v>
      </c>
      <c r="J9" s="223"/>
      <c r="K9" s="201" t="s">
        <v>1</v>
      </c>
      <c r="L9" s="201"/>
      <c r="M9" s="202" t="s">
        <v>2</v>
      </c>
      <c r="N9" s="227"/>
      <c r="O9" s="227"/>
      <c r="P9" s="227"/>
      <c r="Q9" s="227"/>
      <c r="R9" s="227"/>
      <c r="S9" s="193" t="s">
        <v>3</v>
      </c>
      <c r="T9" s="228" t="s">
        <v>4</v>
      </c>
      <c r="U9" s="197" t="s">
        <v>244</v>
      </c>
      <c r="V9" s="329" t="s">
        <v>5</v>
      </c>
      <c r="W9" s="332"/>
      <c r="X9" s="203" t="s">
        <v>1</v>
      </c>
      <c r="Y9" s="201"/>
      <c r="Z9" s="202" t="s">
        <v>2</v>
      </c>
      <c r="AA9" s="203"/>
      <c r="AB9" s="201"/>
      <c r="AC9" s="201"/>
      <c r="AD9" s="201"/>
      <c r="AE9" s="201"/>
      <c r="AF9" s="191" t="s">
        <v>3</v>
      </c>
      <c r="AG9" s="191" t="s">
        <v>4</v>
      </c>
      <c r="AH9" s="191" t="s">
        <v>244</v>
      </c>
      <c r="AI9" s="193" t="s">
        <v>5</v>
      </c>
      <c r="AJ9" s="191" t="s">
        <v>248</v>
      </c>
      <c r="AK9" s="191" t="s">
        <v>20</v>
      </c>
      <c r="AL9" s="195" t="s">
        <v>21</v>
      </c>
      <c r="AM9" s="111"/>
    </row>
    <row r="10" spans="2:213" ht="138.75" customHeight="1" thickBot="1" x14ac:dyDescent="0.25">
      <c r="B10" s="212"/>
      <c r="C10" s="214"/>
      <c r="D10" s="216"/>
      <c r="E10" s="216"/>
      <c r="F10" s="192"/>
      <c r="G10" s="196"/>
      <c r="H10" s="212"/>
      <c r="I10" s="196"/>
      <c r="J10" s="224"/>
      <c r="K10" s="118" t="s">
        <v>6</v>
      </c>
      <c r="L10" s="118" t="s">
        <v>7</v>
      </c>
      <c r="M10" s="133" t="s">
        <v>8</v>
      </c>
      <c r="N10" s="134" t="s">
        <v>9</v>
      </c>
      <c r="O10" s="32" t="s">
        <v>10</v>
      </c>
      <c r="P10" s="32" t="s">
        <v>254</v>
      </c>
      <c r="Q10" s="32" t="s">
        <v>255</v>
      </c>
      <c r="R10" s="135" t="s">
        <v>256</v>
      </c>
      <c r="S10" s="194"/>
      <c r="T10" s="229"/>
      <c r="U10" s="198"/>
      <c r="V10" s="330"/>
      <c r="W10" s="333"/>
      <c r="X10" s="136" t="s">
        <v>6</v>
      </c>
      <c r="Y10" s="118" t="s">
        <v>7</v>
      </c>
      <c r="Z10" s="133" t="s">
        <v>8</v>
      </c>
      <c r="AA10" s="136" t="s">
        <v>9</v>
      </c>
      <c r="AB10" s="118" t="s">
        <v>10</v>
      </c>
      <c r="AC10" s="118" t="s">
        <v>254</v>
      </c>
      <c r="AD10" s="118" t="s">
        <v>255</v>
      </c>
      <c r="AE10" s="118" t="s">
        <v>256</v>
      </c>
      <c r="AF10" s="192"/>
      <c r="AG10" s="192"/>
      <c r="AH10" s="192"/>
      <c r="AI10" s="194"/>
      <c r="AJ10" s="192"/>
      <c r="AK10" s="192"/>
      <c r="AL10" s="196"/>
      <c r="AM10" s="111"/>
    </row>
    <row r="11" spans="2:213" ht="63.75" x14ac:dyDescent="0.2">
      <c r="B11" s="130" t="s">
        <v>716</v>
      </c>
      <c r="C11" s="130" t="s">
        <v>717</v>
      </c>
      <c r="D11" s="137" t="s">
        <v>718</v>
      </c>
      <c r="E11" s="69" t="s">
        <v>719</v>
      </c>
      <c r="F11" s="180">
        <v>2020730010064</v>
      </c>
      <c r="G11" s="119" t="s">
        <v>720</v>
      </c>
      <c r="H11" s="69" t="s">
        <v>721</v>
      </c>
      <c r="I11" s="138">
        <v>3</v>
      </c>
      <c r="J11" s="120">
        <f>SUM(K11:V11)</f>
        <v>7590477307</v>
      </c>
      <c r="K11" s="68"/>
      <c r="L11" s="139">
        <f>1920000000</f>
        <v>1920000000</v>
      </c>
      <c r="M11" s="139">
        <v>5670477307</v>
      </c>
      <c r="N11" s="9"/>
      <c r="O11" s="9"/>
      <c r="P11" s="9"/>
      <c r="Q11" s="9"/>
      <c r="R11" s="9"/>
      <c r="S11" s="119"/>
      <c r="T11" s="140"/>
      <c r="U11" s="9"/>
      <c r="V11" s="141"/>
      <c r="W11" s="121">
        <f t="shared" ref="W11:W48" si="0">SUM(X11:AI11)</f>
        <v>7581861244</v>
      </c>
      <c r="X11" s="119"/>
      <c r="Y11" s="142">
        <v>1911383937</v>
      </c>
      <c r="Z11" s="142">
        <v>5670477307</v>
      </c>
      <c r="AA11" s="119"/>
      <c r="AB11" s="119"/>
      <c r="AC11" s="119"/>
      <c r="AD11" s="119"/>
      <c r="AE11" s="119"/>
      <c r="AF11" s="119"/>
      <c r="AG11" s="119"/>
      <c r="AH11" s="119"/>
      <c r="AI11" s="119"/>
      <c r="AJ11" s="143" t="s">
        <v>722</v>
      </c>
      <c r="AK11" s="119" t="s">
        <v>723</v>
      </c>
      <c r="AL11" s="122" t="s">
        <v>724</v>
      </c>
      <c r="AM11" s="110"/>
    </row>
    <row r="12" spans="2:213" ht="63.75" x14ac:dyDescent="0.2">
      <c r="B12" s="131" t="s">
        <v>716</v>
      </c>
      <c r="C12" s="131" t="s">
        <v>717</v>
      </c>
      <c r="D12" s="144" t="s">
        <v>718</v>
      </c>
      <c r="E12" s="178" t="s">
        <v>719</v>
      </c>
      <c r="F12" s="175">
        <v>2020730010066</v>
      </c>
      <c r="G12" s="9" t="s">
        <v>725</v>
      </c>
      <c r="H12" s="178" t="s">
        <v>726</v>
      </c>
      <c r="I12" s="145">
        <v>52000</v>
      </c>
      <c r="J12" s="117">
        <f>SUM(K12:V12)</f>
        <v>17990387513</v>
      </c>
      <c r="K12" s="9"/>
      <c r="L12" s="146">
        <f>5525000000+18000000</f>
        <v>5543000000</v>
      </c>
      <c r="M12" s="146">
        <v>4234419065</v>
      </c>
      <c r="N12" s="9"/>
      <c r="O12" s="9"/>
      <c r="P12" s="9"/>
      <c r="Q12" s="9"/>
      <c r="R12" s="9"/>
      <c r="S12" s="9"/>
      <c r="T12" s="147"/>
      <c r="U12" s="9"/>
      <c r="V12" s="148">
        <v>8212968448</v>
      </c>
      <c r="W12" s="115">
        <f t="shared" si="0"/>
        <v>12834896300</v>
      </c>
      <c r="X12" s="9"/>
      <c r="Y12" s="149">
        <v>5541692399</v>
      </c>
      <c r="Z12" s="149">
        <v>41637929</v>
      </c>
      <c r="AA12" s="9"/>
      <c r="AB12" s="9"/>
      <c r="AC12" s="9"/>
      <c r="AD12" s="9"/>
      <c r="AE12" s="9"/>
      <c r="AF12" s="9"/>
      <c r="AG12" s="9"/>
      <c r="AH12" s="9"/>
      <c r="AI12" s="149">
        <v>7251565972</v>
      </c>
      <c r="AJ12" s="9" t="s">
        <v>722</v>
      </c>
      <c r="AK12" s="9" t="s">
        <v>727</v>
      </c>
      <c r="AL12" s="123" t="s">
        <v>728</v>
      </c>
      <c r="AM12" s="110"/>
    </row>
    <row r="13" spans="2:213" ht="76.5" x14ac:dyDescent="0.2">
      <c r="B13" s="131" t="s">
        <v>716</v>
      </c>
      <c r="C13" s="131" t="s">
        <v>717</v>
      </c>
      <c r="D13" s="144" t="s">
        <v>718</v>
      </c>
      <c r="E13" s="178" t="s">
        <v>719</v>
      </c>
      <c r="F13" s="175">
        <v>2020730010064</v>
      </c>
      <c r="G13" s="9" t="s">
        <v>720</v>
      </c>
      <c r="H13" s="178" t="s">
        <v>729</v>
      </c>
      <c r="I13" s="145">
        <v>1</v>
      </c>
      <c r="J13" s="117">
        <f t="shared" ref="J13:J48" si="1">SUM(K13:V13)</f>
        <v>31000000</v>
      </c>
      <c r="K13" s="9"/>
      <c r="L13" s="150">
        <v>31000000</v>
      </c>
      <c r="M13" s="150"/>
      <c r="N13" s="9"/>
      <c r="O13" s="9"/>
      <c r="P13" s="9"/>
      <c r="Q13" s="9"/>
      <c r="R13" s="9"/>
      <c r="S13" s="9"/>
      <c r="T13" s="147"/>
      <c r="U13" s="9"/>
      <c r="V13" s="148"/>
      <c r="W13" s="115">
        <f t="shared" si="0"/>
        <v>30825000</v>
      </c>
      <c r="X13" s="9"/>
      <c r="Y13" s="149">
        <v>30825000</v>
      </c>
      <c r="Z13" s="150"/>
      <c r="AA13" s="9"/>
      <c r="AB13" s="9"/>
      <c r="AC13" s="9"/>
      <c r="AD13" s="9"/>
      <c r="AE13" s="9"/>
      <c r="AF13" s="9"/>
      <c r="AG13" s="9"/>
      <c r="AH13" s="9"/>
      <c r="AI13" s="9"/>
      <c r="AJ13" s="9" t="s">
        <v>722</v>
      </c>
      <c r="AK13" s="9" t="s">
        <v>727</v>
      </c>
      <c r="AL13" s="123" t="s">
        <v>728</v>
      </c>
      <c r="AM13" s="110"/>
    </row>
    <row r="14" spans="2:213" ht="64.5" thickBot="1" x14ac:dyDescent="0.25">
      <c r="B14" s="131" t="s">
        <v>716</v>
      </c>
      <c r="C14" s="131" t="s">
        <v>717</v>
      </c>
      <c r="D14" s="144" t="s">
        <v>718</v>
      </c>
      <c r="E14" s="178" t="s">
        <v>719</v>
      </c>
      <c r="F14" s="175">
        <v>2020730010064</v>
      </c>
      <c r="G14" s="9" t="s">
        <v>720</v>
      </c>
      <c r="H14" s="178" t="s">
        <v>730</v>
      </c>
      <c r="I14" s="151" t="s">
        <v>731</v>
      </c>
      <c r="J14" s="117">
        <f t="shared" si="1"/>
        <v>1533032667</v>
      </c>
      <c r="K14" s="9"/>
      <c r="L14" s="150">
        <v>770000000</v>
      </c>
      <c r="M14" s="150">
        <v>763032667</v>
      </c>
      <c r="N14" s="9"/>
      <c r="O14" s="9"/>
      <c r="P14" s="9"/>
      <c r="Q14" s="9"/>
      <c r="R14" s="9"/>
      <c r="S14" s="9"/>
      <c r="T14" s="147"/>
      <c r="U14" s="9"/>
      <c r="V14" s="148"/>
      <c r="W14" s="115">
        <f t="shared" si="0"/>
        <v>1530115000</v>
      </c>
      <c r="X14" s="9"/>
      <c r="Y14" s="149">
        <v>767115000</v>
      </c>
      <c r="Z14" s="150">
        <v>763000000</v>
      </c>
      <c r="AA14" s="9"/>
      <c r="AB14" s="9"/>
      <c r="AC14" s="9"/>
      <c r="AD14" s="9"/>
      <c r="AE14" s="9"/>
      <c r="AF14" s="9"/>
      <c r="AG14" s="9"/>
      <c r="AH14" s="9"/>
      <c r="AI14" s="9"/>
      <c r="AJ14" s="9" t="s">
        <v>722</v>
      </c>
      <c r="AK14" s="9" t="s">
        <v>732</v>
      </c>
      <c r="AL14" s="123" t="s">
        <v>733</v>
      </c>
      <c r="AM14" s="110"/>
    </row>
    <row r="15" spans="2:213" ht="64.5" thickBot="1" x14ac:dyDescent="0.25">
      <c r="B15" s="131" t="s">
        <v>716</v>
      </c>
      <c r="C15" s="131" t="s">
        <v>717</v>
      </c>
      <c r="D15" s="144" t="s">
        <v>718</v>
      </c>
      <c r="E15" s="178" t="s">
        <v>719</v>
      </c>
      <c r="F15" s="175">
        <v>2020730010070</v>
      </c>
      <c r="G15" s="9" t="s">
        <v>734</v>
      </c>
      <c r="H15" s="178" t="s">
        <v>735</v>
      </c>
      <c r="I15" s="145">
        <v>37</v>
      </c>
      <c r="J15" s="117">
        <f t="shared" si="1"/>
        <v>2902339202</v>
      </c>
      <c r="K15" s="115"/>
      <c r="L15" s="115">
        <f>365339202+84000000</f>
        <v>449339202</v>
      </c>
      <c r="M15" s="152">
        <v>503000000</v>
      </c>
      <c r="N15" s="9"/>
      <c r="O15" s="9"/>
      <c r="P15" s="9"/>
      <c r="Q15" s="9"/>
      <c r="R15" s="9"/>
      <c r="S15" s="9"/>
      <c r="T15" s="147">
        <v>1950000000</v>
      </c>
      <c r="U15" s="9"/>
      <c r="V15" s="152"/>
      <c r="W15" s="115">
        <f t="shared" si="0"/>
        <v>1803458121</v>
      </c>
      <c r="X15" s="115"/>
      <c r="Y15" s="116">
        <v>378178121</v>
      </c>
      <c r="Z15" s="152">
        <v>30000000</v>
      </c>
      <c r="AA15" s="9"/>
      <c r="AB15" s="9"/>
      <c r="AC15" s="9"/>
      <c r="AD15" s="9"/>
      <c r="AE15" s="9"/>
      <c r="AF15" s="9"/>
      <c r="AG15" s="9"/>
      <c r="AH15" s="9"/>
      <c r="AI15" s="149">
        <v>1395280000</v>
      </c>
      <c r="AJ15" s="9" t="s">
        <v>722</v>
      </c>
      <c r="AK15" s="112" t="s">
        <v>723</v>
      </c>
      <c r="AL15" s="113" t="s">
        <v>724</v>
      </c>
      <c r="AM15" s="110"/>
    </row>
    <row r="16" spans="2:213" ht="63.75" x14ac:dyDescent="0.2">
      <c r="B16" s="131" t="s">
        <v>716</v>
      </c>
      <c r="C16" s="131" t="s">
        <v>717</v>
      </c>
      <c r="D16" s="144" t="s">
        <v>718</v>
      </c>
      <c r="E16" s="178" t="s">
        <v>719</v>
      </c>
      <c r="F16" s="175">
        <v>2020730010070</v>
      </c>
      <c r="G16" s="9" t="s">
        <v>734</v>
      </c>
      <c r="H16" s="178" t="s">
        <v>736</v>
      </c>
      <c r="I16" s="145">
        <v>13</v>
      </c>
      <c r="J16" s="117">
        <f>SUM(K16:V16)</f>
        <v>5364253285</v>
      </c>
      <c r="K16" s="115"/>
      <c r="L16" s="115">
        <v>730660798</v>
      </c>
      <c r="M16" s="152"/>
      <c r="N16" s="9"/>
      <c r="O16" s="9"/>
      <c r="P16" s="9"/>
      <c r="Q16" s="9"/>
      <c r="R16" s="9"/>
      <c r="S16" s="9"/>
      <c r="T16" s="147">
        <v>4633592487</v>
      </c>
      <c r="U16" s="9"/>
      <c r="V16" s="152"/>
      <c r="W16" s="115">
        <f t="shared" si="0"/>
        <v>730660798</v>
      </c>
      <c r="X16" s="152"/>
      <c r="Y16" s="152">
        <v>730660798</v>
      </c>
      <c r="Z16" s="152"/>
      <c r="AA16" s="9"/>
      <c r="AB16" s="9"/>
      <c r="AC16" s="9"/>
      <c r="AD16" s="9"/>
      <c r="AE16" s="9"/>
      <c r="AF16" s="9"/>
      <c r="AG16" s="9"/>
      <c r="AH16" s="9"/>
      <c r="AI16" s="9"/>
      <c r="AJ16" s="9" t="s">
        <v>722</v>
      </c>
      <c r="AK16" s="112" t="s">
        <v>723</v>
      </c>
      <c r="AL16" s="113" t="s">
        <v>724</v>
      </c>
      <c r="AM16" s="110"/>
    </row>
    <row r="17" spans="2:39" ht="63.75" x14ac:dyDescent="0.2">
      <c r="B17" s="131" t="s">
        <v>716</v>
      </c>
      <c r="C17" s="131" t="s">
        <v>717</v>
      </c>
      <c r="D17" s="144" t="s">
        <v>718</v>
      </c>
      <c r="E17" s="178" t="s">
        <v>719</v>
      </c>
      <c r="F17" s="175">
        <v>2020730010064</v>
      </c>
      <c r="G17" s="9" t="s">
        <v>720</v>
      </c>
      <c r="H17" s="178" t="s">
        <v>737</v>
      </c>
      <c r="I17" s="151" t="s">
        <v>731</v>
      </c>
      <c r="J17" s="117">
        <f t="shared" si="1"/>
        <v>48871302</v>
      </c>
      <c r="K17" s="9"/>
      <c r="L17" s="150">
        <f>26000000+22871302</f>
        <v>48871302</v>
      </c>
      <c r="M17" s="150"/>
      <c r="N17" s="9"/>
      <c r="O17" s="9"/>
      <c r="P17" s="9"/>
      <c r="Q17" s="9"/>
      <c r="R17" s="9"/>
      <c r="S17" s="9"/>
      <c r="T17" s="9"/>
      <c r="U17" s="9"/>
      <c r="V17" s="148"/>
      <c r="W17" s="115">
        <f t="shared" si="0"/>
        <v>35777542</v>
      </c>
      <c r="X17" s="9"/>
      <c r="Y17" s="149">
        <v>35777542</v>
      </c>
      <c r="Z17" s="150"/>
      <c r="AA17" s="9"/>
      <c r="AB17" s="9"/>
      <c r="AC17" s="9"/>
      <c r="AD17" s="9"/>
      <c r="AE17" s="9"/>
      <c r="AF17" s="9"/>
      <c r="AG17" s="9"/>
      <c r="AH17" s="9"/>
      <c r="AI17" s="9"/>
      <c r="AJ17" s="9" t="s">
        <v>722</v>
      </c>
      <c r="AK17" s="9" t="s">
        <v>727</v>
      </c>
      <c r="AL17" s="123" t="s">
        <v>728</v>
      </c>
      <c r="AM17" s="110"/>
    </row>
    <row r="18" spans="2:39" ht="76.5" x14ac:dyDescent="0.2">
      <c r="B18" s="131" t="s">
        <v>716</v>
      </c>
      <c r="C18" s="131" t="s">
        <v>717</v>
      </c>
      <c r="D18" s="144" t="s">
        <v>718</v>
      </c>
      <c r="E18" s="178" t="s">
        <v>719</v>
      </c>
      <c r="F18" s="153">
        <v>2020730010041</v>
      </c>
      <c r="G18" s="9" t="s">
        <v>738</v>
      </c>
      <c r="H18" s="178" t="s">
        <v>739</v>
      </c>
      <c r="I18" s="145">
        <v>59</v>
      </c>
      <c r="J18" s="117">
        <f t="shared" si="1"/>
        <v>1</v>
      </c>
      <c r="K18" s="9"/>
      <c r="L18" s="150">
        <v>1</v>
      </c>
      <c r="M18" s="150"/>
      <c r="N18" s="9"/>
      <c r="O18" s="9"/>
      <c r="P18" s="9"/>
      <c r="Q18" s="9"/>
      <c r="R18" s="9"/>
      <c r="S18" s="9"/>
      <c r="T18" s="9"/>
      <c r="U18" s="9"/>
      <c r="V18" s="148"/>
      <c r="W18" s="115">
        <f t="shared" si="0"/>
        <v>39189022</v>
      </c>
      <c r="X18" s="9"/>
      <c r="Y18" s="149">
        <v>39189022</v>
      </c>
      <c r="Z18" s="150"/>
      <c r="AA18" s="9"/>
      <c r="AB18" s="9"/>
      <c r="AC18" s="9"/>
      <c r="AD18" s="9"/>
      <c r="AE18" s="9"/>
      <c r="AF18" s="9"/>
      <c r="AG18" s="9"/>
      <c r="AH18" s="9"/>
      <c r="AI18" s="9"/>
      <c r="AJ18" s="9" t="s">
        <v>722</v>
      </c>
      <c r="AK18" s="9" t="s">
        <v>732</v>
      </c>
      <c r="AL18" s="123" t="s">
        <v>733</v>
      </c>
      <c r="AM18" s="110"/>
    </row>
    <row r="19" spans="2:39" ht="63.75" x14ac:dyDescent="0.2">
      <c r="B19" s="131" t="s">
        <v>716</v>
      </c>
      <c r="C19" s="131" t="s">
        <v>717</v>
      </c>
      <c r="D19" s="144" t="s">
        <v>718</v>
      </c>
      <c r="E19" s="178" t="s">
        <v>719</v>
      </c>
      <c r="F19" s="175">
        <v>2020730010064</v>
      </c>
      <c r="G19" s="9" t="s">
        <v>720</v>
      </c>
      <c r="H19" s="178" t="s">
        <v>740</v>
      </c>
      <c r="I19" s="151" t="s">
        <v>741</v>
      </c>
      <c r="J19" s="117">
        <f t="shared" si="1"/>
        <v>3000000</v>
      </c>
      <c r="K19" s="9"/>
      <c r="L19" s="150">
        <v>3000000</v>
      </c>
      <c r="M19" s="150"/>
      <c r="N19" s="9"/>
      <c r="O19" s="9"/>
      <c r="P19" s="9"/>
      <c r="Q19" s="9"/>
      <c r="R19" s="9"/>
      <c r="S19" s="9"/>
      <c r="T19" s="9"/>
      <c r="U19" s="9"/>
      <c r="V19" s="148"/>
      <c r="W19" s="115">
        <f t="shared" si="0"/>
        <v>2706667</v>
      </c>
      <c r="X19" s="9"/>
      <c r="Y19" s="149">
        <v>2706667</v>
      </c>
      <c r="Z19" s="150"/>
      <c r="AA19" s="9"/>
      <c r="AB19" s="9"/>
      <c r="AC19" s="9"/>
      <c r="AD19" s="9"/>
      <c r="AE19" s="9"/>
      <c r="AF19" s="9"/>
      <c r="AG19" s="9"/>
      <c r="AH19" s="9"/>
      <c r="AI19" s="9"/>
      <c r="AJ19" s="9" t="s">
        <v>722</v>
      </c>
      <c r="AK19" s="9" t="s">
        <v>727</v>
      </c>
      <c r="AL19" s="123" t="s">
        <v>728</v>
      </c>
      <c r="AM19" s="110"/>
    </row>
    <row r="20" spans="2:39" ht="63.75" x14ac:dyDescent="0.2">
      <c r="B20" s="131" t="s">
        <v>716</v>
      </c>
      <c r="C20" s="131" t="s">
        <v>717</v>
      </c>
      <c r="D20" s="144" t="s">
        <v>718</v>
      </c>
      <c r="E20" s="178" t="s">
        <v>742</v>
      </c>
      <c r="F20" s="175">
        <v>2020730010064</v>
      </c>
      <c r="G20" s="9" t="s">
        <v>720</v>
      </c>
      <c r="H20" s="178" t="s">
        <v>743</v>
      </c>
      <c r="I20" s="145">
        <v>6000</v>
      </c>
      <c r="J20" s="117">
        <f t="shared" si="1"/>
        <v>1285000000</v>
      </c>
      <c r="K20" s="9"/>
      <c r="L20" s="150">
        <v>1285000000</v>
      </c>
      <c r="M20" s="150"/>
      <c r="N20" s="9"/>
      <c r="O20" s="9"/>
      <c r="P20" s="9"/>
      <c r="Q20" s="9"/>
      <c r="R20" s="9"/>
      <c r="S20" s="9"/>
      <c r="T20" s="9"/>
      <c r="U20" s="9"/>
      <c r="V20" s="148"/>
      <c r="W20" s="115">
        <f t="shared" si="0"/>
        <v>1284611075</v>
      </c>
      <c r="X20" s="9"/>
      <c r="Y20" s="149">
        <v>1284611075</v>
      </c>
      <c r="Z20" s="150"/>
      <c r="AA20" s="9"/>
      <c r="AB20" s="9"/>
      <c r="AC20" s="9"/>
      <c r="AD20" s="9"/>
      <c r="AE20" s="9"/>
      <c r="AF20" s="9"/>
      <c r="AG20" s="9"/>
      <c r="AH20" s="9"/>
      <c r="AI20" s="9"/>
      <c r="AJ20" s="9" t="s">
        <v>722</v>
      </c>
      <c r="AK20" s="9" t="s">
        <v>727</v>
      </c>
      <c r="AL20" s="123" t="s">
        <v>728</v>
      </c>
      <c r="AM20" s="110"/>
    </row>
    <row r="21" spans="2:39" ht="89.25" x14ac:dyDescent="0.2">
      <c r="B21" s="131" t="s">
        <v>716</v>
      </c>
      <c r="C21" s="131" t="s">
        <v>717</v>
      </c>
      <c r="D21" s="144" t="s">
        <v>718</v>
      </c>
      <c r="E21" s="178" t="s">
        <v>742</v>
      </c>
      <c r="F21" s="175">
        <v>2020730010064</v>
      </c>
      <c r="G21" s="9" t="s">
        <v>720</v>
      </c>
      <c r="H21" s="178" t="s">
        <v>744</v>
      </c>
      <c r="I21" s="151" t="s">
        <v>745</v>
      </c>
      <c r="J21" s="117">
        <f t="shared" si="1"/>
        <v>318000000</v>
      </c>
      <c r="K21" s="9"/>
      <c r="L21" s="150">
        <v>118000000</v>
      </c>
      <c r="M21" s="150">
        <v>200000000</v>
      </c>
      <c r="N21" s="9"/>
      <c r="O21" s="9"/>
      <c r="P21" s="9"/>
      <c r="Q21" s="9"/>
      <c r="R21" s="9"/>
      <c r="S21" s="9"/>
      <c r="T21" s="9"/>
      <c r="U21" s="9"/>
      <c r="V21" s="148"/>
      <c r="W21" s="115">
        <f t="shared" si="0"/>
        <v>317662289</v>
      </c>
      <c r="X21" s="9"/>
      <c r="Y21" s="149">
        <v>117662289</v>
      </c>
      <c r="Z21" s="149">
        <v>200000000</v>
      </c>
      <c r="AA21" s="9"/>
      <c r="AB21" s="9"/>
      <c r="AC21" s="9"/>
      <c r="AD21" s="9"/>
      <c r="AE21" s="9"/>
      <c r="AF21" s="9"/>
      <c r="AG21" s="9"/>
      <c r="AH21" s="9"/>
      <c r="AI21" s="9"/>
      <c r="AJ21" s="9" t="s">
        <v>722</v>
      </c>
      <c r="AK21" s="9" t="s">
        <v>727</v>
      </c>
      <c r="AL21" s="123" t="s">
        <v>746</v>
      </c>
      <c r="AM21" s="110"/>
    </row>
    <row r="22" spans="2:39" ht="64.5" thickBot="1" x14ac:dyDescent="0.25">
      <c r="B22" s="131" t="s">
        <v>716</v>
      </c>
      <c r="C22" s="131" t="s">
        <v>717</v>
      </c>
      <c r="D22" s="144" t="s">
        <v>718</v>
      </c>
      <c r="E22" s="178" t="s">
        <v>742</v>
      </c>
      <c r="F22" s="175">
        <v>2020730010064</v>
      </c>
      <c r="G22" s="9" t="s">
        <v>747</v>
      </c>
      <c r="H22" s="178" t="s">
        <v>748</v>
      </c>
      <c r="I22" s="151" t="s">
        <v>731</v>
      </c>
      <c r="J22" s="117">
        <f t="shared" si="1"/>
        <v>125000000</v>
      </c>
      <c r="K22" s="9"/>
      <c r="L22" s="150"/>
      <c r="M22" s="150">
        <v>115000000</v>
      </c>
      <c r="N22" s="9"/>
      <c r="O22" s="9"/>
      <c r="P22" s="9"/>
      <c r="Q22" s="9"/>
      <c r="R22" s="9"/>
      <c r="S22" s="9"/>
      <c r="T22" s="9"/>
      <c r="U22" s="9"/>
      <c r="V22" s="148">
        <v>10000000</v>
      </c>
      <c r="W22" s="115">
        <f t="shared" si="0"/>
        <v>113280000</v>
      </c>
      <c r="X22" s="9"/>
      <c r="Y22" s="150"/>
      <c r="Z22" s="150">
        <v>113280000</v>
      </c>
      <c r="AA22" s="9"/>
      <c r="AB22" s="9"/>
      <c r="AC22" s="9"/>
      <c r="AD22" s="9"/>
      <c r="AE22" s="9"/>
      <c r="AF22" s="9"/>
      <c r="AG22" s="9"/>
      <c r="AH22" s="9"/>
      <c r="AI22" s="9"/>
      <c r="AJ22" s="9" t="s">
        <v>722</v>
      </c>
      <c r="AK22" s="9" t="s">
        <v>732</v>
      </c>
      <c r="AL22" s="123" t="s">
        <v>733</v>
      </c>
      <c r="AM22" s="110"/>
    </row>
    <row r="23" spans="2:39" ht="63.75" x14ac:dyDescent="0.2">
      <c r="B23" s="131" t="s">
        <v>716</v>
      </c>
      <c r="C23" s="131" t="s">
        <v>717</v>
      </c>
      <c r="D23" s="144" t="s">
        <v>718</v>
      </c>
      <c r="E23" s="178" t="s">
        <v>742</v>
      </c>
      <c r="F23" s="153">
        <v>2020730010041</v>
      </c>
      <c r="G23" s="9" t="s">
        <v>738</v>
      </c>
      <c r="H23" s="178" t="s">
        <v>749</v>
      </c>
      <c r="I23" s="145">
        <v>57</v>
      </c>
      <c r="J23" s="117">
        <f t="shared" si="1"/>
        <v>1</v>
      </c>
      <c r="K23" s="56"/>
      <c r="L23" s="150">
        <v>1</v>
      </c>
      <c r="M23" s="150"/>
      <c r="N23" s="9"/>
      <c r="O23" s="9"/>
      <c r="P23" s="9"/>
      <c r="Q23" s="9"/>
      <c r="R23" s="9"/>
      <c r="S23" s="9"/>
      <c r="T23" s="9"/>
      <c r="U23" s="9"/>
      <c r="V23" s="148"/>
      <c r="W23" s="115">
        <f t="shared" si="0"/>
        <v>30000000</v>
      </c>
      <c r="X23" s="9"/>
      <c r="Y23" s="150">
        <v>30000000</v>
      </c>
      <c r="Z23" s="150"/>
      <c r="AA23" s="9"/>
      <c r="AB23" s="9"/>
      <c r="AC23" s="9"/>
      <c r="AD23" s="9"/>
      <c r="AE23" s="9"/>
      <c r="AF23" s="9"/>
      <c r="AG23" s="9"/>
      <c r="AH23" s="9"/>
      <c r="AI23" s="9"/>
      <c r="AJ23" s="9" t="s">
        <v>722</v>
      </c>
      <c r="AK23" s="112" t="s">
        <v>723</v>
      </c>
      <c r="AL23" s="123" t="s">
        <v>733</v>
      </c>
      <c r="AM23" s="110"/>
    </row>
    <row r="24" spans="2:39" ht="89.25" x14ac:dyDescent="0.2">
      <c r="B24" s="131" t="s">
        <v>716</v>
      </c>
      <c r="C24" s="131" t="s">
        <v>717</v>
      </c>
      <c r="D24" s="144" t="s">
        <v>718</v>
      </c>
      <c r="E24" s="178" t="s">
        <v>742</v>
      </c>
      <c r="F24" s="175">
        <v>2020730010063</v>
      </c>
      <c r="G24" s="9" t="s">
        <v>747</v>
      </c>
      <c r="H24" s="178" t="s">
        <v>750</v>
      </c>
      <c r="I24" s="154">
        <v>4</v>
      </c>
      <c r="J24" s="117">
        <f t="shared" si="1"/>
        <v>210000000</v>
      </c>
      <c r="K24" s="9"/>
      <c r="L24" s="150">
        <v>35000000</v>
      </c>
      <c r="M24" s="150">
        <v>170000000</v>
      </c>
      <c r="N24" s="9"/>
      <c r="O24" s="9"/>
      <c r="P24" s="9"/>
      <c r="Q24" s="9"/>
      <c r="R24" s="9"/>
      <c r="S24" s="9"/>
      <c r="T24" s="9"/>
      <c r="U24" s="9"/>
      <c r="V24" s="148">
        <v>5000000</v>
      </c>
      <c r="W24" s="115">
        <f t="shared" si="0"/>
        <v>201326667</v>
      </c>
      <c r="X24" s="9"/>
      <c r="Y24" s="149">
        <v>31875000</v>
      </c>
      <c r="Z24" s="149">
        <v>165910000</v>
      </c>
      <c r="AA24" s="9"/>
      <c r="AB24" s="9"/>
      <c r="AC24" s="9"/>
      <c r="AD24" s="9"/>
      <c r="AE24" s="9"/>
      <c r="AF24" s="9"/>
      <c r="AG24" s="9"/>
      <c r="AH24" s="9"/>
      <c r="AI24" s="149">
        <v>3541667</v>
      </c>
      <c r="AJ24" s="9" t="s">
        <v>722</v>
      </c>
      <c r="AK24" s="9" t="s">
        <v>732</v>
      </c>
      <c r="AL24" s="123" t="s">
        <v>733</v>
      </c>
      <c r="AM24" s="110"/>
    </row>
    <row r="25" spans="2:39" ht="63.75" x14ac:dyDescent="0.2">
      <c r="B25" s="131" t="s">
        <v>716</v>
      </c>
      <c r="C25" s="131" t="s">
        <v>717</v>
      </c>
      <c r="D25" s="144" t="s">
        <v>718</v>
      </c>
      <c r="E25" s="178" t="s">
        <v>751</v>
      </c>
      <c r="F25" s="175">
        <v>2020730010063</v>
      </c>
      <c r="G25" s="9" t="s">
        <v>747</v>
      </c>
      <c r="H25" s="178" t="s">
        <v>752</v>
      </c>
      <c r="I25" s="151" t="s">
        <v>753</v>
      </c>
      <c r="J25" s="117">
        <f t="shared" si="1"/>
        <v>60000000</v>
      </c>
      <c r="K25" s="9"/>
      <c r="L25" s="150"/>
      <c r="M25" s="150"/>
      <c r="N25" s="9"/>
      <c r="O25" s="9"/>
      <c r="P25" s="9"/>
      <c r="Q25" s="9"/>
      <c r="R25" s="9"/>
      <c r="S25" s="9"/>
      <c r="T25" s="9"/>
      <c r="U25" s="9"/>
      <c r="V25" s="148">
        <v>60000000</v>
      </c>
      <c r="W25" s="115">
        <f t="shared" si="0"/>
        <v>51150000</v>
      </c>
      <c r="X25" s="9"/>
      <c r="Y25" s="150"/>
      <c r="Z25" s="150"/>
      <c r="AA25" s="9"/>
      <c r="AB25" s="9"/>
      <c r="AC25" s="9"/>
      <c r="AD25" s="9"/>
      <c r="AE25" s="9"/>
      <c r="AF25" s="9"/>
      <c r="AG25" s="9"/>
      <c r="AH25" s="9"/>
      <c r="AI25" s="149">
        <v>51150000</v>
      </c>
      <c r="AJ25" s="9" t="s">
        <v>722</v>
      </c>
      <c r="AK25" s="9" t="s">
        <v>732</v>
      </c>
      <c r="AL25" s="123" t="s">
        <v>733</v>
      </c>
      <c r="AM25" s="110"/>
    </row>
    <row r="26" spans="2:39" ht="89.25" x14ac:dyDescent="0.2">
      <c r="B26" s="131" t="s">
        <v>716</v>
      </c>
      <c r="C26" s="131" t="s">
        <v>717</v>
      </c>
      <c r="D26" s="144" t="s">
        <v>718</v>
      </c>
      <c r="E26" s="178" t="s">
        <v>751</v>
      </c>
      <c r="F26" s="175">
        <v>2020730010063</v>
      </c>
      <c r="G26" s="9" t="s">
        <v>747</v>
      </c>
      <c r="H26" s="178" t="s">
        <v>754</v>
      </c>
      <c r="I26" s="145">
        <v>20</v>
      </c>
      <c r="J26" s="117">
        <f t="shared" si="1"/>
        <v>264000000</v>
      </c>
      <c r="K26" s="9"/>
      <c r="L26" s="150">
        <v>72000000</v>
      </c>
      <c r="M26" s="150">
        <f>12000000+80000000</f>
        <v>92000000</v>
      </c>
      <c r="N26" s="9"/>
      <c r="O26" s="9"/>
      <c r="P26" s="9"/>
      <c r="Q26" s="9"/>
      <c r="R26" s="9"/>
      <c r="S26" s="9"/>
      <c r="T26" s="9"/>
      <c r="U26" s="9"/>
      <c r="V26" s="148">
        <v>100000000</v>
      </c>
      <c r="W26" s="115">
        <f t="shared" si="0"/>
        <v>176472652</v>
      </c>
      <c r="X26" s="9"/>
      <c r="Y26" s="150"/>
      <c r="Z26" s="149">
        <v>83912452</v>
      </c>
      <c r="AA26" s="9"/>
      <c r="AB26" s="9"/>
      <c r="AC26" s="9"/>
      <c r="AD26" s="9"/>
      <c r="AE26" s="9"/>
      <c r="AF26" s="9"/>
      <c r="AG26" s="9"/>
      <c r="AH26" s="9"/>
      <c r="AI26" s="149">
        <v>92560200</v>
      </c>
      <c r="AJ26" s="9" t="s">
        <v>722</v>
      </c>
      <c r="AK26" s="9" t="s">
        <v>732</v>
      </c>
      <c r="AL26" s="123" t="s">
        <v>733</v>
      </c>
      <c r="AM26" s="110"/>
    </row>
    <row r="27" spans="2:39" ht="63.75" x14ac:dyDescent="0.2">
      <c r="B27" s="131" t="s">
        <v>716</v>
      </c>
      <c r="C27" s="131" t="s">
        <v>717</v>
      </c>
      <c r="D27" s="144" t="s">
        <v>718</v>
      </c>
      <c r="E27" s="178" t="s">
        <v>751</v>
      </c>
      <c r="F27" s="175">
        <v>2020730010063</v>
      </c>
      <c r="G27" s="9" t="s">
        <v>747</v>
      </c>
      <c r="H27" s="178" t="s">
        <v>755</v>
      </c>
      <c r="I27" s="155">
        <v>1</v>
      </c>
      <c r="J27" s="117">
        <f t="shared" si="1"/>
        <v>45000000</v>
      </c>
      <c r="K27" s="9"/>
      <c r="L27" s="150"/>
      <c r="M27" s="150">
        <v>45000000</v>
      </c>
      <c r="N27" s="9"/>
      <c r="O27" s="9"/>
      <c r="P27" s="9"/>
      <c r="Q27" s="9"/>
      <c r="R27" s="9"/>
      <c r="S27" s="9"/>
      <c r="T27" s="9"/>
      <c r="U27" s="9"/>
      <c r="V27" s="148"/>
      <c r="W27" s="115">
        <f t="shared" si="0"/>
        <v>40000000</v>
      </c>
      <c r="X27" s="9"/>
      <c r="Y27" s="150"/>
      <c r="Z27" s="150">
        <v>40000000</v>
      </c>
      <c r="AA27" s="9"/>
      <c r="AB27" s="9"/>
      <c r="AC27" s="9"/>
      <c r="AD27" s="9"/>
      <c r="AE27" s="9"/>
      <c r="AF27" s="9"/>
      <c r="AG27" s="9"/>
      <c r="AH27" s="9"/>
      <c r="AI27" s="9"/>
      <c r="AJ27" s="9" t="s">
        <v>722</v>
      </c>
      <c r="AK27" s="9" t="s">
        <v>732</v>
      </c>
      <c r="AL27" s="123" t="s">
        <v>733</v>
      </c>
      <c r="AM27" s="110"/>
    </row>
    <row r="28" spans="2:39" ht="63.75" x14ac:dyDescent="0.2">
      <c r="B28" s="131" t="s">
        <v>716</v>
      </c>
      <c r="C28" s="131" t="s">
        <v>717</v>
      </c>
      <c r="D28" s="144" t="s">
        <v>718</v>
      </c>
      <c r="E28" s="178" t="s">
        <v>751</v>
      </c>
      <c r="F28" s="175">
        <v>2020730010063</v>
      </c>
      <c r="G28" s="9" t="s">
        <v>747</v>
      </c>
      <c r="H28" s="178" t="s">
        <v>756</v>
      </c>
      <c r="I28" s="155">
        <v>6</v>
      </c>
      <c r="J28" s="117">
        <f t="shared" si="1"/>
        <v>145000000</v>
      </c>
      <c r="K28" s="9"/>
      <c r="L28" s="150"/>
      <c r="M28" s="150">
        <v>130000000</v>
      </c>
      <c r="N28" s="9"/>
      <c r="O28" s="9"/>
      <c r="P28" s="9"/>
      <c r="Q28" s="9"/>
      <c r="R28" s="9"/>
      <c r="S28" s="9"/>
      <c r="T28" s="9"/>
      <c r="U28" s="9"/>
      <c r="V28" s="148">
        <v>15000000</v>
      </c>
      <c r="W28" s="115">
        <f t="shared" si="0"/>
        <v>126884265</v>
      </c>
      <c r="X28" s="9"/>
      <c r="Y28" s="150"/>
      <c r="Z28" s="149">
        <v>115409265</v>
      </c>
      <c r="AA28" s="9"/>
      <c r="AB28" s="9"/>
      <c r="AC28" s="9"/>
      <c r="AD28" s="9"/>
      <c r="AE28" s="9"/>
      <c r="AF28" s="9"/>
      <c r="AG28" s="9"/>
      <c r="AH28" s="9"/>
      <c r="AI28" s="9">
        <v>11475000</v>
      </c>
      <c r="AJ28" s="9" t="s">
        <v>722</v>
      </c>
      <c r="AK28" s="9" t="s">
        <v>732</v>
      </c>
      <c r="AL28" s="123" t="s">
        <v>733</v>
      </c>
      <c r="AM28" s="110"/>
    </row>
    <row r="29" spans="2:39" ht="76.5" x14ac:dyDescent="0.2">
      <c r="B29" s="131" t="s">
        <v>716</v>
      </c>
      <c r="C29" s="131" t="s">
        <v>717</v>
      </c>
      <c r="D29" s="144" t="s">
        <v>718</v>
      </c>
      <c r="E29" s="178" t="s">
        <v>751</v>
      </c>
      <c r="F29" s="175">
        <v>2020730010063</v>
      </c>
      <c r="G29" s="9" t="s">
        <v>747</v>
      </c>
      <c r="H29" s="178" t="s">
        <v>757</v>
      </c>
      <c r="I29" s="155">
        <v>59</v>
      </c>
      <c r="J29" s="117">
        <f t="shared" si="1"/>
        <v>28000000</v>
      </c>
      <c r="K29" s="56"/>
      <c r="L29" s="150">
        <v>28000000</v>
      </c>
      <c r="M29" s="150"/>
      <c r="N29" s="9"/>
      <c r="O29" s="9"/>
      <c r="P29" s="9"/>
      <c r="Q29" s="9"/>
      <c r="R29" s="9"/>
      <c r="S29" s="9"/>
      <c r="T29" s="9"/>
      <c r="U29" s="9"/>
      <c r="V29" s="148"/>
      <c r="W29" s="115">
        <f t="shared" si="0"/>
        <v>25800000</v>
      </c>
      <c r="X29" s="9"/>
      <c r="Y29" s="149">
        <v>25800000</v>
      </c>
      <c r="Z29" s="150"/>
      <c r="AA29" s="9"/>
      <c r="AB29" s="9"/>
      <c r="AC29" s="9"/>
      <c r="AD29" s="9"/>
      <c r="AE29" s="9"/>
      <c r="AF29" s="9"/>
      <c r="AG29" s="9"/>
      <c r="AH29" s="9"/>
      <c r="AI29" s="9"/>
      <c r="AJ29" s="9" t="s">
        <v>722</v>
      </c>
      <c r="AK29" s="9" t="s">
        <v>732</v>
      </c>
      <c r="AL29" s="123" t="s">
        <v>733</v>
      </c>
      <c r="AM29" s="110"/>
    </row>
    <row r="30" spans="2:39" ht="63.75" x14ac:dyDescent="0.2">
      <c r="B30" s="131" t="s">
        <v>716</v>
      </c>
      <c r="C30" s="131" t="s">
        <v>717</v>
      </c>
      <c r="D30" s="144" t="s">
        <v>718</v>
      </c>
      <c r="E30" s="178" t="s">
        <v>751</v>
      </c>
      <c r="F30" s="175">
        <v>2020730010063</v>
      </c>
      <c r="G30" s="9" t="s">
        <v>747</v>
      </c>
      <c r="H30" s="178" t="s">
        <v>758</v>
      </c>
      <c r="I30" s="155">
        <v>1</v>
      </c>
      <c r="J30" s="117">
        <f t="shared" si="1"/>
        <v>29000000</v>
      </c>
      <c r="K30" s="9"/>
      <c r="L30" s="150">
        <v>25000000</v>
      </c>
      <c r="M30" s="150"/>
      <c r="N30" s="9"/>
      <c r="O30" s="9"/>
      <c r="P30" s="9"/>
      <c r="Q30" s="9"/>
      <c r="R30" s="9"/>
      <c r="S30" s="9"/>
      <c r="T30" s="9"/>
      <c r="U30" s="9"/>
      <c r="V30" s="148">
        <v>4000000</v>
      </c>
      <c r="W30" s="115">
        <f t="shared" si="0"/>
        <v>24166667</v>
      </c>
      <c r="X30" s="9"/>
      <c r="Y30" s="150">
        <v>21750000</v>
      </c>
      <c r="Z30" s="150"/>
      <c r="AA30" s="9"/>
      <c r="AB30" s="9"/>
      <c r="AC30" s="9"/>
      <c r="AD30" s="9"/>
      <c r="AE30" s="9"/>
      <c r="AF30" s="9"/>
      <c r="AG30" s="9"/>
      <c r="AH30" s="9"/>
      <c r="AI30" s="149">
        <v>2416667</v>
      </c>
      <c r="AJ30" s="9" t="s">
        <v>722</v>
      </c>
      <c r="AK30" s="9" t="s">
        <v>732</v>
      </c>
      <c r="AL30" s="123" t="s">
        <v>733</v>
      </c>
      <c r="AM30" s="110"/>
    </row>
    <row r="31" spans="2:39" ht="63.75" x14ac:dyDescent="0.2">
      <c r="B31" s="131" t="s">
        <v>716</v>
      </c>
      <c r="C31" s="131" t="s">
        <v>717</v>
      </c>
      <c r="D31" s="144" t="s">
        <v>718</v>
      </c>
      <c r="E31" s="178" t="s">
        <v>751</v>
      </c>
      <c r="F31" s="175">
        <v>2020730010063</v>
      </c>
      <c r="G31" s="9" t="s">
        <v>747</v>
      </c>
      <c r="H31" s="178" t="s">
        <v>759</v>
      </c>
      <c r="I31" s="155">
        <v>59</v>
      </c>
      <c r="J31" s="117">
        <f t="shared" si="1"/>
        <v>18000000</v>
      </c>
      <c r="K31" s="9"/>
      <c r="L31" s="150"/>
      <c r="M31" s="150"/>
      <c r="N31" s="9"/>
      <c r="O31" s="9"/>
      <c r="P31" s="9"/>
      <c r="Q31" s="9"/>
      <c r="R31" s="9"/>
      <c r="S31" s="9"/>
      <c r="T31" s="9"/>
      <c r="U31" s="9"/>
      <c r="V31" s="148">
        <v>18000000</v>
      </c>
      <c r="W31" s="115">
        <f t="shared" si="0"/>
        <v>13050000</v>
      </c>
      <c r="X31" s="9"/>
      <c r="Y31" s="150"/>
      <c r="Z31" s="150"/>
      <c r="AA31" s="9"/>
      <c r="AB31" s="9"/>
      <c r="AC31" s="9"/>
      <c r="AD31" s="9"/>
      <c r="AE31" s="9"/>
      <c r="AF31" s="9"/>
      <c r="AG31" s="9"/>
      <c r="AH31" s="9"/>
      <c r="AI31" s="9">
        <v>13050000</v>
      </c>
      <c r="AJ31" s="9" t="s">
        <v>722</v>
      </c>
      <c r="AK31" s="9" t="s">
        <v>732</v>
      </c>
      <c r="AL31" s="123" t="s">
        <v>733</v>
      </c>
      <c r="AM31" s="110"/>
    </row>
    <row r="32" spans="2:39" ht="63.75" x14ac:dyDescent="0.2">
      <c r="B32" s="131" t="s">
        <v>716</v>
      </c>
      <c r="C32" s="131" t="s">
        <v>717</v>
      </c>
      <c r="D32" s="144" t="s">
        <v>718</v>
      </c>
      <c r="E32" s="178" t="s">
        <v>751</v>
      </c>
      <c r="F32" s="175">
        <v>2020730010063</v>
      </c>
      <c r="G32" s="9" t="s">
        <v>747</v>
      </c>
      <c r="H32" s="178" t="s">
        <v>760</v>
      </c>
      <c r="I32" s="155">
        <v>16</v>
      </c>
      <c r="J32" s="117">
        <f t="shared" si="1"/>
        <v>48000000</v>
      </c>
      <c r="K32" s="9"/>
      <c r="L32" s="150"/>
      <c r="M32" s="150">
        <v>48000000</v>
      </c>
      <c r="N32" s="9"/>
      <c r="O32" s="9"/>
      <c r="P32" s="9"/>
      <c r="Q32" s="9"/>
      <c r="R32" s="9"/>
      <c r="S32" s="9"/>
      <c r="T32" s="9"/>
      <c r="U32" s="9"/>
      <c r="V32" s="148"/>
      <c r="W32" s="115">
        <f t="shared" si="0"/>
        <v>45000000</v>
      </c>
      <c r="X32" s="9"/>
      <c r="Y32" s="156"/>
      <c r="Z32" s="156">
        <v>45000000</v>
      </c>
      <c r="AA32" s="9"/>
      <c r="AB32" s="9"/>
      <c r="AC32" s="9"/>
      <c r="AD32" s="9"/>
      <c r="AE32" s="9"/>
      <c r="AF32" s="9"/>
      <c r="AG32" s="9"/>
      <c r="AH32" s="9"/>
      <c r="AI32" s="9"/>
      <c r="AJ32" s="9" t="s">
        <v>722</v>
      </c>
      <c r="AK32" s="9" t="s">
        <v>732</v>
      </c>
      <c r="AL32" s="123" t="s">
        <v>733</v>
      </c>
      <c r="AM32" s="110"/>
    </row>
    <row r="33" spans="1:214" ht="63.75" x14ac:dyDescent="0.2">
      <c r="B33" s="131" t="s">
        <v>716</v>
      </c>
      <c r="C33" s="131" t="s">
        <v>717</v>
      </c>
      <c r="D33" s="144" t="s">
        <v>718</v>
      </c>
      <c r="E33" s="178" t="s">
        <v>751</v>
      </c>
      <c r="F33" s="175">
        <v>2020730010063</v>
      </c>
      <c r="G33" s="9" t="s">
        <v>747</v>
      </c>
      <c r="H33" s="178" t="s">
        <v>761</v>
      </c>
      <c r="I33" s="155">
        <v>700</v>
      </c>
      <c r="J33" s="117">
        <f t="shared" si="1"/>
        <v>1019658342</v>
      </c>
      <c r="K33" s="56"/>
      <c r="L33" s="150"/>
      <c r="M33" s="150">
        <f>300000000+36000000+400000000+190000000</f>
        <v>926000000</v>
      </c>
      <c r="N33" s="17"/>
      <c r="O33" s="17"/>
      <c r="P33" s="17"/>
      <c r="Q33" s="17"/>
      <c r="R33" s="17"/>
      <c r="S33" s="17"/>
      <c r="T33" s="17"/>
      <c r="U33" s="17"/>
      <c r="V33" s="148">
        <f>50000000+27658342+16000000</f>
        <v>93658342</v>
      </c>
      <c r="W33" s="115">
        <f t="shared" si="0"/>
        <v>949291131</v>
      </c>
      <c r="X33" s="17"/>
      <c r="Y33" s="149">
        <f>4800000+50000000</f>
        <v>54800000</v>
      </c>
      <c r="Z33" s="149">
        <f>300000000+508863231+35000000+50627900</f>
        <v>894491131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9" t="s">
        <v>722</v>
      </c>
      <c r="AK33" s="9" t="s">
        <v>732</v>
      </c>
      <c r="AL33" s="123" t="s">
        <v>733</v>
      </c>
      <c r="AM33" s="110"/>
    </row>
    <row r="34" spans="1:214" s="17" customFormat="1" ht="63.75" x14ac:dyDescent="0.2">
      <c r="A34" s="7"/>
      <c r="B34" s="131" t="s">
        <v>716</v>
      </c>
      <c r="C34" s="131" t="s">
        <v>717</v>
      </c>
      <c r="D34" s="144" t="s">
        <v>718</v>
      </c>
      <c r="E34" s="178" t="s">
        <v>751</v>
      </c>
      <c r="F34" s="175">
        <v>2020730010063</v>
      </c>
      <c r="G34" s="9" t="s">
        <v>747</v>
      </c>
      <c r="H34" s="178" t="s">
        <v>762</v>
      </c>
      <c r="I34" s="155">
        <v>1</v>
      </c>
      <c r="J34" s="117">
        <f t="shared" si="1"/>
        <v>553899464</v>
      </c>
      <c r="L34" s="150">
        <f>70000000+55000000+2899464</f>
        <v>127899464</v>
      </c>
      <c r="M34" s="150">
        <f>115000000+1000000+40000000</f>
        <v>156000000</v>
      </c>
      <c r="V34" s="148">
        <v>270000000</v>
      </c>
      <c r="W34" s="115">
        <f t="shared" si="0"/>
        <v>441664333</v>
      </c>
      <c r="X34" s="150"/>
      <c r="Y34" s="149">
        <v>74968333</v>
      </c>
      <c r="Z34" s="149">
        <f>109500000+37296000</f>
        <v>146796000</v>
      </c>
      <c r="AI34" s="149">
        <v>219900000</v>
      </c>
      <c r="AJ34" s="9" t="s">
        <v>722</v>
      </c>
      <c r="AK34" s="9" t="s">
        <v>732</v>
      </c>
      <c r="AL34" s="123" t="s">
        <v>733</v>
      </c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157"/>
    </row>
    <row r="35" spans="1:214" s="17" customFormat="1" ht="63.75" x14ac:dyDescent="0.2">
      <c r="A35" s="7"/>
      <c r="B35" s="131" t="s">
        <v>716</v>
      </c>
      <c r="C35" s="131" t="s">
        <v>717</v>
      </c>
      <c r="D35" s="144" t="s">
        <v>718</v>
      </c>
      <c r="E35" s="178" t="s">
        <v>751</v>
      </c>
      <c r="F35" s="175">
        <v>2020730010063</v>
      </c>
      <c r="G35" s="9" t="s">
        <v>747</v>
      </c>
      <c r="H35" s="178" t="s">
        <v>763</v>
      </c>
      <c r="I35" s="155">
        <v>1</v>
      </c>
      <c r="J35" s="117">
        <f t="shared" si="1"/>
        <v>25000000</v>
      </c>
      <c r="L35" s="150"/>
      <c r="M35" s="150">
        <v>25000000</v>
      </c>
      <c r="V35" s="148"/>
      <c r="W35" s="115">
        <f t="shared" si="0"/>
        <v>20000000</v>
      </c>
      <c r="Y35" s="150"/>
      <c r="Z35" s="150">
        <v>20000000</v>
      </c>
      <c r="AJ35" s="9" t="s">
        <v>722</v>
      </c>
      <c r="AK35" s="9" t="s">
        <v>732</v>
      </c>
      <c r="AL35" s="123" t="s">
        <v>733</v>
      </c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157"/>
    </row>
    <row r="36" spans="1:214" s="17" customFormat="1" ht="63.75" x14ac:dyDescent="0.2">
      <c r="A36" s="7"/>
      <c r="B36" s="131" t="s">
        <v>716</v>
      </c>
      <c r="C36" s="131" t="s">
        <v>717</v>
      </c>
      <c r="D36" s="144" t="s">
        <v>718</v>
      </c>
      <c r="E36" s="178" t="s">
        <v>751</v>
      </c>
      <c r="F36" s="175">
        <v>2020730010063</v>
      </c>
      <c r="G36" s="9" t="s">
        <v>747</v>
      </c>
      <c r="H36" s="178" t="s">
        <v>764</v>
      </c>
      <c r="I36" s="155">
        <v>1</v>
      </c>
      <c r="J36" s="117">
        <f t="shared" si="1"/>
        <v>39000000</v>
      </c>
      <c r="L36" s="150"/>
      <c r="M36" s="150">
        <v>35000000</v>
      </c>
      <c r="V36" s="148">
        <v>4000000</v>
      </c>
      <c r="W36" s="115">
        <f t="shared" si="0"/>
        <v>30457195</v>
      </c>
      <c r="Y36" s="150"/>
      <c r="Z36" s="149">
        <v>27937195</v>
      </c>
      <c r="AI36" s="149">
        <v>2520000</v>
      </c>
      <c r="AJ36" s="9" t="s">
        <v>722</v>
      </c>
      <c r="AK36" s="9" t="s">
        <v>732</v>
      </c>
      <c r="AL36" s="123" t="s">
        <v>733</v>
      </c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157"/>
    </row>
    <row r="37" spans="1:214" s="17" customFormat="1" ht="76.5" x14ac:dyDescent="0.2">
      <c r="A37" s="7"/>
      <c r="B37" s="131" t="s">
        <v>716</v>
      </c>
      <c r="C37" s="131" t="s">
        <v>717</v>
      </c>
      <c r="D37" s="144" t="s">
        <v>718</v>
      </c>
      <c r="E37" s="178" t="s">
        <v>751</v>
      </c>
      <c r="F37" s="175">
        <v>2020730010063</v>
      </c>
      <c r="G37" s="9" t="s">
        <v>747</v>
      </c>
      <c r="H37" s="178" t="s">
        <v>765</v>
      </c>
      <c r="I37" s="155">
        <v>1</v>
      </c>
      <c r="J37" s="117">
        <f t="shared" si="1"/>
        <v>155000000</v>
      </c>
      <c r="L37" s="150">
        <v>20000000</v>
      </c>
      <c r="M37" s="150">
        <v>135000000</v>
      </c>
      <c r="V37" s="148"/>
      <c r="W37" s="115">
        <f t="shared" si="0"/>
        <v>128766915</v>
      </c>
      <c r="Y37" s="150"/>
      <c r="Z37" s="150">
        <v>128766915</v>
      </c>
      <c r="AJ37" s="9" t="s">
        <v>722</v>
      </c>
      <c r="AK37" s="9" t="s">
        <v>732</v>
      </c>
      <c r="AL37" s="123" t="s">
        <v>733</v>
      </c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157"/>
    </row>
    <row r="38" spans="1:214" s="17" customFormat="1" ht="63.75" x14ac:dyDescent="0.2">
      <c r="A38" s="7"/>
      <c r="B38" s="131" t="s">
        <v>716</v>
      </c>
      <c r="C38" s="131" t="s">
        <v>717</v>
      </c>
      <c r="D38" s="144" t="s">
        <v>718</v>
      </c>
      <c r="E38" s="178" t="s">
        <v>751</v>
      </c>
      <c r="F38" s="175">
        <v>2020730010063</v>
      </c>
      <c r="G38" s="9" t="s">
        <v>747</v>
      </c>
      <c r="H38" s="178" t="s">
        <v>766</v>
      </c>
      <c r="I38" s="155">
        <v>10</v>
      </c>
      <c r="J38" s="117">
        <f t="shared" si="1"/>
        <v>386836960</v>
      </c>
      <c r="L38" s="150">
        <v>32000000</v>
      </c>
      <c r="M38" s="150">
        <v>204836960</v>
      </c>
      <c r="V38" s="148">
        <v>150000000</v>
      </c>
      <c r="W38" s="115">
        <f t="shared" si="0"/>
        <v>329478900</v>
      </c>
      <c r="Y38" s="149">
        <v>28278900</v>
      </c>
      <c r="Z38" s="150">
        <v>177000000</v>
      </c>
      <c r="AI38" s="149">
        <v>124200000</v>
      </c>
      <c r="AJ38" s="9" t="s">
        <v>722</v>
      </c>
      <c r="AK38" s="9" t="s">
        <v>732</v>
      </c>
      <c r="AL38" s="123" t="s">
        <v>733</v>
      </c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157"/>
    </row>
    <row r="39" spans="1:214" s="17" customFormat="1" ht="63.75" x14ac:dyDescent="0.2">
      <c r="A39" s="7"/>
      <c r="B39" s="131" t="s">
        <v>716</v>
      </c>
      <c r="C39" s="131" t="s">
        <v>717</v>
      </c>
      <c r="D39" s="144" t="s">
        <v>718</v>
      </c>
      <c r="E39" s="178" t="s">
        <v>767</v>
      </c>
      <c r="F39" s="175">
        <v>2020730010063</v>
      </c>
      <c r="G39" s="9" t="s">
        <v>747</v>
      </c>
      <c r="H39" s="178" t="s">
        <v>768</v>
      </c>
      <c r="I39" s="155">
        <v>1</v>
      </c>
      <c r="J39" s="117">
        <f t="shared" si="1"/>
        <v>50000000</v>
      </c>
      <c r="L39" s="150"/>
      <c r="M39" s="150">
        <v>50000000</v>
      </c>
      <c r="V39" s="148"/>
      <c r="W39" s="115">
        <f t="shared" si="0"/>
        <v>16200000</v>
      </c>
      <c r="Y39" s="150"/>
      <c r="Z39" s="150"/>
      <c r="AI39" s="17">
        <v>16200000</v>
      </c>
      <c r="AJ39" s="9" t="s">
        <v>722</v>
      </c>
      <c r="AK39" s="9" t="s">
        <v>732</v>
      </c>
      <c r="AL39" s="123" t="s">
        <v>733</v>
      </c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157"/>
    </row>
    <row r="40" spans="1:214" s="17" customFormat="1" ht="89.25" x14ac:dyDescent="0.2">
      <c r="A40" s="7"/>
      <c r="B40" s="131" t="s">
        <v>716</v>
      </c>
      <c r="C40" s="131" t="s">
        <v>717</v>
      </c>
      <c r="D40" s="144" t="s">
        <v>718</v>
      </c>
      <c r="E40" s="178" t="s">
        <v>767</v>
      </c>
      <c r="F40" s="175">
        <v>2020730010067</v>
      </c>
      <c r="G40" s="9" t="s">
        <v>747</v>
      </c>
      <c r="H40" s="178" t="s">
        <v>769</v>
      </c>
      <c r="I40" s="155">
        <v>2</v>
      </c>
      <c r="J40" s="117">
        <f t="shared" si="1"/>
        <v>62000000</v>
      </c>
      <c r="L40" s="150">
        <v>12000000</v>
      </c>
      <c r="M40" s="150">
        <v>50000000</v>
      </c>
      <c r="V40" s="148"/>
      <c r="W40" s="115">
        <f t="shared" si="0"/>
        <v>41728787</v>
      </c>
      <c r="Y40" s="149">
        <v>10500000</v>
      </c>
      <c r="Z40" s="149">
        <v>31228787</v>
      </c>
      <c r="AJ40" s="9" t="s">
        <v>722</v>
      </c>
      <c r="AK40" s="9" t="s">
        <v>732</v>
      </c>
      <c r="AL40" s="123" t="s">
        <v>733</v>
      </c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157"/>
    </row>
    <row r="41" spans="1:214" s="17" customFormat="1" ht="63.75" x14ac:dyDescent="0.2">
      <c r="A41" s="7"/>
      <c r="B41" s="131" t="s">
        <v>716</v>
      </c>
      <c r="C41" s="131" t="s">
        <v>717</v>
      </c>
      <c r="D41" s="144" t="s">
        <v>718</v>
      </c>
      <c r="E41" s="178" t="s">
        <v>770</v>
      </c>
      <c r="F41" s="175">
        <v>2020730010067</v>
      </c>
      <c r="G41" s="9" t="s">
        <v>771</v>
      </c>
      <c r="H41" s="178" t="s">
        <v>772</v>
      </c>
      <c r="I41" s="145">
        <v>57</v>
      </c>
      <c r="J41" s="117">
        <f t="shared" si="1"/>
        <v>1</v>
      </c>
      <c r="L41" s="150"/>
      <c r="M41" s="150">
        <v>1</v>
      </c>
      <c r="V41" s="148"/>
      <c r="W41" s="117">
        <f t="shared" si="0"/>
        <v>0</v>
      </c>
      <c r="Y41" s="150"/>
      <c r="Z41" s="150">
        <v>0</v>
      </c>
      <c r="AJ41" s="9" t="s">
        <v>722</v>
      </c>
      <c r="AK41" s="9" t="s">
        <v>773</v>
      </c>
      <c r="AL41" s="123" t="s">
        <v>774</v>
      </c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157"/>
    </row>
    <row r="42" spans="1:214" s="17" customFormat="1" ht="60" x14ac:dyDescent="0.2">
      <c r="A42" s="7"/>
      <c r="B42" s="131" t="s">
        <v>716</v>
      </c>
      <c r="C42" s="131" t="s">
        <v>717</v>
      </c>
      <c r="D42" s="144" t="s">
        <v>718</v>
      </c>
      <c r="E42" s="178" t="s">
        <v>770</v>
      </c>
      <c r="F42" s="175">
        <v>2020730010067</v>
      </c>
      <c r="G42" s="9" t="s">
        <v>771</v>
      </c>
      <c r="H42" s="178" t="s">
        <v>775</v>
      </c>
      <c r="I42" s="155">
        <v>1</v>
      </c>
      <c r="J42" s="117">
        <f t="shared" si="1"/>
        <v>156900000</v>
      </c>
      <c r="K42" s="116"/>
      <c r="L42" s="116">
        <f>70000000+86900000</f>
        <v>156900000</v>
      </c>
      <c r="M42" s="150"/>
      <c r="V42" s="148"/>
      <c r="W42" s="117">
        <f t="shared" si="0"/>
        <v>55000000</v>
      </c>
      <c r="X42" s="116"/>
      <c r="Y42" s="116">
        <v>55000000</v>
      </c>
      <c r="Z42" s="150"/>
      <c r="AJ42" s="9" t="s">
        <v>722</v>
      </c>
      <c r="AK42" s="9" t="s">
        <v>773</v>
      </c>
      <c r="AL42" s="123" t="s">
        <v>774</v>
      </c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157"/>
    </row>
    <row r="43" spans="1:214" s="17" customFormat="1" ht="60" x14ac:dyDescent="0.2">
      <c r="A43" s="7"/>
      <c r="B43" s="131" t="s">
        <v>716</v>
      </c>
      <c r="C43" s="131" t="s">
        <v>717</v>
      </c>
      <c r="D43" s="144" t="s">
        <v>718</v>
      </c>
      <c r="E43" s="178" t="s">
        <v>770</v>
      </c>
      <c r="F43" s="175">
        <v>2020730010067</v>
      </c>
      <c r="G43" s="9" t="s">
        <v>771</v>
      </c>
      <c r="H43" s="178" t="s">
        <v>776</v>
      </c>
      <c r="I43" s="145">
        <v>20</v>
      </c>
      <c r="J43" s="117">
        <f t="shared" si="1"/>
        <v>700000000</v>
      </c>
      <c r="K43" s="116"/>
      <c r="L43" s="116">
        <v>700000000</v>
      </c>
      <c r="M43" s="150"/>
      <c r="V43" s="148"/>
      <c r="W43" s="117">
        <f t="shared" si="0"/>
        <v>686433560</v>
      </c>
      <c r="X43" s="116"/>
      <c r="Y43" s="149">
        <v>686433560</v>
      </c>
      <c r="Z43" s="150"/>
      <c r="AI43" s="150"/>
      <c r="AJ43" s="9" t="s">
        <v>722</v>
      </c>
      <c r="AK43" s="9" t="s">
        <v>773</v>
      </c>
      <c r="AL43" s="123" t="s">
        <v>774</v>
      </c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157"/>
    </row>
    <row r="44" spans="1:214" s="17" customFormat="1" ht="63.75" x14ac:dyDescent="0.2">
      <c r="A44" s="7"/>
      <c r="B44" s="131" t="s">
        <v>716</v>
      </c>
      <c r="C44" s="131" t="s">
        <v>717</v>
      </c>
      <c r="D44" s="158" t="s">
        <v>718</v>
      </c>
      <c r="E44" s="66" t="s">
        <v>777</v>
      </c>
      <c r="F44" s="159">
        <v>2020730010041</v>
      </c>
      <c r="G44" s="160" t="s">
        <v>738</v>
      </c>
      <c r="H44" s="67" t="s">
        <v>778</v>
      </c>
      <c r="I44" s="161">
        <v>57</v>
      </c>
      <c r="J44" s="117">
        <f t="shared" si="1"/>
        <v>1</v>
      </c>
      <c r="L44" s="162"/>
      <c r="M44" s="162">
        <v>1</v>
      </c>
      <c r="V44" s="163"/>
      <c r="W44" s="115">
        <f t="shared" si="0"/>
        <v>0</v>
      </c>
      <c r="Y44" s="162"/>
      <c r="Z44" s="162"/>
      <c r="AJ44" s="9" t="s">
        <v>722</v>
      </c>
      <c r="AK44" s="9" t="s">
        <v>773</v>
      </c>
      <c r="AL44" s="123" t="s">
        <v>774</v>
      </c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157"/>
    </row>
    <row r="45" spans="1:214" s="17" customFormat="1" ht="60" x14ac:dyDescent="0.2">
      <c r="A45" s="7"/>
      <c r="B45" s="131" t="s">
        <v>716</v>
      </c>
      <c r="C45" s="131" t="s">
        <v>717</v>
      </c>
      <c r="D45" s="144" t="s">
        <v>718</v>
      </c>
      <c r="E45" s="178" t="s">
        <v>770</v>
      </c>
      <c r="F45" s="175">
        <v>2020730010067</v>
      </c>
      <c r="G45" s="9" t="s">
        <v>771</v>
      </c>
      <c r="H45" s="178" t="s">
        <v>779</v>
      </c>
      <c r="I45" s="155">
        <v>59</v>
      </c>
      <c r="J45" s="117">
        <f t="shared" si="1"/>
        <v>277889848386</v>
      </c>
      <c r="K45" s="116"/>
      <c r="L45" s="116">
        <f>795861333+260138667</f>
        <v>1056000000</v>
      </c>
      <c r="M45" s="150">
        <f>251230749569+21844084962-3000</f>
        <v>273074831531</v>
      </c>
      <c r="V45" s="116">
        <v>3759016855</v>
      </c>
      <c r="W45" s="117">
        <f t="shared" si="0"/>
        <v>275447300601</v>
      </c>
      <c r="X45" s="116"/>
      <c r="Y45" s="149">
        <v>1068051916</v>
      </c>
      <c r="Z45" s="149">
        <v>270653678040</v>
      </c>
      <c r="AI45" s="149">
        <f>3725570964-319</f>
        <v>3725570645</v>
      </c>
      <c r="AJ45" s="9" t="s">
        <v>722</v>
      </c>
      <c r="AK45" s="9" t="s">
        <v>773</v>
      </c>
      <c r="AL45" s="123" t="s">
        <v>774</v>
      </c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157"/>
    </row>
    <row r="46" spans="1:214" s="17" customFormat="1" ht="60" x14ac:dyDescent="0.2">
      <c r="A46" s="7"/>
      <c r="B46" s="131" t="s">
        <v>716</v>
      </c>
      <c r="C46" s="131" t="s">
        <v>717</v>
      </c>
      <c r="D46" s="144" t="s">
        <v>718</v>
      </c>
      <c r="E46" s="178" t="s">
        <v>770</v>
      </c>
      <c r="F46" s="175">
        <v>2020730010067</v>
      </c>
      <c r="G46" s="9" t="s">
        <v>771</v>
      </c>
      <c r="H46" s="57" t="s">
        <v>780</v>
      </c>
      <c r="I46" s="155">
        <v>1</v>
      </c>
      <c r="J46" s="117">
        <f t="shared" si="1"/>
        <v>136621993</v>
      </c>
      <c r="L46" s="116">
        <v>100000000</v>
      </c>
      <c r="M46" s="116">
        <v>36621993</v>
      </c>
      <c r="V46" s="148"/>
      <c r="W46" s="117">
        <f t="shared" si="0"/>
        <v>57000000</v>
      </c>
      <c r="Y46" s="149">
        <v>57000000</v>
      </c>
      <c r="Z46" s="150"/>
      <c r="AI46" s="150"/>
      <c r="AJ46" s="9" t="s">
        <v>722</v>
      </c>
      <c r="AK46" s="9" t="s">
        <v>773</v>
      </c>
      <c r="AL46" s="123" t="s">
        <v>774</v>
      </c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157"/>
    </row>
    <row r="47" spans="1:214" s="17" customFormat="1" ht="51" x14ac:dyDescent="0.2">
      <c r="A47" s="7"/>
      <c r="B47" s="131" t="s">
        <v>716</v>
      </c>
      <c r="C47" s="131" t="s">
        <v>717</v>
      </c>
      <c r="D47" s="144" t="s">
        <v>781</v>
      </c>
      <c r="E47" s="178" t="s">
        <v>782</v>
      </c>
      <c r="F47" s="153">
        <v>2020730010065</v>
      </c>
      <c r="G47" s="9" t="s">
        <v>783</v>
      </c>
      <c r="H47" s="57" t="s">
        <v>784</v>
      </c>
      <c r="I47" s="155">
        <v>1000</v>
      </c>
      <c r="J47" s="117">
        <f t="shared" si="1"/>
        <v>1576205635</v>
      </c>
      <c r="L47" s="150">
        <v>1576205635</v>
      </c>
      <c r="M47" s="150"/>
      <c r="V47" s="148"/>
      <c r="W47" s="115">
        <f t="shared" si="0"/>
        <v>1559551090</v>
      </c>
      <c r="Y47" s="149">
        <v>1559551090</v>
      </c>
      <c r="Z47" s="150"/>
      <c r="AJ47" s="9" t="s">
        <v>722</v>
      </c>
      <c r="AK47" s="9" t="s">
        <v>732</v>
      </c>
      <c r="AL47" s="123" t="s">
        <v>733</v>
      </c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157"/>
    </row>
    <row r="48" spans="1:214" s="17" customFormat="1" ht="51.75" thickBot="1" x14ac:dyDescent="0.25">
      <c r="A48" s="7"/>
      <c r="B48" s="131" t="s">
        <v>716</v>
      </c>
      <c r="C48" s="131" t="s">
        <v>717</v>
      </c>
      <c r="D48" s="144" t="s">
        <v>781</v>
      </c>
      <c r="E48" s="178" t="s">
        <v>782</v>
      </c>
      <c r="F48" s="153">
        <v>2020730010065</v>
      </c>
      <c r="G48" s="9" t="s">
        <v>783</v>
      </c>
      <c r="H48" s="57" t="s">
        <v>785</v>
      </c>
      <c r="I48" s="155">
        <v>2</v>
      </c>
      <c r="J48" s="117">
        <f t="shared" si="1"/>
        <v>30000000</v>
      </c>
      <c r="L48" s="150">
        <v>30000000</v>
      </c>
      <c r="M48" s="150"/>
      <c r="V48" s="148"/>
      <c r="W48" s="115">
        <f t="shared" si="0"/>
        <v>30000000</v>
      </c>
      <c r="Y48" s="150">
        <v>30000000</v>
      </c>
      <c r="Z48" s="150"/>
      <c r="AJ48" s="9" t="s">
        <v>722</v>
      </c>
      <c r="AK48" s="9" t="s">
        <v>732</v>
      </c>
      <c r="AL48" s="123" t="s">
        <v>733</v>
      </c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157"/>
    </row>
    <row r="49" spans="2:38" ht="13.5" thickBot="1" x14ac:dyDescent="0.25">
      <c r="B49" s="188" t="s">
        <v>36</v>
      </c>
      <c r="C49" s="189"/>
      <c r="D49" s="189"/>
      <c r="E49" s="189"/>
      <c r="F49" s="189"/>
      <c r="G49" s="189"/>
      <c r="H49" s="189"/>
      <c r="I49" s="190"/>
      <c r="J49" s="164">
        <f t="shared" ref="J49:W49" si="2">SUM(J11:J48)</f>
        <v>320819332060</v>
      </c>
      <c r="K49" s="165">
        <f t="shared" si="2"/>
        <v>0</v>
      </c>
      <c r="L49" s="165">
        <f t="shared" si="2"/>
        <v>14869876403</v>
      </c>
      <c r="M49" s="165">
        <f t="shared" si="2"/>
        <v>286664219525</v>
      </c>
      <c r="N49" s="165">
        <f t="shared" si="2"/>
        <v>0</v>
      </c>
      <c r="O49" s="165">
        <f t="shared" si="2"/>
        <v>0</v>
      </c>
      <c r="P49" s="165">
        <f t="shared" si="2"/>
        <v>0</v>
      </c>
      <c r="Q49" s="165">
        <f t="shared" si="2"/>
        <v>0</v>
      </c>
      <c r="R49" s="165">
        <f t="shared" si="2"/>
        <v>0</v>
      </c>
      <c r="S49" s="165">
        <f t="shared" si="2"/>
        <v>0</v>
      </c>
      <c r="T49" s="165">
        <f t="shared" si="2"/>
        <v>6583592487</v>
      </c>
      <c r="U49" s="165">
        <f t="shared" si="2"/>
        <v>0</v>
      </c>
      <c r="V49" s="165">
        <f t="shared" si="2"/>
        <v>12701643645</v>
      </c>
      <c r="W49" s="165">
        <f t="shared" si="2"/>
        <v>306831765821</v>
      </c>
      <c r="X49" s="166"/>
      <c r="Y49" s="165">
        <f>SUM(Y11:Y48)</f>
        <v>14573810649</v>
      </c>
      <c r="Z49" s="165">
        <f>SUM(Z11:Z48)</f>
        <v>279348525021</v>
      </c>
      <c r="AA49" s="166"/>
      <c r="AB49" s="166"/>
      <c r="AC49" s="166"/>
      <c r="AD49" s="166"/>
      <c r="AE49" s="166"/>
      <c r="AF49" s="166"/>
      <c r="AG49" s="166"/>
      <c r="AH49" s="166"/>
      <c r="AI49" s="165">
        <f>SUM(AI11:AI48)</f>
        <v>12909430151</v>
      </c>
      <c r="AJ49" s="167"/>
      <c r="AK49" s="167"/>
      <c r="AL49" s="168"/>
    </row>
    <row r="50" spans="2:38" x14ac:dyDescent="0.2">
      <c r="J50" s="269"/>
      <c r="K50" s="1"/>
      <c r="L50" s="2"/>
      <c r="W50" s="270"/>
      <c r="Z50" s="271"/>
    </row>
    <row r="51" spans="2:38" x14ac:dyDescent="0.2">
      <c r="J51" s="169"/>
      <c r="K51" s="7"/>
      <c r="L51" s="7"/>
      <c r="M51" s="7"/>
      <c r="T51" s="7"/>
      <c r="V51" s="7"/>
      <c r="W51" s="169"/>
      <c r="X51" s="7"/>
      <c r="Z51" s="170"/>
    </row>
    <row r="52" spans="2:38" x14ac:dyDescent="0.2">
      <c r="J52" s="272"/>
      <c r="K52" s="7"/>
      <c r="L52" s="169"/>
      <c r="M52" s="169"/>
      <c r="T52" s="7"/>
      <c r="V52" s="7"/>
      <c r="W52" s="273"/>
      <c r="X52" s="7"/>
    </row>
    <row r="53" spans="2:38" x14ac:dyDescent="0.2">
      <c r="J53" s="169"/>
      <c r="K53" s="7"/>
      <c r="L53" s="169"/>
      <c r="M53" s="169"/>
      <c r="T53" s="7"/>
      <c r="V53" s="169"/>
      <c r="W53" s="169"/>
      <c r="X53" s="7"/>
    </row>
    <row r="54" spans="2:38" x14ac:dyDescent="0.2">
      <c r="J54" s="169"/>
      <c r="K54" s="7"/>
      <c r="L54" s="171"/>
      <c r="M54" s="171"/>
      <c r="T54" s="7"/>
      <c r="V54" s="171"/>
      <c r="W54" s="274"/>
      <c r="X54" s="169"/>
    </row>
    <row r="55" spans="2:38" x14ac:dyDescent="0.2">
      <c r="J55" s="172"/>
      <c r="K55" s="7"/>
      <c r="L55" s="169"/>
      <c r="M55" s="169"/>
      <c r="T55" s="7"/>
      <c r="V55" s="7"/>
      <c r="W55" s="169"/>
      <c r="X55" s="7"/>
    </row>
    <row r="56" spans="2:38" x14ac:dyDescent="0.2">
      <c r="J56" s="169"/>
      <c r="K56" s="7"/>
      <c r="L56" s="7"/>
      <c r="M56" s="7"/>
      <c r="T56" s="7"/>
      <c r="V56" s="7"/>
      <c r="W56" s="169"/>
      <c r="X56" s="7"/>
    </row>
    <row r="57" spans="2:38" x14ac:dyDescent="0.2">
      <c r="J57" s="7"/>
      <c r="K57" s="7"/>
      <c r="L57" s="7"/>
      <c r="M57" s="7"/>
      <c r="T57" s="7"/>
      <c r="V57" s="7"/>
      <c r="W57" s="7"/>
      <c r="X57" s="7"/>
    </row>
  </sheetData>
  <mergeCells count="33">
    <mergeCell ref="B4:U4"/>
    <mergeCell ref="B5:U5"/>
    <mergeCell ref="B7:G7"/>
    <mergeCell ref="B8:I8"/>
    <mergeCell ref="J8:J10"/>
    <mergeCell ref="K8:V8"/>
    <mergeCell ref="K9:L9"/>
    <mergeCell ref="M9:R9"/>
    <mergeCell ref="S9:S10"/>
    <mergeCell ref="T9:T10"/>
    <mergeCell ref="X8:AI8"/>
    <mergeCell ref="AJ8:AL8"/>
    <mergeCell ref="B9:B10"/>
    <mergeCell ref="C9:C10"/>
    <mergeCell ref="D9:D10"/>
    <mergeCell ref="E9:E10"/>
    <mergeCell ref="F9:F10"/>
    <mergeCell ref="G9:G10"/>
    <mergeCell ref="H9:H10"/>
    <mergeCell ref="I9:I10"/>
    <mergeCell ref="W8:W10"/>
    <mergeCell ref="AK9:AK10"/>
    <mergeCell ref="AL9:AL10"/>
    <mergeCell ref="U9:U10"/>
    <mergeCell ref="V9:V10"/>
    <mergeCell ref="X9:Y9"/>
    <mergeCell ref="Z9:AE9"/>
    <mergeCell ref="AF9:AF10"/>
    <mergeCell ref="B49:I49"/>
    <mergeCell ref="AG9:AG10"/>
    <mergeCell ref="AH9:AH10"/>
    <mergeCell ref="AI9:AI10"/>
    <mergeCell ref="AJ9:AJ1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Z35"/>
  <sheetViews>
    <sheetView zoomScale="70" zoomScaleNormal="70" workbookViewId="0">
      <selection activeCell="A12" sqref="A12"/>
    </sheetView>
  </sheetViews>
  <sheetFormatPr baseColWidth="10" defaultRowHeight="12.75" x14ac:dyDescent="0.2"/>
  <cols>
    <col min="1" max="1" width="4.85546875" style="7" customWidth="1"/>
    <col min="2" max="2" width="21" style="4" customWidth="1"/>
    <col min="3" max="3" width="25" style="3" customWidth="1"/>
    <col min="4" max="4" width="23" style="3" customWidth="1"/>
    <col min="5" max="5" width="18.85546875" style="3" customWidth="1"/>
    <col min="6" max="6" width="16.5703125" style="3" customWidth="1"/>
    <col min="7" max="7" width="16.7109375" style="3" customWidth="1"/>
    <col min="8" max="8" width="26.42578125" style="3" customWidth="1"/>
    <col min="9" max="9" width="15.7109375" style="3" customWidth="1"/>
    <col min="10" max="10" width="29.7109375" style="3" customWidth="1"/>
    <col min="11" max="11" width="12.85546875" style="3" customWidth="1"/>
    <col min="12" max="12" width="26.85546875" style="3" customWidth="1"/>
    <col min="13" max="13" width="21.42578125" style="3" customWidth="1"/>
    <col min="14" max="14" width="20.42578125" style="3" customWidth="1"/>
    <col min="15" max="15" width="8.140625" style="3" customWidth="1"/>
    <col min="16" max="16" width="8.5703125" style="3" customWidth="1"/>
    <col min="17" max="17" width="11.42578125" style="3"/>
    <col min="18" max="18" width="18.28515625" style="3" bestFit="1" customWidth="1"/>
    <col min="19" max="19" width="18.140625" style="3" customWidth="1"/>
    <col min="20" max="20" width="11.42578125" style="3"/>
    <col min="21" max="21" width="8.42578125" style="3" customWidth="1"/>
    <col min="22" max="22" width="8.85546875" style="3" customWidth="1"/>
    <col min="23" max="23" width="14.7109375" style="3" customWidth="1"/>
    <col min="24" max="24" width="17.85546875" style="3" customWidth="1"/>
    <col min="25" max="25" width="24.28515625" style="3" customWidth="1"/>
    <col min="26" max="26" width="26.140625" style="3" customWidth="1"/>
    <col min="27" max="27" width="22.85546875" style="3" customWidth="1"/>
    <col min="28" max="28" width="25.42578125" style="3" customWidth="1"/>
    <col min="29" max="29" width="22.42578125" style="3" customWidth="1"/>
    <col min="30" max="30" width="23.7109375" style="3" customWidth="1"/>
    <col min="31" max="31" width="19.85546875" style="3" customWidth="1"/>
    <col min="32" max="32" width="13.5703125" style="3" customWidth="1"/>
    <col min="33" max="33" width="16.28515625" style="3" customWidth="1"/>
    <col min="34" max="208" width="11.42578125" style="7"/>
    <col min="209" max="254" width="11.42578125" style="3"/>
    <col min="255" max="255" width="2.85546875" style="3" customWidth="1"/>
    <col min="256" max="256" width="10.85546875" style="3" customWidth="1"/>
    <col min="257" max="257" width="18.7109375" style="3" customWidth="1"/>
    <col min="258" max="258" width="0.140625" style="3" customWidth="1"/>
    <col min="259" max="259" width="25" style="3" customWidth="1"/>
    <col min="260" max="260" width="23" style="3" customWidth="1"/>
    <col min="261" max="261" width="18.85546875" style="3" customWidth="1"/>
    <col min="262" max="262" width="16.5703125" style="3" customWidth="1"/>
    <col min="263" max="263" width="16.7109375" style="3" customWidth="1"/>
    <col min="264" max="264" width="26.42578125" style="3" customWidth="1"/>
    <col min="265" max="265" width="15.7109375" style="3" customWidth="1"/>
    <col min="266" max="266" width="29.7109375" style="3" customWidth="1"/>
    <col min="267" max="267" width="12.85546875" style="3" customWidth="1"/>
    <col min="268" max="268" width="26.85546875" style="3" customWidth="1"/>
    <col min="269" max="269" width="21.42578125" style="3" customWidth="1"/>
    <col min="270" max="270" width="20.42578125" style="3" customWidth="1"/>
    <col min="271" max="271" width="8.140625" style="3" customWidth="1"/>
    <col min="272" max="272" width="8.5703125" style="3" customWidth="1"/>
    <col min="273" max="273" width="11.42578125" style="3"/>
    <col min="274" max="274" width="18.28515625" style="3" bestFit="1" customWidth="1"/>
    <col min="275" max="275" width="18.140625" style="3" customWidth="1"/>
    <col min="276" max="276" width="11.42578125" style="3"/>
    <col min="277" max="277" width="8.42578125" style="3" customWidth="1"/>
    <col min="278" max="278" width="8.85546875" style="3" customWidth="1"/>
    <col min="279" max="279" width="14.7109375" style="3" customWidth="1"/>
    <col min="280" max="280" width="17.85546875" style="3" customWidth="1"/>
    <col min="281" max="281" width="24.28515625" style="3" customWidth="1"/>
    <col min="282" max="282" width="26.140625" style="3" customWidth="1"/>
    <col min="283" max="283" width="22.85546875" style="3" customWidth="1"/>
    <col min="284" max="284" width="25.42578125" style="3" customWidth="1"/>
    <col min="285" max="285" width="22.42578125" style="3" customWidth="1"/>
    <col min="286" max="286" width="23.7109375" style="3" customWidth="1"/>
    <col min="287" max="287" width="19.85546875" style="3" customWidth="1"/>
    <col min="288" max="288" width="13.5703125" style="3" customWidth="1"/>
    <col min="289" max="289" width="16.28515625" style="3" customWidth="1"/>
    <col min="290" max="510" width="11.42578125" style="3"/>
    <col min="511" max="511" width="2.85546875" style="3" customWidth="1"/>
    <col min="512" max="512" width="10.85546875" style="3" customWidth="1"/>
    <col min="513" max="513" width="18.7109375" style="3" customWidth="1"/>
    <col min="514" max="514" width="0.140625" style="3" customWidth="1"/>
    <col min="515" max="515" width="25" style="3" customWidth="1"/>
    <col min="516" max="516" width="23" style="3" customWidth="1"/>
    <col min="517" max="517" width="18.85546875" style="3" customWidth="1"/>
    <col min="518" max="518" width="16.5703125" style="3" customWidth="1"/>
    <col min="519" max="519" width="16.7109375" style="3" customWidth="1"/>
    <col min="520" max="520" width="26.42578125" style="3" customWidth="1"/>
    <col min="521" max="521" width="15.7109375" style="3" customWidth="1"/>
    <col min="522" max="522" width="29.7109375" style="3" customWidth="1"/>
    <col min="523" max="523" width="12.85546875" style="3" customWidth="1"/>
    <col min="524" max="524" width="26.85546875" style="3" customWidth="1"/>
    <col min="525" max="525" width="21.42578125" style="3" customWidth="1"/>
    <col min="526" max="526" width="20.42578125" style="3" customWidth="1"/>
    <col min="527" max="527" width="8.140625" style="3" customWidth="1"/>
    <col min="528" max="528" width="8.5703125" style="3" customWidth="1"/>
    <col min="529" max="529" width="11.42578125" style="3"/>
    <col min="530" max="530" width="18.28515625" style="3" bestFit="1" customWidth="1"/>
    <col min="531" max="531" width="18.140625" style="3" customWidth="1"/>
    <col min="532" max="532" width="11.42578125" style="3"/>
    <col min="533" max="533" width="8.42578125" style="3" customWidth="1"/>
    <col min="534" max="534" width="8.85546875" style="3" customWidth="1"/>
    <col min="535" max="535" width="14.7109375" style="3" customWidth="1"/>
    <col min="536" max="536" width="17.85546875" style="3" customWidth="1"/>
    <col min="537" max="537" width="24.28515625" style="3" customWidth="1"/>
    <col min="538" max="538" width="26.140625" style="3" customWidth="1"/>
    <col min="539" max="539" width="22.85546875" style="3" customWidth="1"/>
    <col min="540" max="540" width="25.42578125" style="3" customWidth="1"/>
    <col min="541" max="541" width="22.42578125" style="3" customWidth="1"/>
    <col min="542" max="542" width="23.7109375" style="3" customWidth="1"/>
    <col min="543" max="543" width="19.85546875" style="3" customWidth="1"/>
    <col min="544" max="544" width="13.5703125" style="3" customWidth="1"/>
    <col min="545" max="545" width="16.28515625" style="3" customWidth="1"/>
    <col min="546" max="766" width="11.42578125" style="3"/>
    <col min="767" max="767" width="2.85546875" style="3" customWidth="1"/>
    <col min="768" max="768" width="10.85546875" style="3" customWidth="1"/>
    <col min="769" max="769" width="18.7109375" style="3" customWidth="1"/>
    <col min="770" max="770" width="0.140625" style="3" customWidth="1"/>
    <col min="771" max="771" width="25" style="3" customWidth="1"/>
    <col min="772" max="772" width="23" style="3" customWidth="1"/>
    <col min="773" max="773" width="18.85546875" style="3" customWidth="1"/>
    <col min="774" max="774" width="16.5703125" style="3" customWidth="1"/>
    <col min="775" max="775" width="16.7109375" style="3" customWidth="1"/>
    <col min="776" max="776" width="26.42578125" style="3" customWidth="1"/>
    <col min="777" max="777" width="15.7109375" style="3" customWidth="1"/>
    <col min="778" max="778" width="29.7109375" style="3" customWidth="1"/>
    <col min="779" max="779" width="12.85546875" style="3" customWidth="1"/>
    <col min="780" max="780" width="26.85546875" style="3" customWidth="1"/>
    <col min="781" max="781" width="21.42578125" style="3" customWidth="1"/>
    <col min="782" max="782" width="20.42578125" style="3" customWidth="1"/>
    <col min="783" max="783" width="8.140625" style="3" customWidth="1"/>
    <col min="784" max="784" width="8.5703125" style="3" customWidth="1"/>
    <col min="785" max="785" width="11.42578125" style="3"/>
    <col min="786" max="786" width="18.28515625" style="3" bestFit="1" customWidth="1"/>
    <col min="787" max="787" width="18.140625" style="3" customWidth="1"/>
    <col min="788" max="788" width="11.42578125" style="3"/>
    <col min="789" max="789" width="8.42578125" style="3" customWidth="1"/>
    <col min="790" max="790" width="8.85546875" style="3" customWidth="1"/>
    <col min="791" max="791" width="14.7109375" style="3" customWidth="1"/>
    <col min="792" max="792" width="17.85546875" style="3" customWidth="1"/>
    <col min="793" max="793" width="24.28515625" style="3" customWidth="1"/>
    <col min="794" max="794" width="26.140625" style="3" customWidth="1"/>
    <col min="795" max="795" width="22.85546875" style="3" customWidth="1"/>
    <col min="796" max="796" width="25.42578125" style="3" customWidth="1"/>
    <col min="797" max="797" width="22.42578125" style="3" customWidth="1"/>
    <col min="798" max="798" width="23.7109375" style="3" customWidth="1"/>
    <col min="799" max="799" width="19.85546875" style="3" customWidth="1"/>
    <col min="800" max="800" width="13.5703125" style="3" customWidth="1"/>
    <col min="801" max="801" width="16.28515625" style="3" customWidth="1"/>
    <col min="802" max="1022" width="11.42578125" style="3"/>
    <col min="1023" max="1023" width="2.85546875" style="3" customWidth="1"/>
    <col min="1024" max="1024" width="10.85546875" style="3" customWidth="1"/>
    <col min="1025" max="1025" width="18.7109375" style="3" customWidth="1"/>
    <col min="1026" max="1026" width="0.140625" style="3" customWidth="1"/>
    <col min="1027" max="1027" width="25" style="3" customWidth="1"/>
    <col min="1028" max="1028" width="23" style="3" customWidth="1"/>
    <col min="1029" max="1029" width="18.85546875" style="3" customWidth="1"/>
    <col min="1030" max="1030" width="16.5703125" style="3" customWidth="1"/>
    <col min="1031" max="1031" width="16.7109375" style="3" customWidth="1"/>
    <col min="1032" max="1032" width="26.42578125" style="3" customWidth="1"/>
    <col min="1033" max="1033" width="15.7109375" style="3" customWidth="1"/>
    <col min="1034" max="1034" width="29.7109375" style="3" customWidth="1"/>
    <col min="1035" max="1035" width="12.85546875" style="3" customWidth="1"/>
    <col min="1036" max="1036" width="26.85546875" style="3" customWidth="1"/>
    <col min="1037" max="1037" width="21.42578125" style="3" customWidth="1"/>
    <col min="1038" max="1038" width="20.42578125" style="3" customWidth="1"/>
    <col min="1039" max="1039" width="8.140625" style="3" customWidth="1"/>
    <col min="1040" max="1040" width="8.5703125" style="3" customWidth="1"/>
    <col min="1041" max="1041" width="11.42578125" style="3"/>
    <col min="1042" max="1042" width="18.28515625" style="3" bestFit="1" customWidth="1"/>
    <col min="1043" max="1043" width="18.140625" style="3" customWidth="1"/>
    <col min="1044" max="1044" width="11.42578125" style="3"/>
    <col min="1045" max="1045" width="8.42578125" style="3" customWidth="1"/>
    <col min="1046" max="1046" width="8.85546875" style="3" customWidth="1"/>
    <col min="1047" max="1047" width="14.7109375" style="3" customWidth="1"/>
    <col min="1048" max="1048" width="17.85546875" style="3" customWidth="1"/>
    <col min="1049" max="1049" width="24.28515625" style="3" customWidth="1"/>
    <col min="1050" max="1050" width="26.140625" style="3" customWidth="1"/>
    <col min="1051" max="1051" width="22.85546875" style="3" customWidth="1"/>
    <col min="1052" max="1052" width="25.42578125" style="3" customWidth="1"/>
    <col min="1053" max="1053" width="22.42578125" style="3" customWidth="1"/>
    <col min="1054" max="1054" width="23.7109375" style="3" customWidth="1"/>
    <col min="1055" max="1055" width="19.85546875" style="3" customWidth="1"/>
    <col min="1056" max="1056" width="13.5703125" style="3" customWidth="1"/>
    <col min="1057" max="1057" width="16.28515625" style="3" customWidth="1"/>
    <col min="1058" max="1278" width="11.42578125" style="3"/>
    <col min="1279" max="1279" width="2.85546875" style="3" customWidth="1"/>
    <col min="1280" max="1280" width="10.85546875" style="3" customWidth="1"/>
    <col min="1281" max="1281" width="18.7109375" style="3" customWidth="1"/>
    <col min="1282" max="1282" width="0.140625" style="3" customWidth="1"/>
    <col min="1283" max="1283" width="25" style="3" customWidth="1"/>
    <col min="1284" max="1284" width="23" style="3" customWidth="1"/>
    <col min="1285" max="1285" width="18.85546875" style="3" customWidth="1"/>
    <col min="1286" max="1286" width="16.5703125" style="3" customWidth="1"/>
    <col min="1287" max="1287" width="16.7109375" style="3" customWidth="1"/>
    <col min="1288" max="1288" width="26.42578125" style="3" customWidth="1"/>
    <col min="1289" max="1289" width="15.7109375" style="3" customWidth="1"/>
    <col min="1290" max="1290" width="29.7109375" style="3" customWidth="1"/>
    <col min="1291" max="1291" width="12.85546875" style="3" customWidth="1"/>
    <col min="1292" max="1292" width="26.85546875" style="3" customWidth="1"/>
    <col min="1293" max="1293" width="21.42578125" style="3" customWidth="1"/>
    <col min="1294" max="1294" width="20.42578125" style="3" customWidth="1"/>
    <col min="1295" max="1295" width="8.140625" style="3" customWidth="1"/>
    <col min="1296" max="1296" width="8.5703125" style="3" customWidth="1"/>
    <col min="1297" max="1297" width="11.42578125" style="3"/>
    <col min="1298" max="1298" width="18.28515625" style="3" bestFit="1" customWidth="1"/>
    <col min="1299" max="1299" width="18.140625" style="3" customWidth="1"/>
    <col min="1300" max="1300" width="11.42578125" style="3"/>
    <col min="1301" max="1301" width="8.42578125" style="3" customWidth="1"/>
    <col min="1302" max="1302" width="8.85546875" style="3" customWidth="1"/>
    <col min="1303" max="1303" width="14.7109375" style="3" customWidth="1"/>
    <col min="1304" max="1304" width="17.85546875" style="3" customWidth="1"/>
    <col min="1305" max="1305" width="24.28515625" style="3" customWidth="1"/>
    <col min="1306" max="1306" width="26.140625" style="3" customWidth="1"/>
    <col min="1307" max="1307" width="22.85546875" style="3" customWidth="1"/>
    <col min="1308" max="1308" width="25.42578125" style="3" customWidth="1"/>
    <col min="1309" max="1309" width="22.42578125" style="3" customWidth="1"/>
    <col min="1310" max="1310" width="23.7109375" style="3" customWidth="1"/>
    <col min="1311" max="1311" width="19.85546875" style="3" customWidth="1"/>
    <col min="1312" max="1312" width="13.5703125" style="3" customWidth="1"/>
    <col min="1313" max="1313" width="16.28515625" style="3" customWidth="1"/>
    <col min="1314" max="1534" width="11.42578125" style="3"/>
    <col min="1535" max="1535" width="2.85546875" style="3" customWidth="1"/>
    <col min="1536" max="1536" width="10.85546875" style="3" customWidth="1"/>
    <col min="1537" max="1537" width="18.7109375" style="3" customWidth="1"/>
    <col min="1538" max="1538" width="0.140625" style="3" customWidth="1"/>
    <col min="1539" max="1539" width="25" style="3" customWidth="1"/>
    <col min="1540" max="1540" width="23" style="3" customWidth="1"/>
    <col min="1541" max="1541" width="18.85546875" style="3" customWidth="1"/>
    <col min="1542" max="1542" width="16.5703125" style="3" customWidth="1"/>
    <col min="1543" max="1543" width="16.7109375" style="3" customWidth="1"/>
    <col min="1544" max="1544" width="26.42578125" style="3" customWidth="1"/>
    <col min="1545" max="1545" width="15.7109375" style="3" customWidth="1"/>
    <col min="1546" max="1546" width="29.7109375" style="3" customWidth="1"/>
    <col min="1547" max="1547" width="12.85546875" style="3" customWidth="1"/>
    <col min="1548" max="1548" width="26.85546875" style="3" customWidth="1"/>
    <col min="1549" max="1549" width="21.42578125" style="3" customWidth="1"/>
    <col min="1550" max="1550" width="20.42578125" style="3" customWidth="1"/>
    <col min="1551" max="1551" width="8.140625" style="3" customWidth="1"/>
    <col min="1552" max="1552" width="8.5703125" style="3" customWidth="1"/>
    <col min="1553" max="1553" width="11.42578125" style="3"/>
    <col min="1554" max="1554" width="18.28515625" style="3" bestFit="1" customWidth="1"/>
    <col min="1555" max="1555" width="18.140625" style="3" customWidth="1"/>
    <col min="1556" max="1556" width="11.42578125" style="3"/>
    <col min="1557" max="1557" width="8.42578125" style="3" customWidth="1"/>
    <col min="1558" max="1558" width="8.85546875" style="3" customWidth="1"/>
    <col min="1559" max="1559" width="14.7109375" style="3" customWidth="1"/>
    <col min="1560" max="1560" width="17.85546875" style="3" customWidth="1"/>
    <col min="1561" max="1561" width="24.28515625" style="3" customWidth="1"/>
    <col min="1562" max="1562" width="26.140625" style="3" customWidth="1"/>
    <col min="1563" max="1563" width="22.85546875" style="3" customWidth="1"/>
    <col min="1564" max="1564" width="25.42578125" style="3" customWidth="1"/>
    <col min="1565" max="1565" width="22.42578125" style="3" customWidth="1"/>
    <col min="1566" max="1566" width="23.7109375" style="3" customWidth="1"/>
    <col min="1567" max="1567" width="19.85546875" style="3" customWidth="1"/>
    <col min="1568" max="1568" width="13.5703125" style="3" customWidth="1"/>
    <col min="1569" max="1569" width="16.28515625" style="3" customWidth="1"/>
    <col min="1570" max="1790" width="11.42578125" style="3"/>
    <col min="1791" max="1791" width="2.85546875" style="3" customWidth="1"/>
    <col min="1792" max="1792" width="10.85546875" style="3" customWidth="1"/>
    <col min="1793" max="1793" width="18.7109375" style="3" customWidth="1"/>
    <col min="1794" max="1794" width="0.140625" style="3" customWidth="1"/>
    <col min="1795" max="1795" width="25" style="3" customWidth="1"/>
    <col min="1796" max="1796" width="23" style="3" customWidth="1"/>
    <col min="1797" max="1797" width="18.85546875" style="3" customWidth="1"/>
    <col min="1798" max="1798" width="16.5703125" style="3" customWidth="1"/>
    <col min="1799" max="1799" width="16.7109375" style="3" customWidth="1"/>
    <col min="1800" max="1800" width="26.42578125" style="3" customWidth="1"/>
    <col min="1801" max="1801" width="15.7109375" style="3" customWidth="1"/>
    <col min="1802" max="1802" width="29.7109375" style="3" customWidth="1"/>
    <col min="1803" max="1803" width="12.85546875" style="3" customWidth="1"/>
    <col min="1804" max="1804" width="26.85546875" style="3" customWidth="1"/>
    <col min="1805" max="1805" width="21.42578125" style="3" customWidth="1"/>
    <col min="1806" max="1806" width="20.42578125" style="3" customWidth="1"/>
    <col min="1807" max="1807" width="8.140625" style="3" customWidth="1"/>
    <col min="1808" max="1808" width="8.5703125" style="3" customWidth="1"/>
    <col min="1809" max="1809" width="11.42578125" style="3"/>
    <col min="1810" max="1810" width="18.28515625" style="3" bestFit="1" customWidth="1"/>
    <col min="1811" max="1811" width="18.140625" style="3" customWidth="1"/>
    <col min="1812" max="1812" width="11.42578125" style="3"/>
    <col min="1813" max="1813" width="8.42578125" style="3" customWidth="1"/>
    <col min="1814" max="1814" width="8.85546875" style="3" customWidth="1"/>
    <col min="1815" max="1815" width="14.7109375" style="3" customWidth="1"/>
    <col min="1816" max="1816" width="17.85546875" style="3" customWidth="1"/>
    <col min="1817" max="1817" width="24.28515625" style="3" customWidth="1"/>
    <col min="1818" max="1818" width="26.140625" style="3" customWidth="1"/>
    <col min="1819" max="1819" width="22.85546875" style="3" customWidth="1"/>
    <col min="1820" max="1820" width="25.42578125" style="3" customWidth="1"/>
    <col min="1821" max="1821" width="22.42578125" style="3" customWidth="1"/>
    <col min="1822" max="1822" width="23.7109375" style="3" customWidth="1"/>
    <col min="1823" max="1823" width="19.85546875" style="3" customWidth="1"/>
    <col min="1824" max="1824" width="13.5703125" style="3" customWidth="1"/>
    <col min="1825" max="1825" width="16.28515625" style="3" customWidth="1"/>
    <col min="1826" max="2046" width="11.42578125" style="3"/>
    <col min="2047" max="2047" width="2.85546875" style="3" customWidth="1"/>
    <col min="2048" max="2048" width="10.85546875" style="3" customWidth="1"/>
    <col min="2049" max="2049" width="18.7109375" style="3" customWidth="1"/>
    <col min="2050" max="2050" width="0.140625" style="3" customWidth="1"/>
    <col min="2051" max="2051" width="25" style="3" customWidth="1"/>
    <col min="2052" max="2052" width="23" style="3" customWidth="1"/>
    <col min="2053" max="2053" width="18.85546875" style="3" customWidth="1"/>
    <col min="2054" max="2054" width="16.5703125" style="3" customWidth="1"/>
    <col min="2055" max="2055" width="16.7109375" style="3" customWidth="1"/>
    <col min="2056" max="2056" width="26.42578125" style="3" customWidth="1"/>
    <col min="2057" max="2057" width="15.7109375" style="3" customWidth="1"/>
    <col min="2058" max="2058" width="29.7109375" style="3" customWidth="1"/>
    <col min="2059" max="2059" width="12.85546875" style="3" customWidth="1"/>
    <col min="2060" max="2060" width="26.85546875" style="3" customWidth="1"/>
    <col min="2061" max="2061" width="21.42578125" style="3" customWidth="1"/>
    <col min="2062" max="2062" width="20.42578125" style="3" customWidth="1"/>
    <col min="2063" max="2063" width="8.140625" style="3" customWidth="1"/>
    <col min="2064" max="2064" width="8.5703125" style="3" customWidth="1"/>
    <col min="2065" max="2065" width="11.42578125" style="3"/>
    <col min="2066" max="2066" width="18.28515625" style="3" bestFit="1" customWidth="1"/>
    <col min="2067" max="2067" width="18.140625" style="3" customWidth="1"/>
    <col min="2068" max="2068" width="11.42578125" style="3"/>
    <col min="2069" max="2069" width="8.42578125" style="3" customWidth="1"/>
    <col min="2070" max="2070" width="8.85546875" style="3" customWidth="1"/>
    <col min="2071" max="2071" width="14.7109375" style="3" customWidth="1"/>
    <col min="2072" max="2072" width="17.85546875" style="3" customWidth="1"/>
    <col min="2073" max="2073" width="24.28515625" style="3" customWidth="1"/>
    <col min="2074" max="2074" width="26.140625" style="3" customWidth="1"/>
    <col min="2075" max="2075" width="22.85546875" style="3" customWidth="1"/>
    <col min="2076" max="2076" width="25.42578125" style="3" customWidth="1"/>
    <col min="2077" max="2077" width="22.42578125" style="3" customWidth="1"/>
    <col min="2078" max="2078" width="23.7109375" style="3" customWidth="1"/>
    <col min="2079" max="2079" width="19.85546875" style="3" customWidth="1"/>
    <col min="2080" max="2080" width="13.5703125" style="3" customWidth="1"/>
    <col min="2081" max="2081" width="16.28515625" style="3" customWidth="1"/>
    <col min="2082" max="2302" width="11.42578125" style="3"/>
    <col min="2303" max="2303" width="2.85546875" style="3" customWidth="1"/>
    <col min="2304" max="2304" width="10.85546875" style="3" customWidth="1"/>
    <col min="2305" max="2305" width="18.7109375" style="3" customWidth="1"/>
    <col min="2306" max="2306" width="0.140625" style="3" customWidth="1"/>
    <col min="2307" max="2307" width="25" style="3" customWidth="1"/>
    <col min="2308" max="2308" width="23" style="3" customWidth="1"/>
    <col min="2309" max="2309" width="18.85546875" style="3" customWidth="1"/>
    <col min="2310" max="2310" width="16.5703125" style="3" customWidth="1"/>
    <col min="2311" max="2311" width="16.7109375" style="3" customWidth="1"/>
    <col min="2312" max="2312" width="26.42578125" style="3" customWidth="1"/>
    <col min="2313" max="2313" width="15.7109375" style="3" customWidth="1"/>
    <col min="2314" max="2314" width="29.7109375" style="3" customWidth="1"/>
    <col min="2315" max="2315" width="12.85546875" style="3" customWidth="1"/>
    <col min="2316" max="2316" width="26.85546875" style="3" customWidth="1"/>
    <col min="2317" max="2317" width="21.42578125" style="3" customWidth="1"/>
    <col min="2318" max="2318" width="20.42578125" style="3" customWidth="1"/>
    <col min="2319" max="2319" width="8.140625" style="3" customWidth="1"/>
    <col min="2320" max="2320" width="8.5703125" style="3" customWidth="1"/>
    <col min="2321" max="2321" width="11.42578125" style="3"/>
    <col min="2322" max="2322" width="18.28515625" style="3" bestFit="1" customWidth="1"/>
    <col min="2323" max="2323" width="18.140625" style="3" customWidth="1"/>
    <col min="2324" max="2324" width="11.42578125" style="3"/>
    <col min="2325" max="2325" width="8.42578125" style="3" customWidth="1"/>
    <col min="2326" max="2326" width="8.85546875" style="3" customWidth="1"/>
    <col min="2327" max="2327" width="14.7109375" style="3" customWidth="1"/>
    <col min="2328" max="2328" width="17.85546875" style="3" customWidth="1"/>
    <col min="2329" max="2329" width="24.28515625" style="3" customWidth="1"/>
    <col min="2330" max="2330" width="26.140625" style="3" customWidth="1"/>
    <col min="2331" max="2331" width="22.85546875" style="3" customWidth="1"/>
    <col min="2332" max="2332" width="25.42578125" style="3" customWidth="1"/>
    <col min="2333" max="2333" width="22.42578125" style="3" customWidth="1"/>
    <col min="2334" max="2334" width="23.7109375" style="3" customWidth="1"/>
    <col min="2335" max="2335" width="19.85546875" style="3" customWidth="1"/>
    <col min="2336" max="2336" width="13.5703125" style="3" customWidth="1"/>
    <col min="2337" max="2337" width="16.28515625" style="3" customWidth="1"/>
    <col min="2338" max="2558" width="11.42578125" style="3"/>
    <col min="2559" max="2559" width="2.85546875" style="3" customWidth="1"/>
    <col min="2560" max="2560" width="10.85546875" style="3" customWidth="1"/>
    <col min="2561" max="2561" width="18.7109375" style="3" customWidth="1"/>
    <col min="2562" max="2562" width="0.140625" style="3" customWidth="1"/>
    <col min="2563" max="2563" width="25" style="3" customWidth="1"/>
    <col min="2564" max="2564" width="23" style="3" customWidth="1"/>
    <col min="2565" max="2565" width="18.85546875" style="3" customWidth="1"/>
    <col min="2566" max="2566" width="16.5703125" style="3" customWidth="1"/>
    <col min="2567" max="2567" width="16.7109375" style="3" customWidth="1"/>
    <col min="2568" max="2568" width="26.42578125" style="3" customWidth="1"/>
    <col min="2569" max="2569" width="15.7109375" style="3" customWidth="1"/>
    <col min="2570" max="2570" width="29.7109375" style="3" customWidth="1"/>
    <col min="2571" max="2571" width="12.85546875" style="3" customWidth="1"/>
    <col min="2572" max="2572" width="26.85546875" style="3" customWidth="1"/>
    <col min="2573" max="2573" width="21.42578125" style="3" customWidth="1"/>
    <col min="2574" max="2574" width="20.42578125" style="3" customWidth="1"/>
    <col min="2575" max="2575" width="8.140625" style="3" customWidth="1"/>
    <col min="2576" max="2576" width="8.5703125" style="3" customWidth="1"/>
    <col min="2577" max="2577" width="11.42578125" style="3"/>
    <col min="2578" max="2578" width="18.28515625" style="3" bestFit="1" customWidth="1"/>
    <col min="2579" max="2579" width="18.140625" style="3" customWidth="1"/>
    <col min="2580" max="2580" width="11.42578125" style="3"/>
    <col min="2581" max="2581" width="8.42578125" style="3" customWidth="1"/>
    <col min="2582" max="2582" width="8.85546875" style="3" customWidth="1"/>
    <col min="2583" max="2583" width="14.7109375" style="3" customWidth="1"/>
    <col min="2584" max="2584" width="17.85546875" style="3" customWidth="1"/>
    <col min="2585" max="2585" width="24.28515625" style="3" customWidth="1"/>
    <col min="2586" max="2586" width="26.140625" style="3" customWidth="1"/>
    <col min="2587" max="2587" width="22.85546875" style="3" customWidth="1"/>
    <col min="2588" max="2588" width="25.42578125" style="3" customWidth="1"/>
    <col min="2589" max="2589" width="22.42578125" style="3" customWidth="1"/>
    <col min="2590" max="2590" width="23.7109375" style="3" customWidth="1"/>
    <col min="2591" max="2591" width="19.85546875" style="3" customWidth="1"/>
    <col min="2592" max="2592" width="13.5703125" style="3" customWidth="1"/>
    <col min="2593" max="2593" width="16.28515625" style="3" customWidth="1"/>
    <col min="2594" max="2814" width="11.42578125" style="3"/>
    <col min="2815" max="2815" width="2.85546875" style="3" customWidth="1"/>
    <col min="2816" max="2816" width="10.85546875" style="3" customWidth="1"/>
    <col min="2817" max="2817" width="18.7109375" style="3" customWidth="1"/>
    <col min="2818" max="2818" width="0.140625" style="3" customWidth="1"/>
    <col min="2819" max="2819" width="25" style="3" customWidth="1"/>
    <col min="2820" max="2820" width="23" style="3" customWidth="1"/>
    <col min="2821" max="2821" width="18.85546875" style="3" customWidth="1"/>
    <col min="2822" max="2822" width="16.5703125" style="3" customWidth="1"/>
    <col min="2823" max="2823" width="16.7109375" style="3" customWidth="1"/>
    <col min="2824" max="2824" width="26.42578125" style="3" customWidth="1"/>
    <col min="2825" max="2825" width="15.7109375" style="3" customWidth="1"/>
    <col min="2826" max="2826" width="29.7109375" style="3" customWidth="1"/>
    <col min="2827" max="2827" width="12.85546875" style="3" customWidth="1"/>
    <col min="2828" max="2828" width="26.85546875" style="3" customWidth="1"/>
    <col min="2829" max="2829" width="21.42578125" style="3" customWidth="1"/>
    <col min="2830" max="2830" width="20.42578125" style="3" customWidth="1"/>
    <col min="2831" max="2831" width="8.140625" style="3" customWidth="1"/>
    <col min="2832" max="2832" width="8.5703125" style="3" customWidth="1"/>
    <col min="2833" max="2833" width="11.42578125" style="3"/>
    <col min="2834" max="2834" width="18.28515625" style="3" bestFit="1" customWidth="1"/>
    <col min="2835" max="2835" width="18.140625" style="3" customWidth="1"/>
    <col min="2836" max="2836" width="11.42578125" style="3"/>
    <col min="2837" max="2837" width="8.42578125" style="3" customWidth="1"/>
    <col min="2838" max="2838" width="8.85546875" style="3" customWidth="1"/>
    <col min="2839" max="2839" width="14.7109375" style="3" customWidth="1"/>
    <col min="2840" max="2840" width="17.85546875" style="3" customWidth="1"/>
    <col min="2841" max="2841" width="24.28515625" style="3" customWidth="1"/>
    <col min="2842" max="2842" width="26.140625" style="3" customWidth="1"/>
    <col min="2843" max="2843" width="22.85546875" style="3" customWidth="1"/>
    <col min="2844" max="2844" width="25.42578125" style="3" customWidth="1"/>
    <col min="2845" max="2845" width="22.42578125" style="3" customWidth="1"/>
    <col min="2846" max="2846" width="23.7109375" style="3" customWidth="1"/>
    <col min="2847" max="2847" width="19.85546875" style="3" customWidth="1"/>
    <col min="2848" max="2848" width="13.5703125" style="3" customWidth="1"/>
    <col min="2849" max="2849" width="16.28515625" style="3" customWidth="1"/>
    <col min="2850" max="3070" width="11.42578125" style="3"/>
    <col min="3071" max="3071" width="2.85546875" style="3" customWidth="1"/>
    <col min="3072" max="3072" width="10.85546875" style="3" customWidth="1"/>
    <col min="3073" max="3073" width="18.7109375" style="3" customWidth="1"/>
    <col min="3074" max="3074" width="0.140625" style="3" customWidth="1"/>
    <col min="3075" max="3075" width="25" style="3" customWidth="1"/>
    <col min="3076" max="3076" width="23" style="3" customWidth="1"/>
    <col min="3077" max="3077" width="18.85546875" style="3" customWidth="1"/>
    <col min="3078" max="3078" width="16.5703125" style="3" customWidth="1"/>
    <col min="3079" max="3079" width="16.7109375" style="3" customWidth="1"/>
    <col min="3080" max="3080" width="26.42578125" style="3" customWidth="1"/>
    <col min="3081" max="3081" width="15.7109375" style="3" customWidth="1"/>
    <col min="3082" max="3082" width="29.7109375" style="3" customWidth="1"/>
    <col min="3083" max="3083" width="12.85546875" style="3" customWidth="1"/>
    <col min="3084" max="3084" width="26.85546875" style="3" customWidth="1"/>
    <col min="3085" max="3085" width="21.42578125" style="3" customWidth="1"/>
    <col min="3086" max="3086" width="20.42578125" style="3" customWidth="1"/>
    <col min="3087" max="3087" width="8.140625" style="3" customWidth="1"/>
    <col min="3088" max="3088" width="8.5703125" style="3" customWidth="1"/>
    <col min="3089" max="3089" width="11.42578125" style="3"/>
    <col min="3090" max="3090" width="18.28515625" style="3" bestFit="1" customWidth="1"/>
    <col min="3091" max="3091" width="18.140625" style="3" customWidth="1"/>
    <col min="3092" max="3092" width="11.42578125" style="3"/>
    <col min="3093" max="3093" width="8.42578125" style="3" customWidth="1"/>
    <col min="3094" max="3094" width="8.85546875" style="3" customWidth="1"/>
    <col min="3095" max="3095" width="14.7109375" style="3" customWidth="1"/>
    <col min="3096" max="3096" width="17.85546875" style="3" customWidth="1"/>
    <col min="3097" max="3097" width="24.28515625" style="3" customWidth="1"/>
    <col min="3098" max="3098" width="26.140625" style="3" customWidth="1"/>
    <col min="3099" max="3099" width="22.85546875" style="3" customWidth="1"/>
    <col min="3100" max="3100" width="25.42578125" style="3" customWidth="1"/>
    <col min="3101" max="3101" width="22.42578125" style="3" customWidth="1"/>
    <col min="3102" max="3102" width="23.7109375" style="3" customWidth="1"/>
    <col min="3103" max="3103" width="19.85546875" style="3" customWidth="1"/>
    <col min="3104" max="3104" width="13.5703125" style="3" customWidth="1"/>
    <col min="3105" max="3105" width="16.28515625" style="3" customWidth="1"/>
    <col min="3106" max="3326" width="11.42578125" style="3"/>
    <col min="3327" max="3327" width="2.85546875" style="3" customWidth="1"/>
    <col min="3328" max="3328" width="10.85546875" style="3" customWidth="1"/>
    <col min="3329" max="3329" width="18.7109375" style="3" customWidth="1"/>
    <col min="3330" max="3330" width="0.140625" style="3" customWidth="1"/>
    <col min="3331" max="3331" width="25" style="3" customWidth="1"/>
    <col min="3332" max="3332" width="23" style="3" customWidth="1"/>
    <col min="3333" max="3333" width="18.85546875" style="3" customWidth="1"/>
    <col min="3334" max="3334" width="16.5703125" style="3" customWidth="1"/>
    <col min="3335" max="3335" width="16.7109375" style="3" customWidth="1"/>
    <col min="3336" max="3336" width="26.42578125" style="3" customWidth="1"/>
    <col min="3337" max="3337" width="15.7109375" style="3" customWidth="1"/>
    <col min="3338" max="3338" width="29.7109375" style="3" customWidth="1"/>
    <col min="3339" max="3339" width="12.85546875" style="3" customWidth="1"/>
    <col min="3340" max="3340" width="26.85546875" style="3" customWidth="1"/>
    <col min="3341" max="3341" width="21.42578125" style="3" customWidth="1"/>
    <col min="3342" max="3342" width="20.42578125" style="3" customWidth="1"/>
    <col min="3343" max="3343" width="8.140625" style="3" customWidth="1"/>
    <col min="3344" max="3344" width="8.5703125" style="3" customWidth="1"/>
    <col min="3345" max="3345" width="11.42578125" style="3"/>
    <col min="3346" max="3346" width="18.28515625" style="3" bestFit="1" customWidth="1"/>
    <col min="3347" max="3347" width="18.140625" style="3" customWidth="1"/>
    <col min="3348" max="3348" width="11.42578125" style="3"/>
    <col min="3349" max="3349" width="8.42578125" style="3" customWidth="1"/>
    <col min="3350" max="3350" width="8.85546875" style="3" customWidth="1"/>
    <col min="3351" max="3351" width="14.7109375" style="3" customWidth="1"/>
    <col min="3352" max="3352" width="17.85546875" style="3" customWidth="1"/>
    <col min="3353" max="3353" width="24.28515625" style="3" customWidth="1"/>
    <col min="3354" max="3354" width="26.140625" style="3" customWidth="1"/>
    <col min="3355" max="3355" width="22.85546875" style="3" customWidth="1"/>
    <col min="3356" max="3356" width="25.42578125" style="3" customWidth="1"/>
    <col min="3357" max="3357" width="22.42578125" style="3" customWidth="1"/>
    <col min="3358" max="3358" width="23.7109375" style="3" customWidth="1"/>
    <col min="3359" max="3359" width="19.85546875" style="3" customWidth="1"/>
    <col min="3360" max="3360" width="13.5703125" style="3" customWidth="1"/>
    <col min="3361" max="3361" width="16.28515625" style="3" customWidth="1"/>
    <col min="3362" max="3582" width="11.42578125" style="3"/>
    <col min="3583" max="3583" width="2.85546875" style="3" customWidth="1"/>
    <col min="3584" max="3584" width="10.85546875" style="3" customWidth="1"/>
    <col min="3585" max="3585" width="18.7109375" style="3" customWidth="1"/>
    <col min="3586" max="3586" width="0.140625" style="3" customWidth="1"/>
    <col min="3587" max="3587" width="25" style="3" customWidth="1"/>
    <col min="3588" max="3588" width="23" style="3" customWidth="1"/>
    <col min="3589" max="3589" width="18.85546875" style="3" customWidth="1"/>
    <col min="3590" max="3590" width="16.5703125" style="3" customWidth="1"/>
    <col min="3591" max="3591" width="16.7109375" style="3" customWidth="1"/>
    <col min="3592" max="3592" width="26.42578125" style="3" customWidth="1"/>
    <col min="3593" max="3593" width="15.7109375" style="3" customWidth="1"/>
    <col min="3594" max="3594" width="29.7109375" style="3" customWidth="1"/>
    <col min="3595" max="3595" width="12.85546875" style="3" customWidth="1"/>
    <col min="3596" max="3596" width="26.85546875" style="3" customWidth="1"/>
    <col min="3597" max="3597" width="21.42578125" style="3" customWidth="1"/>
    <col min="3598" max="3598" width="20.42578125" style="3" customWidth="1"/>
    <col min="3599" max="3599" width="8.140625" style="3" customWidth="1"/>
    <col min="3600" max="3600" width="8.5703125" style="3" customWidth="1"/>
    <col min="3601" max="3601" width="11.42578125" style="3"/>
    <col min="3602" max="3602" width="18.28515625" style="3" bestFit="1" customWidth="1"/>
    <col min="3603" max="3603" width="18.140625" style="3" customWidth="1"/>
    <col min="3604" max="3604" width="11.42578125" style="3"/>
    <col min="3605" max="3605" width="8.42578125" style="3" customWidth="1"/>
    <col min="3606" max="3606" width="8.85546875" style="3" customWidth="1"/>
    <col min="3607" max="3607" width="14.7109375" style="3" customWidth="1"/>
    <col min="3608" max="3608" width="17.85546875" style="3" customWidth="1"/>
    <col min="3609" max="3609" width="24.28515625" style="3" customWidth="1"/>
    <col min="3610" max="3610" width="26.140625" style="3" customWidth="1"/>
    <col min="3611" max="3611" width="22.85546875" style="3" customWidth="1"/>
    <col min="3612" max="3612" width="25.42578125" style="3" customWidth="1"/>
    <col min="3613" max="3613" width="22.42578125" style="3" customWidth="1"/>
    <col min="3614" max="3614" width="23.7109375" style="3" customWidth="1"/>
    <col min="3615" max="3615" width="19.85546875" style="3" customWidth="1"/>
    <col min="3616" max="3616" width="13.5703125" style="3" customWidth="1"/>
    <col min="3617" max="3617" width="16.28515625" style="3" customWidth="1"/>
    <col min="3618" max="3838" width="11.42578125" style="3"/>
    <col min="3839" max="3839" width="2.85546875" style="3" customWidth="1"/>
    <col min="3840" max="3840" width="10.85546875" style="3" customWidth="1"/>
    <col min="3841" max="3841" width="18.7109375" style="3" customWidth="1"/>
    <col min="3842" max="3842" width="0.140625" style="3" customWidth="1"/>
    <col min="3843" max="3843" width="25" style="3" customWidth="1"/>
    <col min="3844" max="3844" width="23" style="3" customWidth="1"/>
    <col min="3845" max="3845" width="18.85546875" style="3" customWidth="1"/>
    <col min="3846" max="3846" width="16.5703125" style="3" customWidth="1"/>
    <col min="3847" max="3847" width="16.7109375" style="3" customWidth="1"/>
    <col min="3848" max="3848" width="26.42578125" style="3" customWidth="1"/>
    <col min="3849" max="3849" width="15.7109375" style="3" customWidth="1"/>
    <col min="3850" max="3850" width="29.7109375" style="3" customWidth="1"/>
    <col min="3851" max="3851" width="12.85546875" style="3" customWidth="1"/>
    <col min="3852" max="3852" width="26.85546875" style="3" customWidth="1"/>
    <col min="3853" max="3853" width="21.42578125" style="3" customWidth="1"/>
    <col min="3854" max="3854" width="20.42578125" style="3" customWidth="1"/>
    <col min="3855" max="3855" width="8.140625" style="3" customWidth="1"/>
    <col min="3856" max="3856" width="8.5703125" style="3" customWidth="1"/>
    <col min="3857" max="3857" width="11.42578125" style="3"/>
    <col min="3858" max="3858" width="18.28515625" style="3" bestFit="1" customWidth="1"/>
    <col min="3859" max="3859" width="18.140625" style="3" customWidth="1"/>
    <col min="3860" max="3860" width="11.42578125" style="3"/>
    <col min="3861" max="3861" width="8.42578125" style="3" customWidth="1"/>
    <col min="3862" max="3862" width="8.85546875" style="3" customWidth="1"/>
    <col min="3863" max="3863" width="14.7109375" style="3" customWidth="1"/>
    <col min="3864" max="3864" width="17.85546875" style="3" customWidth="1"/>
    <col min="3865" max="3865" width="24.28515625" style="3" customWidth="1"/>
    <col min="3866" max="3866" width="26.140625" style="3" customWidth="1"/>
    <col min="3867" max="3867" width="22.85546875" style="3" customWidth="1"/>
    <col min="3868" max="3868" width="25.42578125" style="3" customWidth="1"/>
    <col min="3869" max="3869" width="22.42578125" style="3" customWidth="1"/>
    <col min="3870" max="3870" width="23.7109375" style="3" customWidth="1"/>
    <col min="3871" max="3871" width="19.85546875" style="3" customWidth="1"/>
    <col min="3872" max="3872" width="13.5703125" style="3" customWidth="1"/>
    <col min="3873" max="3873" width="16.28515625" style="3" customWidth="1"/>
    <col min="3874" max="4094" width="11.42578125" style="3"/>
    <col min="4095" max="4095" width="2.85546875" style="3" customWidth="1"/>
    <col min="4096" max="4096" width="10.85546875" style="3" customWidth="1"/>
    <col min="4097" max="4097" width="18.7109375" style="3" customWidth="1"/>
    <col min="4098" max="4098" width="0.140625" style="3" customWidth="1"/>
    <col min="4099" max="4099" width="25" style="3" customWidth="1"/>
    <col min="4100" max="4100" width="23" style="3" customWidth="1"/>
    <col min="4101" max="4101" width="18.85546875" style="3" customWidth="1"/>
    <col min="4102" max="4102" width="16.5703125" style="3" customWidth="1"/>
    <col min="4103" max="4103" width="16.7109375" style="3" customWidth="1"/>
    <col min="4104" max="4104" width="26.42578125" style="3" customWidth="1"/>
    <col min="4105" max="4105" width="15.7109375" style="3" customWidth="1"/>
    <col min="4106" max="4106" width="29.7109375" style="3" customWidth="1"/>
    <col min="4107" max="4107" width="12.85546875" style="3" customWidth="1"/>
    <col min="4108" max="4108" width="26.85546875" style="3" customWidth="1"/>
    <col min="4109" max="4109" width="21.42578125" style="3" customWidth="1"/>
    <col min="4110" max="4110" width="20.42578125" style="3" customWidth="1"/>
    <col min="4111" max="4111" width="8.140625" style="3" customWidth="1"/>
    <col min="4112" max="4112" width="8.5703125" style="3" customWidth="1"/>
    <col min="4113" max="4113" width="11.42578125" style="3"/>
    <col min="4114" max="4114" width="18.28515625" style="3" bestFit="1" customWidth="1"/>
    <col min="4115" max="4115" width="18.140625" style="3" customWidth="1"/>
    <col min="4116" max="4116" width="11.42578125" style="3"/>
    <col min="4117" max="4117" width="8.42578125" style="3" customWidth="1"/>
    <col min="4118" max="4118" width="8.85546875" style="3" customWidth="1"/>
    <col min="4119" max="4119" width="14.7109375" style="3" customWidth="1"/>
    <col min="4120" max="4120" width="17.85546875" style="3" customWidth="1"/>
    <col min="4121" max="4121" width="24.28515625" style="3" customWidth="1"/>
    <col min="4122" max="4122" width="26.140625" style="3" customWidth="1"/>
    <col min="4123" max="4123" width="22.85546875" style="3" customWidth="1"/>
    <col min="4124" max="4124" width="25.42578125" style="3" customWidth="1"/>
    <col min="4125" max="4125" width="22.42578125" style="3" customWidth="1"/>
    <col min="4126" max="4126" width="23.7109375" style="3" customWidth="1"/>
    <col min="4127" max="4127" width="19.85546875" style="3" customWidth="1"/>
    <col min="4128" max="4128" width="13.5703125" style="3" customWidth="1"/>
    <col min="4129" max="4129" width="16.28515625" style="3" customWidth="1"/>
    <col min="4130" max="4350" width="11.42578125" style="3"/>
    <col min="4351" max="4351" width="2.85546875" style="3" customWidth="1"/>
    <col min="4352" max="4352" width="10.85546875" style="3" customWidth="1"/>
    <col min="4353" max="4353" width="18.7109375" style="3" customWidth="1"/>
    <col min="4354" max="4354" width="0.140625" style="3" customWidth="1"/>
    <col min="4355" max="4355" width="25" style="3" customWidth="1"/>
    <col min="4356" max="4356" width="23" style="3" customWidth="1"/>
    <col min="4357" max="4357" width="18.85546875" style="3" customWidth="1"/>
    <col min="4358" max="4358" width="16.5703125" style="3" customWidth="1"/>
    <col min="4359" max="4359" width="16.7109375" style="3" customWidth="1"/>
    <col min="4360" max="4360" width="26.42578125" style="3" customWidth="1"/>
    <col min="4361" max="4361" width="15.7109375" style="3" customWidth="1"/>
    <col min="4362" max="4362" width="29.7109375" style="3" customWidth="1"/>
    <col min="4363" max="4363" width="12.85546875" style="3" customWidth="1"/>
    <col min="4364" max="4364" width="26.85546875" style="3" customWidth="1"/>
    <col min="4365" max="4365" width="21.42578125" style="3" customWidth="1"/>
    <col min="4366" max="4366" width="20.42578125" style="3" customWidth="1"/>
    <col min="4367" max="4367" width="8.140625" style="3" customWidth="1"/>
    <col min="4368" max="4368" width="8.5703125" style="3" customWidth="1"/>
    <col min="4369" max="4369" width="11.42578125" style="3"/>
    <col min="4370" max="4370" width="18.28515625" style="3" bestFit="1" customWidth="1"/>
    <col min="4371" max="4371" width="18.140625" style="3" customWidth="1"/>
    <col min="4372" max="4372" width="11.42578125" style="3"/>
    <col min="4373" max="4373" width="8.42578125" style="3" customWidth="1"/>
    <col min="4374" max="4374" width="8.85546875" style="3" customWidth="1"/>
    <col min="4375" max="4375" width="14.7109375" style="3" customWidth="1"/>
    <col min="4376" max="4376" width="17.85546875" style="3" customWidth="1"/>
    <col min="4377" max="4377" width="24.28515625" style="3" customWidth="1"/>
    <col min="4378" max="4378" width="26.140625" style="3" customWidth="1"/>
    <col min="4379" max="4379" width="22.85546875" style="3" customWidth="1"/>
    <col min="4380" max="4380" width="25.42578125" style="3" customWidth="1"/>
    <col min="4381" max="4381" width="22.42578125" style="3" customWidth="1"/>
    <col min="4382" max="4382" width="23.7109375" style="3" customWidth="1"/>
    <col min="4383" max="4383" width="19.85546875" style="3" customWidth="1"/>
    <col min="4384" max="4384" width="13.5703125" style="3" customWidth="1"/>
    <col min="4385" max="4385" width="16.28515625" style="3" customWidth="1"/>
    <col min="4386" max="4606" width="11.42578125" style="3"/>
    <col min="4607" max="4607" width="2.85546875" style="3" customWidth="1"/>
    <col min="4608" max="4608" width="10.85546875" style="3" customWidth="1"/>
    <col min="4609" max="4609" width="18.7109375" style="3" customWidth="1"/>
    <col min="4610" max="4610" width="0.140625" style="3" customWidth="1"/>
    <col min="4611" max="4611" width="25" style="3" customWidth="1"/>
    <col min="4612" max="4612" width="23" style="3" customWidth="1"/>
    <col min="4613" max="4613" width="18.85546875" style="3" customWidth="1"/>
    <col min="4614" max="4614" width="16.5703125" style="3" customWidth="1"/>
    <col min="4615" max="4615" width="16.7109375" style="3" customWidth="1"/>
    <col min="4616" max="4616" width="26.42578125" style="3" customWidth="1"/>
    <col min="4617" max="4617" width="15.7109375" style="3" customWidth="1"/>
    <col min="4618" max="4618" width="29.7109375" style="3" customWidth="1"/>
    <col min="4619" max="4619" width="12.85546875" style="3" customWidth="1"/>
    <col min="4620" max="4620" width="26.85546875" style="3" customWidth="1"/>
    <col min="4621" max="4621" width="21.42578125" style="3" customWidth="1"/>
    <col min="4622" max="4622" width="20.42578125" style="3" customWidth="1"/>
    <col min="4623" max="4623" width="8.140625" style="3" customWidth="1"/>
    <col min="4624" max="4624" width="8.5703125" style="3" customWidth="1"/>
    <col min="4625" max="4625" width="11.42578125" style="3"/>
    <col min="4626" max="4626" width="18.28515625" style="3" bestFit="1" customWidth="1"/>
    <col min="4627" max="4627" width="18.140625" style="3" customWidth="1"/>
    <col min="4628" max="4628" width="11.42578125" style="3"/>
    <col min="4629" max="4629" width="8.42578125" style="3" customWidth="1"/>
    <col min="4630" max="4630" width="8.85546875" style="3" customWidth="1"/>
    <col min="4631" max="4631" width="14.7109375" style="3" customWidth="1"/>
    <col min="4632" max="4632" width="17.85546875" style="3" customWidth="1"/>
    <col min="4633" max="4633" width="24.28515625" style="3" customWidth="1"/>
    <col min="4634" max="4634" width="26.140625" style="3" customWidth="1"/>
    <col min="4635" max="4635" width="22.85546875" style="3" customWidth="1"/>
    <col min="4636" max="4636" width="25.42578125" style="3" customWidth="1"/>
    <col min="4637" max="4637" width="22.42578125" style="3" customWidth="1"/>
    <col min="4638" max="4638" width="23.7109375" style="3" customWidth="1"/>
    <col min="4639" max="4639" width="19.85546875" style="3" customWidth="1"/>
    <col min="4640" max="4640" width="13.5703125" style="3" customWidth="1"/>
    <col min="4641" max="4641" width="16.28515625" style="3" customWidth="1"/>
    <col min="4642" max="4862" width="11.42578125" style="3"/>
    <col min="4863" max="4863" width="2.85546875" style="3" customWidth="1"/>
    <col min="4864" max="4864" width="10.85546875" style="3" customWidth="1"/>
    <col min="4865" max="4865" width="18.7109375" style="3" customWidth="1"/>
    <col min="4866" max="4866" width="0.140625" style="3" customWidth="1"/>
    <col min="4867" max="4867" width="25" style="3" customWidth="1"/>
    <col min="4868" max="4868" width="23" style="3" customWidth="1"/>
    <col min="4869" max="4869" width="18.85546875" style="3" customWidth="1"/>
    <col min="4870" max="4870" width="16.5703125" style="3" customWidth="1"/>
    <col min="4871" max="4871" width="16.7109375" style="3" customWidth="1"/>
    <col min="4872" max="4872" width="26.42578125" style="3" customWidth="1"/>
    <col min="4873" max="4873" width="15.7109375" style="3" customWidth="1"/>
    <col min="4874" max="4874" width="29.7109375" style="3" customWidth="1"/>
    <col min="4875" max="4875" width="12.85546875" style="3" customWidth="1"/>
    <col min="4876" max="4876" width="26.85546875" style="3" customWidth="1"/>
    <col min="4877" max="4877" width="21.42578125" style="3" customWidth="1"/>
    <col min="4878" max="4878" width="20.42578125" style="3" customWidth="1"/>
    <col min="4879" max="4879" width="8.140625" style="3" customWidth="1"/>
    <col min="4880" max="4880" width="8.5703125" style="3" customWidth="1"/>
    <col min="4881" max="4881" width="11.42578125" style="3"/>
    <col min="4882" max="4882" width="18.28515625" style="3" bestFit="1" customWidth="1"/>
    <col min="4883" max="4883" width="18.140625" style="3" customWidth="1"/>
    <col min="4884" max="4884" width="11.42578125" style="3"/>
    <col min="4885" max="4885" width="8.42578125" style="3" customWidth="1"/>
    <col min="4886" max="4886" width="8.85546875" style="3" customWidth="1"/>
    <col min="4887" max="4887" width="14.7109375" style="3" customWidth="1"/>
    <col min="4888" max="4888" width="17.85546875" style="3" customWidth="1"/>
    <col min="4889" max="4889" width="24.28515625" style="3" customWidth="1"/>
    <col min="4890" max="4890" width="26.140625" style="3" customWidth="1"/>
    <col min="4891" max="4891" width="22.85546875" style="3" customWidth="1"/>
    <col min="4892" max="4892" width="25.42578125" style="3" customWidth="1"/>
    <col min="4893" max="4893" width="22.42578125" style="3" customWidth="1"/>
    <col min="4894" max="4894" width="23.7109375" style="3" customWidth="1"/>
    <col min="4895" max="4895" width="19.85546875" style="3" customWidth="1"/>
    <col min="4896" max="4896" width="13.5703125" style="3" customWidth="1"/>
    <col min="4897" max="4897" width="16.28515625" style="3" customWidth="1"/>
    <col min="4898" max="5118" width="11.42578125" style="3"/>
    <col min="5119" max="5119" width="2.85546875" style="3" customWidth="1"/>
    <col min="5120" max="5120" width="10.85546875" style="3" customWidth="1"/>
    <col min="5121" max="5121" width="18.7109375" style="3" customWidth="1"/>
    <col min="5122" max="5122" width="0.140625" style="3" customWidth="1"/>
    <col min="5123" max="5123" width="25" style="3" customWidth="1"/>
    <col min="5124" max="5124" width="23" style="3" customWidth="1"/>
    <col min="5125" max="5125" width="18.85546875" style="3" customWidth="1"/>
    <col min="5126" max="5126" width="16.5703125" style="3" customWidth="1"/>
    <col min="5127" max="5127" width="16.7109375" style="3" customWidth="1"/>
    <col min="5128" max="5128" width="26.42578125" style="3" customWidth="1"/>
    <col min="5129" max="5129" width="15.7109375" style="3" customWidth="1"/>
    <col min="5130" max="5130" width="29.7109375" style="3" customWidth="1"/>
    <col min="5131" max="5131" width="12.85546875" style="3" customWidth="1"/>
    <col min="5132" max="5132" width="26.85546875" style="3" customWidth="1"/>
    <col min="5133" max="5133" width="21.42578125" style="3" customWidth="1"/>
    <col min="5134" max="5134" width="20.42578125" style="3" customWidth="1"/>
    <col min="5135" max="5135" width="8.140625" style="3" customWidth="1"/>
    <col min="5136" max="5136" width="8.5703125" style="3" customWidth="1"/>
    <col min="5137" max="5137" width="11.42578125" style="3"/>
    <col min="5138" max="5138" width="18.28515625" style="3" bestFit="1" customWidth="1"/>
    <col min="5139" max="5139" width="18.140625" style="3" customWidth="1"/>
    <col min="5140" max="5140" width="11.42578125" style="3"/>
    <col min="5141" max="5141" width="8.42578125" style="3" customWidth="1"/>
    <col min="5142" max="5142" width="8.85546875" style="3" customWidth="1"/>
    <col min="5143" max="5143" width="14.7109375" style="3" customWidth="1"/>
    <col min="5144" max="5144" width="17.85546875" style="3" customWidth="1"/>
    <col min="5145" max="5145" width="24.28515625" style="3" customWidth="1"/>
    <col min="5146" max="5146" width="26.140625" style="3" customWidth="1"/>
    <col min="5147" max="5147" width="22.85546875" style="3" customWidth="1"/>
    <col min="5148" max="5148" width="25.42578125" style="3" customWidth="1"/>
    <col min="5149" max="5149" width="22.42578125" style="3" customWidth="1"/>
    <col min="5150" max="5150" width="23.7109375" style="3" customWidth="1"/>
    <col min="5151" max="5151" width="19.85546875" style="3" customWidth="1"/>
    <col min="5152" max="5152" width="13.5703125" style="3" customWidth="1"/>
    <col min="5153" max="5153" width="16.28515625" style="3" customWidth="1"/>
    <col min="5154" max="5374" width="11.42578125" style="3"/>
    <col min="5375" max="5375" width="2.85546875" style="3" customWidth="1"/>
    <col min="5376" max="5376" width="10.85546875" style="3" customWidth="1"/>
    <col min="5377" max="5377" width="18.7109375" style="3" customWidth="1"/>
    <col min="5378" max="5378" width="0.140625" style="3" customWidth="1"/>
    <col min="5379" max="5379" width="25" style="3" customWidth="1"/>
    <col min="5380" max="5380" width="23" style="3" customWidth="1"/>
    <col min="5381" max="5381" width="18.85546875" style="3" customWidth="1"/>
    <col min="5382" max="5382" width="16.5703125" style="3" customWidth="1"/>
    <col min="5383" max="5383" width="16.7109375" style="3" customWidth="1"/>
    <col min="5384" max="5384" width="26.42578125" style="3" customWidth="1"/>
    <col min="5385" max="5385" width="15.7109375" style="3" customWidth="1"/>
    <col min="5386" max="5386" width="29.7109375" style="3" customWidth="1"/>
    <col min="5387" max="5387" width="12.85546875" style="3" customWidth="1"/>
    <col min="5388" max="5388" width="26.85546875" style="3" customWidth="1"/>
    <col min="5389" max="5389" width="21.42578125" style="3" customWidth="1"/>
    <col min="5390" max="5390" width="20.42578125" style="3" customWidth="1"/>
    <col min="5391" max="5391" width="8.140625" style="3" customWidth="1"/>
    <col min="5392" max="5392" width="8.5703125" style="3" customWidth="1"/>
    <col min="5393" max="5393" width="11.42578125" style="3"/>
    <col min="5394" max="5394" width="18.28515625" style="3" bestFit="1" customWidth="1"/>
    <col min="5395" max="5395" width="18.140625" style="3" customWidth="1"/>
    <col min="5396" max="5396" width="11.42578125" style="3"/>
    <col min="5397" max="5397" width="8.42578125" style="3" customWidth="1"/>
    <col min="5398" max="5398" width="8.85546875" style="3" customWidth="1"/>
    <col min="5399" max="5399" width="14.7109375" style="3" customWidth="1"/>
    <col min="5400" max="5400" width="17.85546875" style="3" customWidth="1"/>
    <col min="5401" max="5401" width="24.28515625" style="3" customWidth="1"/>
    <col min="5402" max="5402" width="26.140625" style="3" customWidth="1"/>
    <col min="5403" max="5403" width="22.85546875" style="3" customWidth="1"/>
    <col min="5404" max="5404" width="25.42578125" style="3" customWidth="1"/>
    <col min="5405" max="5405" width="22.42578125" style="3" customWidth="1"/>
    <col min="5406" max="5406" width="23.7109375" style="3" customWidth="1"/>
    <col min="5407" max="5407" width="19.85546875" style="3" customWidth="1"/>
    <col min="5408" max="5408" width="13.5703125" style="3" customWidth="1"/>
    <col min="5409" max="5409" width="16.28515625" style="3" customWidth="1"/>
    <col min="5410" max="5630" width="11.42578125" style="3"/>
    <col min="5631" max="5631" width="2.85546875" style="3" customWidth="1"/>
    <col min="5632" max="5632" width="10.85546875" style="3" customWidth="1"/>
    <col min="5633" max="5633" width="18.7109375" style="3" customWidth="1"/>
    <col min="5634" max="5634" width="0.140625" style="3" customWidth="1"/>
    <col min="5635" max="5635" width="25" style="3" customWidth="1"/>
    <col min="5636" max="5636" width="23" style="3" customWidth="1"/>
    <col min="5637" max="5637" width="18.85546875" style="3" customWidth="1"/>
    <col min="5638" max="5638" width="16.5703125" style="3" customWidth="1"/>
    <col min="5639" max="5639" width="16.7109375" style="3" customWidth="1"/>
    <col min="5640" max="5640" width="26.42578125" style="3" customWidth="1"/>
    <col min="5641" max="5641" width="15.7109375" style="3" customWidth="1"/>
    <col min="5642" max="5642" width="29.7109375" style="3" customWidth="1"/>
    <col min="5643" max="5643" width="12.85546875" style="3" customWidth="1"/>
    <col min="5644" max="5644" width="26.85546875" style="3" customWidth="1"/>
    <col min="5645" max="5645" width="21.42578125" style="3" customWidth="1"/>
    <col min="5646" max="5646" width="20.42578125" style="3" customWidth="1"/>
    <col min="5647" max="5647" width="8.140625" style="3" customWidth="1"/>
    <col min="5648" max="5648" width="8.5703125" style="3" customWidth="1"/>
    <col min="5649" max="5649" width="11.42578125" style="3"/>
    <col min="5650" max="5650" width="18.28515625" style="3" bestFit="1" customWidth="1"/>
    <col min="5651" max="5651" width="18.140625" style="3" customWidth="1"/>
    <col min="5652" max="5652" width="11.42578125" style="3"/>
    <col min="5653" max="5653" width="8.42578125" style="3" customWidth="1"/>
    <col min="5654" max="5654" width="8.85546875" style="3" customWidth="1"/>
    <col min="5655" max="5655" width="14.7109375" style="3" customWidth="1"/>
    <col min="5656" max="5656" width="17.85546875" style="3" customWidth="1"/>
    <col min="5657" max="5657" width="24.28515625" style="3" customWidth="1"/>
    <col min="5658" max="5658" width="26.140625" style="3" customWidth="1"/>
    <col min="5659" max="5659" width="22.85546875" style="3" customWidth="1"/>
    <col min="5660" max="5660" width="25.42578125" style="3" customWidth="1"/>
    <col min="5661" max="5661" width="22.42578125" style="3" customWidth="1"/>
    <col min="5662" max="5662" width="23.7109375" style="3" customWidth="1"/>
    <col min="5663" max="5663" width="19.85546875" style="3" customWidth="1"/>
    <col min="5664" max="5664" width="13.5703125" style="3" customWidth="1"/>
    <col min="5665" max="5665" width="16.28515625" style="3" customWidth="1"/>
    <col min="5666" max="5886" width="11.42578125" style="3"/>
    <col min="5887" max="5887" width="2.85546875" style="3" customWidth="1"/>
    <col min="5888" max="5888" width="10.85546875" style="3" customWidth="1"/>
    <col min="5889" max="5889" width="18.7109375" style="3" customWidth="1"/>
    <col min="5890" max="5890" width="0.140625" style="3" customWidth="1"/>
    <col min="5891" max="5891" width="25" style="3" customWidth="1"/>
    <col min="5892" max="5892" width="23" style="3" customWidth="1"/>
    <col min="5893" max="5893" width="18.85546875" style="3" customWidth="1"/>
    <col min="5894" max="5894" width="16.5703125" style="3" customWidth="1"/>
    <col min="5895" max="5895" width="16.7109375" style="3" customWidth="1"/>
    <col min="5896" max="5896" width="26.42578125" style="3" customWidth="1"/>
    <col min="5897" max="5897" width="15.7109375" style="3" customWidth="1"/>
    <col min="5898" max="5898" width="29.7109375" style="3" customWidth="1"/>
    <col min="5899" max="5899" width="12.85546875" style="3" customWidth="1"/>
    <col min="5900" max="5900" width="26.85546875" style="3" customWidth="1"/>
    <col min="5901" max="5901" width="21.42578125" style="3" customWidth="1"/>
    <col min="5902" max="5902" width="20.42578125" style="3" customWidth="1"/>
    <col min="5903" max="5903" width="8.140625" style="3" customWidth="1"/>
    <col min="5904" max="5904" width="8.5703125" style="3" customWidth="1"/>
    <col min="5905" max="5905" width="11.42578125" style="3"/>
    <col min="5906" max="5906" width="18.28515625" style="3" bestFit="1" customWidth="1"/>
    <col min="5907" max="5907" width="18.140625" style="3" customWidth="1"/>
    <col min="5908" max="5908" width="11.42578125" style="3"/>
    <col min="5909" max="5909" width="8.42578125" style="3" customWidth="1"/>
    <col min="5910" max="5910" width="8.85546875" style="3" customWidth="1"/>
    <col min="5911" max="5911" width="14.7109375" style="3" customWidth="1"/>
    <col min="5912" max="5912" width="17.85546875" style="3" customWidth="1"/>
    <col min="5913" max="5913" width="24.28515625" style="3" customWidth="1"/>
    <col min="5914" max="5914" width="26.140625" style="3" customWidth="1"/>
    <col min="5915" max="5915" width="22.85546875" style="3" customWidth="1"/>
    <col min="5916" max="5916" width="25.42578125" style="3" customWidth="1"/>
    <col min="5917" max="5917" width="22.42578125" style="3" customWidth="1"/>
    <col min="5918" max="5918" width="23.7109375" style="3" customWidth="1"/>
    <col min="5919" max="5919" width="19.85546875" style="3" customWidth="1"/>
    <col min="5920" max="5920" width="13.5703125" style="3" customWidth="1"/>
    <col min="5921" max="5921" width="16.28515625" style="3" customWidth="1"/>
    <col min="5922" max="6142" width="11.42578125" style="3"/>
    <col min="6143" max="6143" width="2.85546875" style="3" customWidth="1"/>
    <col min="6144" max="6144" width="10.85546875" style="3" customWidth="1"/>
    <col min="6145" max="6145" width="18.7109375" style="3" customWidth="1"/>
    <col min="6146" max="6146" width="0.140625" style="3" customWidth="1"/>
    <col min="6147" max="6147" width="25" style="3" customWidth="1"/>
    <col min="6148" max="6148" width="23" style="3" customWidth="1"/>
    <col min="6149" max="6149" width="18.85546875" style="3" customWidth="1"/>
    <col min="6150" max="6150" width="16.5703125" style="3" customWidth="1"/>
    <col min="6151" max="6151" width="16.7109375" style="3" customWidth="1"/>
    <col min="6152" max="6152" width="26.42578125" style="3" customWidth="1"/>
    <col min="6153" max="6153" width="15.7109375" style="3" customWidth="1"/>
    <col min="6154" max="6154" width="29.7109375" style="3" customWidth="1"/>
    <col min="6155" max="6155" width="12.85546875" style="3" customWidth="1"/>
    <col min="6156" max="6156" width="26.85546875" style="3" customWidth="1"/>
    <col min="6157" max="6157" width="21.42578125" style="3" customWidth="1"/>
    <col min="6158" max="6158" width="20.42578125" style="3" customWidth="1"/>
    <col min="6159" max="6159" width="8.140625" style="3" customWidth="1"/>
    <col min="6160" max="6160" width="8.5703125" style="3" customWidth="1"/>
    <col min="6161" max="6161" width="11.42578125" style="3"/>
    <col min="6162" max="6162" width="18.28515625" style="3" bestFit="1" customWidth="1"/>
    <col min="6163" max="6163" width="18.140625" style="3" customWidth="1"/>
    <col min="6164" max="6164" width="11.42578125" style="3"/>
    <col min="6165" max="6165" width="8.42578125" style="3" customWidth="1"/>
    <col min="6166" max="6166" width="8.85546875" style="3" customWidth="1"/>
    <col min="6167" max="6167" width="14.7109375" style="3" customWidth="1"/>
    <col min="6168" max="6168" width="17.85546875" style="3" customWidth="1"/>
    <col min="6169" max="6169" width="24.28515625" style="3" customWidth="1"/>
    <col min="6170" max="6170" width="26.140625" style="3" customWidth="1"/>
    <col min="6171" max="6171" width="22.85546875" style="3" customWidth="1"/>
    <col min="6172" max="6172" width="25.42578125" style="3" customWidth="1"/>
    <col min="6173" max="6173" width="22.42578125" style="3" customWidth="1"/>
    <col min="6174" max="6174" width="23.7109375" style="3" customWidth="1"/>
    <col min="6175" max="6175" width="19.85546875" style="3" customWidth="1"/>
    <col min="6176" max="6176" width="13.5703125" style="3" customWidth="1"/>
    <col min="6177" max="6177" width="16.28515625" style="3" customWidth="1"/>
    <col min="6178" max="6398" width="11.42578125" style="3"/>
    <col min="6399" max="6399" width="2.85546875" style="3" customWidth="1"/>
    <col min="6400" max="6400" width="10.85546875" style="3" customWidth="1"/>
    <col min="6401" max="6401" width="18.7109375" style="3" customWidth="1"/>
    <col min="6402" max="6402" width="0.140625" style="3" customWidth="1"/>
    <col min="6403" max="6403" width="25" style="3" customWidth="1"/>
    <col min="6404" max="6404" width="23" style="3" customWidth="1"/>
    <col min="6405" max="6405" width="18.85546875" style="3" customWidth="1"/>
    <col min="6406" max="6406" width="16.5703125" style="3" customWidth="1"/>
    <col min="6407" max="6407" width="16.7109375" style="3" customWidth="1"/>
    <col min="6408" max="6408" width="26.42578125" style="3" customWidth="1"/>
    <col min="6409" max="6409" width="15.7109375" style="3" customWidth="1"/>
    <col min="6410" max="6410" width="29.7109375" style="3" customWidth="1"/>
    <col min="6411" max="6411" width="12.85546875" style="3" customWidth="1"/>
    <col min="6412" max="6412" width="26.85546875" style="3" customWidth="1"/>
    <col min="6413" max="6413" width="21.42578125" style="3" customWidth="1"/>
    <col min="6414" max="6414" width="20.42578125" style="3" customWidth="1"/>
    <col min="6415" max="6415" width="8.140625" style="3" customWidth="1"/>
    <col min="6416" max="6416" width="8.5703125" style="3" customWidth="1"/>
    <col min="6417" max="6417" width="11.42578125" style="3"/>
    <col min="6418" max="6418" width="18.28515625" style="3" bestFit="1" customWidth="1"/>
    <col min="6419" max="6419" width="18.140625" style="3" customWidth="1"/>
    <col min="6420" max="6420" width="11.42578125" style="3"/>
    <col min="6421" max="6421" width="8.42578125" style="3" customWidth="1"/>
    <col min="6422" max="6422" width="8.85546875" style="3" customWidth="1"/>
    <col min="6423" max="6423" width="14.7109375" style="3" customWidth="1"/>
    <col min="6424" max="6424" width="17.85546875" style="3" customWidth="1"/>
    <col min="6425" max="6425" width="24.28515625" style="3" customWidth="1"/>
    <col min="6426" max="6426" width="26.140625" style="3" customWidth="1"/>
    <col min="6427" max="6427" width="22.85546875" style="3" customWidth="1"/>
    <col min="6428" max="6428" width="25.42578125" style="3" customWidth="1"/>
    <col min="6429" max="6429" width="22.42578125" style="3" customWidth="1"/>
    <col min="6430" max="6430" width="23.7109375" style="3" customWidth="1"/>
    <col min="6431" max="6431" width="19.85546875" style="3" customWidth="1"/>
    <col min="6432" max="6432" width="13.5703125" style="3" customWidth="1"/>
    <col min="6433" max="6433" width="16.28515625" style="3" customWidth="1"/>
    <col min="6434" max="6654" width="11.42578125" style="3"/>
    <col min="6655" max="6655" width="2.85546875" style="3" customWidth="1"/>
    <col min="6656" max="6656" width="10.85546875" style="3" customWidth="1"/>
    <col min="6657" max="6657" width="18.7109375" style="3" customWidth="1"/>
    <col min="6658" max="6658" width="0.140625" style="3" customWidth="1"/>
    <col min="6659" max="6659" width="25" style="3" customWidth="1"/>
    <col min="6660" max="6660" width="23" style="3" customWidth="1"/>
    <col min="6661" max="6661" width="18.85546875" style="3" customWidth="1"/>
    <col min="6662" max="6662" width="16.5703125" style="3" customWidth="1"/>
    <col min="6663" max="6663" width="16.7109375" style="3" customWidth="1"/>
    <col min="6664" max="6664" width="26.42578125" style="3" customWidth="1"/>
    <col min="6665" max="6665" width="15.7109375" style="3" customWidth="1"/>
    <col min="6666" max="6666" width="29.7109375" style="3" customWidth="1"/>
    <col min="6667" max="6667" width="12.85546875" style="3" customWidth="1"/>
    <col min="6668" max="6668" width="26.85546875" style="3" customWidth="1"/>
    <col min="6669" max="6669" width="21.42578125" style="3" customWidth="1"/>
    <col min="6670" max="6670" width="20.42578125" style="3" customWidth="1"/>
    <col min="6671" max="6671" width="8.140625" style="3" customWidth="1"/>
    <col min="6672" max="6672" width="8.5703125" style="3" customWidth="1"/>
    <col min="6673" max="6673" width="11.42578125" style="3"/>
    <col min="6674" max="6674" width="18.28515625" style="3" bestFit="1" customWidth="1"/>
    <col min="6675" max="6675" width="18.140625" style="3" customWidth="1"/>
    <col min="6676" max="6676" width="11.42578125" style="3"/>
    <col min="6677" max="6677" width="8.42578125" style="3" customWidth="1"/>
    <col min="6678" max="6678" width="8.85546875" style="3" customWidth="1"/>
    <col min="6679" max="6679" width="14.7109375" style="3" customWidth="1"/>
    <col min="6680" max="6680" width="17.85546875" style="3" customWidth="1"/>
    <col min="6681" max="6681" width="24.28515625" style="3" customWidth="1"/>
    <col min="6682" max="6682" width="26.140625" style="3" customWidth="1"/>
    <col min="6683" max="6683" width="22.85546875" style="3" customWidth="1"/>
    <col min="6684" max="6684" width="25.42578125" style="3" customWidth="1"/>
    <col min="6685" max="6685" width="22.42578125" style="3" customWidth="1"/>
    <col min="6686" max="6686" width="23.7109375" style="3" customWidth="1"/>
    <col min="6687" max="6687" width="19.85546875" style="3" customWidth="1"/>
    <col min="6688" max="6688" width="13.5703125" style="3" customWidth="1"/>
    <col min="6689" max="6689" width="16.28515625" style="3" customWidth="1"/>
    <col min="6690" max="6910" width="11.42578125" style="3"/>
    <col min="6911" max="6911" width="2.85546875" style="3" customWidth="1"/>
    <col min="6912" max="6912" width="10.85546875" style="3" customWidth="1"/>
    <col min="6913" max="6913" width="18.7109375" style="3" customWidth="1"/>
    <col min="6914" max="6914" width="0.140625" style="3" customWidth="1"/>
    <col min="6915" max="6915" width="25" style="3" customWidth="1"/>
    <col min="6916" max="6916" width="23" style="3" customWidth="1"/>
    <col min="6917" max="6917" width="18.85546875" style="3" customWidth="1"/>
    <col min="6918" max="6918" width="16.5703125" style="3" customWidth="1"/>
    <col min="6919" max="6919" width="16.7109375" style="3" customWidth="1"/>
    <col min="6920" max="6920" width="26.42578125" style="3" customWidth="1"/>
    <col min="6921" max="6921" width="15.7109375" style="3" customWidth="1"/>
    <col min="6922" max="6922" width="29.7109375" style="3" customWidth="1"/>
    <col min="6923" max="6923" width="12.85546875" style="3" customWidth="1"/>
    <col min="6924" max="6924" width="26.85546875" style="3" customWidth="1"/>
    <col min="6925" max="6925" width="21.42578125" style="3" customWidth="1"/>
    <col min="6926" max="6926" width="20.42578125" style="3" customWidth="1"/>
    <col min="6927" max="6927" width="8.140625" style="3" customWidth="1"/>
    <col min="6928" max="6928" width="8.5703125" style="3" customWidth="1"/>
    <col min="6929" max="6929" width="11.42578125" style="3"/>
    <col min="6930" max="6930" width="18.28515625" style="3" bestFit="1" customWidth="1"/>
    <col min="6931" max="6931" width="18.140625" style="3" customWidth="1"/>
    <col min="6932" max="6932" width="11.42578125" style="3"/>
    <col min="6933" max="6933" width="8.42578125" style="3" customWidth="1"/>
    <col min="6934" max="6934" width="8.85546875" style="3" customWidth="1"/>
    <col min="6935" max="6935" width="14.7109375" style="3" customWidth="1"/>
    <col min="6936" max="6936" width="17.85546875" style="3" customWidth="1"/>
    <col min="6937" max="6937" width="24.28515625" style="3" customWidth="1"/>
    <col min="6938" max="6938" width="26.140625" style="3" customWidth="1"/>
    <col min="6939" max="6939" width="22.85546875" style="3" customWidth="1"/>
    <col min="6940" max="6940" width="25.42578125" style="3" customWidth="1"/>
    <col min="6941" max="6941" width="22.42578125" style="3" customWidth="1"/>
    <col min="6942" max="6942" width="23.7109375" style="3" customWidth="1"/>
    <col min="6943" max="6943" width="19.85546875" style="3" customWidth="1"/>
    <col min="6944" max="6944" width="13.5703125" style="3" customWidth="1"/>
    <col min="6945" max="6945" width="16.28515625" style="3" customWidth="1"/>
    <col min="6946" max="7166" width="11.42578125" style="3"/>
    <col min="7167" max="7167" width="2.85546875" style="3" customWidth="1"/>
    <col min="7168" max="7168" width="10.85546875" style="3" customWidth="1"/>
    <col min="7169" max="7169" width="18.7109375" style="3" customWidth="1"/>
    <col min="7170" max="7170" width="0.140625" style="3" customWidth="1"/>
    <col min="7171" max="7171" width="25" style="3" customWidth="1"/>
    <col min="7172" max="7172" width="23" style="3" customWidth="1"/>
    <col min="7173" max="7173" width="18.85546875" style="3" customWidth="1"/>
    <col min="7174" max="7174" width="16.5703125" style="3" customWidth="1"/>
    <col min="7175" max="7175" width="16.7109375" style="3" customWidth="1"/>
    <col min="7176" max="7176" width="26.42578125" style="3" customWidth="1"/>
    <col min="7177" max="7177" width="15.7109375" style="3" customWidth="1"/>
    <col min="7178" max="7178" width="29.7109375" style="3" customWidth="1"/>
    <col min="7179" max="7179" width="12.85546875" style="3" customWidth="1"/>
    <col min="7180" max="7180" width="26.85546875" style="3" customWidth="1"/>
    <col min="7181" max="7181" width="21.42578125" style="3" customWidth="1"/>
    <col min="7182" max="7182" width="20.42578125" style="3" customWidth="1"/>
    <col min="7183" max="7183" width="8.140625" style="3" customWidth="1"/>
    <col min="7184" max="7184" width="8.5703125" style="3" customWidth="1"/>
    <col min="7185" max="7185" width="11.42578125" style="3"/>
    <col min="7186" max="7186" width="18.28515625" style="3" bestFit="1" customWidth="1"/>
    <col min="7187" max="7187" width="18.140625" style="3" customWidth="1"/>
    <col min="7188" max="7188" width="11.42578125" style="3"/>
    <col min="7189" max="7189" width="8.42578125" style="3" customWidth="1"/>
    <col min="7190" max="7190" width="8.85546875" style="3" customWidth="1"/>
    <col min="7191" max="7191" width="14.7109375" style="3" customWidth="1"/>
    <col min="7192" max="7192" width="17.85546875" style="3" customWidth="1"/>
    <col min="7193" max="7193" width="24.28515625" style="3" customWidth="1"/>
    <col min="7194" max="7194" width="26.140625" style="3" customWidth="1"/>
    <col min="7195" max="7195" width="22.85546875" style="3" customWidth="1"/>
    <col min="7196" max="7196" width="25.42578125" style="3" customWidth="1"/>
    <col min="7197" max="7197" width="22.42578125" style="3" customWidth="1"/>
    <col min="7198" max="7198" width="23.7109375" style="3" customWidth="1"/>
    <col min="7199" max="7199" width="19.85546875" style="3" customWidth="1"/>
    <col min="7200" max="7200" width="13.5703125" style="3" customWidth="1"/>
    <col min="7201" max="7201" width="16.28515625" style="3" customWidth="1"/>
    <col min="7202" max="7422" width="11.42578125" style="3"/>
    <col min="7423" max="7423" width="2.85546875" style="3" customWidth="1"/>
    <col min="7424" max="7424" width="10.85546875" style="3" customWidth="1"/>
    <col min="7425" max="7425" width="18.7109375" style="3" customWidth="1"/>
    <col min="7426" max="7426" width="0.140625" style="3" customWidth="1"/>
    <col min="7427" max="7427" width="25" style="3" customWidth="1"/>
    <col min="7428" max="7428" width="23" style="3" customWidth="1"/>
    <col min="7429" max="7429" width="18.85546875" style="3" customWidth="1"/>
    <col min="7430" max="7430" width="16.5703125" style="3" customWidth="1"/>
    <col min="7431" max="7431" width="16.7109375" style="3" customWidth="1"/>
    <col min="7432" max="7432" width="26.42578125" style="3" customWidth="1"/>
    <col min="7433" max="7433" width="15.7109375" style="3" customWidth="1"/>
    <col min="7434" max="7434" width="29.7109375" style="3" customWidth="1"/>
    <col min="7435" max="7435" width="12.85546875" style="3" customWidth="1"/>
    <col min="7436" max="7436" width="26.85546875" style="3" customWidth="1"/>
    <col min="7437" max="7437" width="21.42578125" style="3" customWidth="1"/>
    <col min="7438" max="7438" width="20.42578125" style="3" customWidth="1"/>
    <col min="7439" max="7439" width="8.140625" style="3" customWidth="1"/>
    <col min="7440" max="7440" width="8.5703125" style="3" customWidth="1"/>
    <col min="7441" max="7441" width="11.42578125" style="3"/>
    <col min="7442" max="7442" width="18.28515625" style="3" bestFit="1" customWidth="1"/>
    <col min="7443" max="7443" width="18.140625" style="3" customWidth="1"/>
    <col min="7444" max="7444" width="11.42578125" style="3"/>
    <col min="7445" max="7445" width="8.42578125" style="3" customWidth="1"/>
    <col min="7446" max="7446" width="8.85546875" style="3" customWidth="1"/>
    <col min="7447" max="7447" width="14.7109375" style="3" customWidth="1"/>
    <col min="7448" max="7448" width="17.85546875" style="3" customWidth="1"/>
    <col min="7449" max="7449" width="24.28515625" style="3" customWidth="1"/>
    <col min="7450" max="7450" width="26.140625" style="3" customWidth="1"/>
    <col min="7451" max="7451" width="22.85546875" style="3" customWidth="1"/>
    <col min="7452" max="7452" width="25.42578125" style="3" customWidth="1"/>
    <col min="7453" max="7453" width="22.42578125" style="3" customWidth="1"/>
    <col min="7454" max="7454" width="23.7109375" style="3" customWidth="1"/>
    <col min="7455" max="7455" width="19.85546875" style="3" customWidth="1"/>
    <col min="7456" max="7456" width="13.5703125" style="3" customWidth="1"/>
    <col min="7457" max="7457" width="16.28515625" style="3" customWidth="1"/>
    <col min="7458" max="7678" width="11.42578125" style="3"/>
    <col min="7679" max="7679" width="2.85546875" style="3" customWidth="1"/>
    <col min="7680" max="7680" width="10.85546875" style="3" customWidth="1"/>
    <col min="7681" max="7681" width="18.7109375" style="3" customWidth="1"/>
    <col min="7682" max="7682" width="0.140625" style="3" customWidth="1"/>
    <col min="7683" max="7683" width="25" style="3" customWidth="1"/>
    <col min="7684" max="7684" width="23" style="3" customWidth="1"/>
    <col min="7685" max="7685" width="18.85546875" style="3" customWidth="1"/>
    <col min="7686" max="7686" width="16.5703125" style="3" customWidth="1"/>
    <col min="7687" max="7687" width="16.7109375" style="3" customWidth="1"/>
    <col min="7688" max="7688" width="26.42578125" style="3" customWidth="1"/>
    <col min="7689" max="7689" width="15.7109375" style="3" customWidth="1"/>
    <col min="7690" max="7690" width="29.7109375" style="3" customWidth="1"/>
    <col min="7691" max="7691" width="12.85546875" style="3" customWidth="1"/>
    <col min="7692" max="7692" width="26.85546875" style="3" customWidth="1"/>
    <col min="7693" max="7693" width="21.42578125" style="3" customWidth="1"/>
    <col min="7694" max="7694" width="20.42578125" style="3" customWidth="1"/>
    <col min="7695" max="7695" width="8.140625" style="3" customWidth="1"/>
    <col min="7696" max="7696" width="8.5703125" style="3" customWidth="1"/>
    <col min="7697" max="7697" width="11.42578125" style="3"/>
    <col min="7698" max="7698" width="18.28515625" style="3" bestFit="1" customWidth="1"/>
    <col min="7699" max="7699" width="18.140625" style="3" customWidth="1"/>
    <col min="7700" max="7700" width="11.42578125" style="3"/>
    <col min="7701" max="7701" width="8.42578125" style="3" customWidth="1"/>
    <col min="7702" max="7702" width="8.85546875" style="3" customWidth="1"/>
    <col min="7703" max="7703" width="14.7109375" style="3" customWidth="1"/>
    <col min="7704" max="7704" width="17.85546875" style="3" customWidth="1"/>
    <col min="7705" max="7705" width="24.28515625" style="3" customWidth="1"/>
    <col min="7706" max="7706" width="26.140625" style="3" customWidth="1"/>
    <col min="7707" max="7707" width="22.85546875" style="3" customWidth="1"/>
    <col min="7708" max="7708" width="25.42578125" style="3" customWidth="1"/>
    <col min="7709" max="7709" width="22.42578125" style="3" customWidth="1"/>
    <col min="7710" max="7710" width="23.7109375" style="3" customWidth="1"/>
    <col min="7711" max="7711" width="19.85546875" style="3" customWidth="1"/>
    <col min="7712" max="7712" width="13.5703125" style="3" customWidth="1"/>
    <col min="7713" max="7713" width="16.28515625" style="3" customWidth="1"/>
    <col min="7714" max="7934" width="11.42578125" style="3"/>
    <col min="7935" max="7935" width="2.85546875" style="3" customWidth="1"/>
    <col min="7936" max="7936" width="10.85546875" style="3" customWidth="1"/>
    <col min="7937" max="7937" width="18.7109375" style="3" customWidth="1"/>
    <col min="7938" max="7938" width="0.140625" style="3" customWidth="1"/>
    <col min="7939" max="7939" width="25" style="3" customWidth="1"/>
    <col min="7940" max="7940" width="23" style="3" customWidth="1"/>
    <col min="7941" max="7941" width="18.85546875" style="3" customWidth="1"/>
    <col min="7942" max="7942" width="16.5703125" style="3" customWidth="1"/>
    <col min="7943" max="7943" width="16.7109375" style="3" customWidth="1"/>
    <col min="7944" max="7944" width="26.42578125" style="3" customWidth="1"/>
    <col min="7945" max="7945" width="15.7109375" style="3" customWidth="1"/>
    <col min="7946" max="7946" width="29.7109375" style="3" customWidth="1"/>
    <col min="7947" max="7947" width="12.85546875" style="3" customWidth="1"/>
    <col min="7948" max="7948" width="26.85546875" style="3" customWidth="1"/>
    <col min="7949" max="7949" width="21.42578125" style="3" customWidth="1"/>
    <col min="7950" max="7950" width="20.42578125" style="3" customWidth="1"/>
    <col min="7951" max="7951" width="8.140625" style="3" customWidth="1"/>
    <col min="7952" max="7952" width="8.5703125" style="3" customWidth="1"/>
    <col min="7953" max="7953" width="11.42578125" style="3"/>
    <col min="7954" max="7954" width="18.28515625" style="3" bestFit="1" customWidth="1"/>
    <col min="7955" max="7955" width="18.140625" style="3" customWidth="1"/>
    <col min="7956" max="7956" width="11.42578125" style="3"/>
    <col min="7957" max="7957" width="8.42578125" style="3" customWidth="1"/>
    <col min="7958" max="7958" width="8.85546875" style="3" customWidth="1"/>
    <col min="7959" max="7959" width="14.7109375" style="3" customWidth="1"/>
    <col min="7960" max="7960" width="17.85546875" style="3" customWidth="1"/>
    <col min="7961" max="7961" width="24.28515625" style="3" customWidth="1"/>
    <col min="7962" max="7962" width="26.140625" style="3" customWidth="1"/>
    <col min="7963" max="7963" width="22.85546875" style="3" customWidth="1"/>
    <col min="7964" max="7964" width="25.42578125" style="3" customWidth="1"/>
    <col min="7965" max="7965" width="22.42578125" style="3" customWidth="1"/>
    <col min="7966" max="7966" width="23.7109375" style="3" customWidth="1"/>
    <col min="7967" max="7967" width="19.85546875" style="3" customWidth="1"/>
    <col min="7968" max="7968" width="13.5703125" style="3" customWidth="1"/>
    <col min="7969" max="7969" width="16.28515625" style="3" customWidth="1"/>
    <col min="7970" max="8190" width="11.42578125" style="3"/>
    <col min="8191" max="8191" width="2.85546875" style="3" customWidth="1"/>
    <col min="8192" max="8192" width="10.85546875" style="3" customWidth="1"/>
    <col min="8193" max="8193" width="18.7109375" style="3" customWidth="1"/>
    <col min="8194" max="8194" width="0.140625" style="3" customWidth="1"/>
    <col min="8195" max="8195" width="25" style="3" customWidth="1"/>
    <col min="8196" max="8196" width="23" style="3" customWidth="1"/>
    <col min="8197" max="8197" width="18.85546875" style="3" customWidth="1"/>
    <col min="8198" max="8198" width="16.5703125" style="3" customWidth="1"/>
    <col min="8199" max="8199" width="16.7109375" style="3" customWidth="1"/>
    <col min="8200" max="8200" width="26.42578125" style="3" customWidth="1"/>
    <col min="8201" max="8201" width="15.7109375" style="3" customWidth="1"/>
    <col min="8202" max="8202" width="29.7109375" style="3" customWidth="1"/>
    <col min="8203" max="8203" width="12.85546875" style="3" customWidth="1"/>
    <col min="8204" max="8204" width="26.85546875" style="3" customWidth="1"/>
    <col min="8205" max="8205" width="21.42578125" style="3" customWidth="1"/>
    <col min="8206" max="8206" width="20.42578125" style="3" customWidth="1"/>
    <col min="8207" max="8207" width="8.140625" style="3" customWidth="1"/>
    <col min="8208" max="8208" width="8.5703125" style="3" customWidth="1"/>
    <col min="8209" max="8209" width="11.42578125" style="3"/>
    <col min="8210" max="8210" width="18.28515625" style="3" bestFit="1" customWidth="1"/>
    <col min="8211" max="8211" width="18.140625" style="3" customWidth="1"/>
    <col min="8212" max="8212" width="11.42578125" style="3"/>
    <col min="8213" max="8213" width="8.42578125" style="3" customWidth="1"/>
    <col min="8214" max="8214" width="8.85546875" style="3" customWidth="1"/>
    <col min="8215" max="8215" width="14.7109375" style="3" customWidth="1"/>
    <col min="8216" max="8216" width="17.85546875" style="3" customWidth="1"/>
    <col min="8217" max="8217" width="24.28515625" style="3" customWidth="1"/>
    <col min="8218" max="8218" width="26.140625" style="3" customWidth="1"/>
    <col min="8219" max="8219" width="22.85546875" style="3" customWidth="1"/>
    <col min="8220" max="8220" width="25.42578125" style="3" customWidth="1"/>
    <col min="8221" max="8221" width="22.42578125" style="3" customWidth="1"/>
    <col min="8222" max="8222" width="23.7109375" style="3" customWidth="1"/>
    <col min="8223" max="8223" width="19.85546875" style="3" customWidth="1"/>
    <col min="8224" max="8224" width="13.5703125" style="3" customWidth="1"/>
    <col min="8225" max="8225" width="16.28515625" style="3" customWidth="1"/>
    <col min="8226" max="8446" width="11.42578125" style="3"/>
    <col min="8447" max="8447" width="2.85546875" style="3" customWidth="1"/>
    <col min="8448" max="8448" width="10.85546875" style="3" customWidth="1"/>
    <col min="8449" max="8449" width="18.7109375" style="3" customWidth="1"/>
    <col min="8450" max="8450" width="0.140625" style="3" customWidth="1"/>
    <col min="8451" max="8451" width="25" style="3" customWidth="1"/>
    <col min="8452" max="8452" width="23" style="3" customWidth="1"/>
    <col min="8453" max="8453" width="18.85546875" style="3" customWidth="1"/>
    <col min="8454" max="8454" width="16.5703125" style="3" customWidth="1"/>
    <col min="8455" max="8455" width="16.7109375" style="3" customWidth="1"/>
    <col min="8456" max="8456" width="26.42578125" style="3" customWidth="1"/>
    <col min="8457" max="8457" width="15.7109375" style="3" customWidth="1"/>
    <col min="8458" max="8458" width="29.7109375" style="3" customWidth="1"/>
    <col min="8459" max="8459" width="12.85546875" style="3" customWidth="1"/>
    <col min="8460" max="8460" width="26.85546875" style="3" customWidth="1"/>
    <col min="8461" max="8461" width="21.42578125" style="3" customWidth="1"/>
    <col min="8462" max="8462" width="20.42578125" style="3" customWidth="1"/>
    <col min="8463" max="8463" width="8.140625" style="3" customWidth="1"/>
    <col min="8464" max="8464" width="8.5703125" style="3" customWidth="1"/>
    <col min="8465" max="8465" width="11.42578125" style="3"/>
    <col min="8466" max="8466" width="18.28515625" style="3" bestFit="1" customWidth="1"/>
    <col min="8467" max="8467" width="18.140625" style="3" customWidth="1"/>
    <col min="8468" max="8468" width="11.42578125" style="3"/>
    <col min="8469" max="8469" width="8.42578125" style="3" customWidth="1"/>
    <col min="8470" max="8470" width="8.85546875" style="3" customWidth="1"/>
    <col min="8471" max="8471" width="14.7109375" style="3" customWidth="1"/>
    <col min="8472" max="8472" width="17.85546875" style="3" customWidth="1"/>
    <col min="8473" max="8473" width="24.28515625" style="3" customWidth="1"/>
    <col min="8474" max="8474" width="26.140625" style="3" customWidth="1"/>
    <col min="8475" max="8475" width="22.85546875" style="3" customWidth="1"/>
    <col min="8476" max="8476" width="25.42578125" style="3" customWidth="1"/>
    <col min="8477" max="8477" width="22.42578125" style="3" customWidth="1"/>
    <col min="8478" max="8478" width="23.7109375" style="3" customWidth="1"/>
    <col min="8479" max="8479" width="19.85546875" style="3" customWidth="1"/>
    <col min="8480" max="8480" width="13.5703125" style="3" customWidth="1"/>
    <col min="8481" max="8481" width="16.28515625" style="3" customWidth="1"/>
    <col min="8482" max="8702" width="11.42578125" style="3"/>
    <col min="8703" max="8703" width="2.85546875" style="3" customWidth="1"/>
    <col min="8704" max="8704" width="10.85546875" style="3" customWidth="1"/>
    <col min="8705" max="8705" width="18.7109375" style="3" customWidth="1"/>
    <col min="8706" max="8706" width="0.140625" style="3" customWidth="1"/>
    <col min="8707" max="8707" width="25" style="3" customWidth="1"/>
    <col min="8708" max="8708" width="23" style="3" customWidth="1"/>
    <col min="8709" max="8709" width="18.85546875" style="3" customWidth="1"/>
    <col min="8710" max="8710" width="16.5703125" style="3" customWidth="1"/>
    <col min="8711" max="8711" width="16.7109375" style="3" customWidth="1"/>
    <col min="8712" max="8712" width="26.42578125" style="3" customWidth="1"/>
    <col min="8713" max="8713" width="15.7109375" style="3" customWidth="1"/>
    <col min="8714" max="8714" width="29.7109375" style="3" customWidth="1"/>
    <col min="8715" max="8715" width="12.85546875" style="3" customWidth="1"/>
    <col min="8716" max="8716" width="26.85546875" style="3" customWidth="1"/>
    <col min="8717" max="8717" width="21.42578125" style="3" customWidth="1"/>
    <col min="8718" max="8718" width="20.42578125" style="3" customWidth="1"/>
    <col min="8719" max="8719" width="8.140625" style="3" customWidth="1"/>
    <col min="8720" max="8720" width="8.5703125" style="3" customWidth="1"/>
    <col min="8721" max="8721" width="11.42578125" style="3"/>
    <col min="8722" max="8722" width="18.28515625" style="3" bestFit="1" customWidth="1"/>
    <col min="8723" max="8723" width="18.140625" style="3" customWidth="1"/>
    <col min="8724" max="8724" width="11.42578125" style="3"/>
    <col min="8725" max="8725" width="8.42578125" style="3" customWidth="1"/>
    <col min="8726" max="8726" width="8.85546875" style="3" customWidth="1"/>
    <col min="8727" max="8727" width="14.7109375" style="3" customWidth="1"/>
    <col min="8728" max="8728" width="17.85546875" style="3" customWidth="1"/>
    <col min="8729" max="8729" width="24.28515625" style="3" customWidth="1"/>
    <col min="8730" max="8730" width="26.140625" style="3" customWidth="1"/>
    <col min="8731" max="8731" width="22.85546875" style="3" customWidth="1"/>
    <col min="8732" max="8732" width="25.42578125" style="3" customWidth="1"/>
    <col min="8733" max="8733" width="22.42578125" style="3" customWidth="1"/>
    <col min="8734" max="8734" width="23.7109375" style="3" customWidth="1"/>
    <col min="8735" max="8735" width="19.85546875" style="3" customWidth="1"/>
    <col min="8736" max="8736" width="13.5703125" style="3" customWidth="1"/>
    <col min="8737" max="8737" width="16.28515625" style="3" customWidth="1"/>
    <col min="8738" max="8958" width="11.42578125" style="3"/>
    <col min="8959" max="8959" width="2.85546875" style="3" customWidth="1"/>
    <col min="8960" max="8960" width="10.85546875" style="3" customWidth="1"/>
    <col min="8961" max="8961" width="18.7109375" style="3" customWidth="1"/>
    <col min="8962" max="8962" width="0.140625" style="3" customWidth="1"/>
    <col min="8963" max="8963" width="25" style="3" customWidth="1"/>
    <col min="8964" max="8964" width="23" style="3" customWidth="1"/>
    <col min="8965" max="8965" width="18.85546875" style="3" customWidth="1"/>
    <col min="8966" max="8966" width="16.5703125" style="3" customWidth="1"/>
    <col min="8967" max="8967" width="16.7109375" style="3" customWidth="1"/>
    <col min="8968" max="8968" width="26.42578125" style="3" customWidth="1"/>
    <col min="8969" max="8969" width="15.7109375" style="3" customWidth="1"/>
    <col min="8970" max="8970" width="29.7109375" style="3" customWidth="1"/>
    <col min="8971" max="8971" width="12.85546875" style="3" customWidth="1"/>
    <col min="8972" max="8972" width="26.85546875" style="3" customWidth="1"/>
    <col min="8973" max="8973" width="21.42578125" style="3" customWidth="1"/>
    <col min="8974" max="8974" width="20.42578125" style="3" customWidth="1"/>
    <col min="8975" max="8975" width="8.140625" style="3" customWidth="1"/>
    <col min="8976" max="8976" width="8.5703125" style="3" customWidth="1"/>
    <col min="8977" max="8977" width="11.42578125" style="3"/>
    <col min="8978" max="8978" width="18.28515625" style="3" bestFit="1" customWidth="1"/>
    <col min="8979" max="8979" width="18.140625" style="3" customWidth="1"/>
    <col min="8980" max="8980" width="11.42578125" style="3"/>
    <col min="8981" max="8981" width="8.42578125" style="3" customWidth="1"/>
    <col min="8982" max="8982" width="8.85546875" style="3" customWidth="1"/>
    <col min="8983" max="8983" width="14.7109375" style="3" customWidth="1"/>
    <col min="8984" max="8984" width="17.85546875" style="3" customWidth="1"/>
    <col min="8985" max="8985" width="24.28515625" style="3" customWidth="1"/>
    <col min="8986" max="8986" width="26.140625" style="3" customWidth="1"/>
    <col min="8987" max="8987" width="22.85546875" style="3" customWidth="1"/>
    <col min="8988" max="8988" width="25.42578125" style="3" customWidth="1"/>
    <col min="8989" max="8989" width="22.42578125" style="3" customWidth="1"/>
    <col min="8990" max="8990" width="23.7109375" style="3" customWidth="1"/>
    <col min="8991" max="8991" width="19.85546875" style="3" customWidth="1"/>
    <col min="8992" max="8992" width="13.5703125" style="3" customWidth="1"/>
    <col min="8993" max="8993" width="16.28515625" style="3" customWidth="1"/>
    <col min="8994" max="9214" width="11.42578125" style="3"/>
    <col min="9215" max="9215" width="2.85546875" style="3" customWidth="1"/>
    <col min="9216" max="9216" width="10.85546875" style="3" customWidth="1"/>
    <col min="9217" max="9217" width="18.7109375" style="3" customWidth="1"/>
    <col min="9218" max="9218" width="0.140625" style="3" customWidth="1"/>
    <col min="9219" max="9219" width="25" style="3" customWidth="1"/>
    <col min="9220" max="9220" width="23" style="3" customWidth="1"/>
    <col min="9221" max="9221" width="18.85546875" style="3" customWidth="1"/>
    <col min="9222" max="9222" width="16.5703125" style="3" customWidth="1"/>
    <col min="9223" max="9223" width="16.7109375" style="3" customWidth="1"/>
    <col min="9224" max="9224" width="26.42578125" style="3" customWidth="1"/>
    <col min="9225" max="9225" width="15.7109375" style="3" customWidth="1"/>
    <col min="9226" max="9226" width="29.7109375" style="3" customWidth="1"/>
    <col min="9227" max="9227" width="12.85546875" style="3" customWidth="1"/>
    <col min="9228" max="9228" width="26.85546875" style="3" customWidth="1"/>
    <col min="9229" max="9229" width="21.42578125" style="3" customWidth="1"/>
    <col min="9230" max="9230" width="20.42578125" style="3" customWidth="1"/>
    <col min="9231" max="9231" width="8.140625" style="3" customWidth="1"/>
    <col min="9232" max="9232" width="8.5703125" style="3" customWidth="1"/>
    <col min="9233" max="9233" width="11.42578125" style="3"/>
    <col min="9234" max="9234" width="18.28515625" style="3" bestFit="1" customWidth="1"/>
    <col min="9235" max="9235" width="18.140625" style="3" customWidth="1"/>
    <col min="9236" max="9236" width="11.42578125" style="3"/>
    <col min="9237" max="9237" width="8.42578125" style="3" customWidth="1"/>
    <col min="9238" max="9238" width="8.85546875" style="3" customWidth="1"/>
    <col min="9239" max="9239" width="14.7109375" style="3" customWidth="1"/>
    <col min="9240" max="9240" width="17.85546875" style="3" customWidth="1"/>
    <col min="9241" max="9241" width="24.28515625" style="3" customWidth="1"/>
    <col min="9242" max="9242" width="26.140625" style="3" customWidth="1"/>
    <col min="9243" max="9243" width="22.85546875" style="3" customWidth="1"/>
    <col min="9244" max="9244" width="25.42578125" style="3" customWidth="1"/>
    <col min="9245" max="9245" width="22.42578125" style="3" customWidth="1"/>
    <col min="9246" max="9246" width="23.7109375" style="3" customWidth="1"/>
    <col min="9247" max="9247" width="19.85546875" style="3" customWidth="1"/>
    <col min="9248" max="9248" width="13.5703125" style="3" customWidth="1"/>
    <col min="9249" max="9249" width="16.28515625" style="3" customWidth="1"/>
    <col min="9250" max="9470" width="11.42578125" style="3"/>
    <col min="9471" max="9471" width="2.85546875" style="3" customWidth="1"/>
    <col min="9472" max="9472" width="10.85546875" style="3" customWidth="1"/>
    <col min="9473" max="9473" width="18.7109375" style="3" customWidth="1"/>
    <col min="9474" max="9474" width="0.140625" style="3" customWidth="1"/>
    <col min="9475" max="9475" width="25" style="3" customWidth="1"/>
    <col min="9476" max="9476" width="23" style="3" customWidth="1"/>
    <col min="9477" max="9477" width="18.85546875" style="3" customWidth="1"/>
    <col min="9478" max="9478" width="16.5703125" style="3" customWidth="1"/>
    <col min="9479" max="9479" width="16.7109375" style="3" customWidth="1"/>
    <col min="9480" max="9480" width="26.42578125" style="3" customWidth="1"/>
    <col min="9481" max="9481" width="15.7109375" style="3" customWidth="1"/>
    <col min="9482" max="9482" width="29.7109375" style="3" customWidth="1"/>
    <col min="9483" max="9483" width="12.85546875" style="3" customWidth="1"/>
    <col min="9484" max="9484" width="26.85546875" style="3" customWidth="1"/>
    <col min="9485" max="9485" width="21.42578125" style="3" customWidth="1"/>
    <col min="9486" max="9486" width="20.42578125" style="3" customWidth="1"/>
    <col min="9487" max="9487" width="8.140625" style="3" customWidth="1"/>
    <col min="9488" max="9488" width="8.5703125" style="3" customWidth="1"/>
    <col min="9489" max="9489" width="11.42578125" style="3"/>
    <col min="9490" max="9490" width="18.28515625" style="3" bestFit="1" customWidth="1"/>
    <col min="9491" max="9491" width="18.140625" style="3" customWidth="1"/>
    <col min="9492" max="9492" width="11.42578125" style="3"/>
    <col min="9493" max="9493" width="8.42578125" style="3" customWidth="1"/>
    <col min="9494" max="9494" width="8.85546875" style="3" customWidth="1"/>
    <col min="9495" max="9495" width="14.7109375" style="3" customWidth="1"/>
    <col min="9496" max="9496" width="17.85546875" style="3" customWidth="1"/>
    <col min="9497" max="9497" width="24.28515625" style="3" customWidth="1"/>
    <col min="9498" max="9498" width="26.140625" style="3" customWidth="1"/>
    <col min="9499" max="9499" width="22.85546875" style="3" customWidth="1"/>
    <col min="9500" max="9500" width="25.42578125" style="3" customWidth="1"/>
    <col min="9501" max="9501" width="22.42578125" style="3" customWidth="1"/>
    <col min="9502" max="9502" width="23.7109375" style="3" customWidth="1"/>
    <col min="9503" max="9503" width="19.85546875" style="3" customWidth="1"/>
    <col min="9504" max="9504" width="13.5703125" style="3" customWidth="1"/>
    <col min="9505" max="9505" width="16.28515625" style="3" customWidth="1"/>
    <col min="9506" max="9726" width="11.42578125" style="3"/>
    <col min="9727" max="9727" width="2.85546875" style="3" customWidth="1"/>
    <col min="9728" max="9728" width="10.85546875" style="3" customWidth="1"/>
    <col min="9729" max="9729" width="18.7109375" style="3" customWidth="1"/>
    <col min="9730" max="9730" width="0.140625" style="3" customWidth="1"/>
    <col min="9731" max="9731" width="25" style="3" customWidth="1"/>
    <col min="9732" max="9732" width="23" style="3" customWidth="1"/>
    <col min="9733" max="9733" width="18.85546875" style="3" customWidth="1"/>
    <col min="9734" max="9734" width="16.5703125" style="3" customWidth="1"/>
    <col min="9735" max="9735" width="16.7109375" style="3" customWidth="1"/>
    <col min="9736" max="9736" width="26.42578125" style="3" customWidth="1"/>
    <col min="9737" max="9737" width="15.7109375" style="3" customWidth="1"/>
    <col min="9738" max="9738" width="29.7109375" style="3" customWidth="1"/>
    <col min="9739" max="9739" width="12.85546875" style="3" customWidth="1"/>
    <col min="9740" max="9740" width="26.85546875" style="3" customWidth="1"/>
    <col min="9741" max="9741" width="21.42578125" style="3" customWidth="1"/>
    <col min="9742" max="9742" width="20.42578125" style="3" customWidth="1"/>
    <col min="9743" max="9743" width="8.140625" style="3" customWidth="1"/>
    <col min="9744" max="9744" width="8.5703125" style="3" customWidth="1"/>
    <col min="9745" max="9745" width="11.42578125" style="3"/>
    <col min="9746" max="9746" width="18.28515625" style="3" bestFit="1" customWidth="1"/>
    <col min="9747" max="9747" width="18.140625" style="3" customWidth="1"/>
    <col min="9748" max="9748" width="11.42578125" style="3"/>
    <col min="9749" max="9749" width="8.42578125" style="3" customWidth="1"/>
    <col min="9750" max="9750" width="8.85546875" style="3" customWidth="1"/>
    <col min="9751" max="9751" width="14.7109375" style="3" customWidth="1"/>
    <col min="9752" max="9752" width="17.85546875" style="3" customWidth="1"/>
    <col min="9753" max="9753" width="24.28515625" style="3" customWidth="1"/>
    <col min="9754" max="9754" width="26.140625" style="3" customWidth="1"/>
    <col min="9755" max="9755" width="22.85546875" style="3" customWidth="1"/>
    <col min="9756" max="9756" width="25.42578125" style="3" customWidth="1"/>
    <col min="9757" max="9757" width="22.42578125" style="3" customWidth="1"/>
    <col min="9758" max="9758" width="23.7109375" style="3" customWidth="1"/>
    <col min="9759" max="9759" width="19.85546875" style="3" customWidth="1"/>
    <col min="9760" max="9760" width="13.5703125" style="3" customWidth="1"/>
    <col min="9761" max="9761" width="16.28515625" style="3" customWidth="1"/>
    <col min="9762" max="9982" width="11.42578125" style="3"/>
    <col min="9983" max="9983" width="2.85546875" style="3" customWidth="1"/>
    <col min="9984" max="9984" width="10.85546875" style="3" customWidth="1"/>
    <col min="9985" max="9985" width="18.7109375" style="3" customWidth="1"/>
    <col min="9986" max="9986" width="0.140625" style="3" customWidth="1"/>
    <col min="9987" max="9987" width="25" style="3" customWidth="1"/>
    <col min="9988" max="9988" width="23" style="3" customWidth="1"/>
    <col min="9989" max="9989" width="18.85546875" style="3" customWidth="1"/>
    <col min="9990" max="9990" width="16.5703125" style="3" customWidth="1"/>
    <col min="9991" max="9991" width="16.7109375" style="3" customWidth="1"/>
    <col min="9992" max="9992" width="26.42578125" style="3" customWidth="1"/>
    <col min="9993" max="9993" width="15.7109375" style="3" customWidth="1"/>
    <col min="9994" max="9994" width="29.7109375" style="3" customWidth="1"/>
    <col min="9995" max="9995" width="12.85546875" style="3" customWidth="1"/>
    <col min="9996" max="9996" width="26.85546875" style="3" customWidth="1"/>
    <col min="9997" max="9997" width="21.42578125" style="3" customWidth="1"/>
    <col min="9998" max="9998" width="20.42578125" style="3" customWidth="1"/>
    <col min="9999" max="9999" width="8.140625" style="3" customWidth="1"/>
    <col min="10000" max="10000" width="8.5703125" style="3" customWidth="1"/>
    <col min="10001" max="10001" width="11.42578125" style="3"/>
    <col min="10002" max="10002" width="18.28515625" style="3" bestFit="1" customWidth="1"/>
    <col min="10003" max="10003" width="18.140625" style="3" customWidth="1"/>
    <col min="10004" max="10004" width="11.42578125" style="3"/>
    <col min="10005" max="10005" width="8.42578125" style="3" customWidth="1"/>
    <col min="10006" max="10006" width="8.85546875" style="3" customWidth="1"/>
    <col min="10007" max="10007" width="14.7109375" style="3" customWidth="1"/>
    <col min="10008" max="10008" width="17.85546875" style="3" customWidth="1"/>
    <col min="10009" max="10009" width="24.28515625" style="3" customWidth="1"/>
    <col min="10010" max="10010" width="26.140625" style="3" customWidth="1"/>
    <col min="10011" max="10011" width="22.85546875" style="3" customWidth="1"/>
    <col min="10012" max="10012" width="25.42578125" style="3" customWidth="1"/>
    <col min="10013" max="10013" width="22.42578125" style="3" customWidth="1"/>
    <col min="10014" max="10014" width="23.7109375" style="3" customWidth="1"/>
    <col min="10015" max="10015" width="19.85546875" style="3" customWidth="1"/>
    <col min="10016" max="10016" width="13.5703125" style="3" customWidth="1"/>
    <col min="10017" max="10017" width="16.28515625" style="3" customWidth="1"/>
    <col min="10018" max="10238" width="11.42578125" style="3"/>
    <col min="10239" max="10239" width="2.85546875" style="3" customWidth="1"/>
    <col min="10240" max="10240" width="10.85546875" style="3" customWidth="1"/>
    <col min="10241" max="10241" width="18.7109375" style="3" customWidth="1"/>
    <col min="10242" max="10242" width="0.140625" style="3" customWidth="1"/>
    <col min="10243" max="10243" width="25" style="3" customWidth="1"/>
    <col min="10244" max="10244" width="23" style="3" customWidth="1"/>
    <col min="10245" max="10245" width="18.85546875" style="3" customWidth="1"/>
    <col min="10246" max="10246" width="16.5703125" style="3" customWidth="1"/>
    <col min="10247" max="10247" width="16.7109375" style="3" customWidth="1"/>
    <col min="10248" max="10248" width="26.42578125" style="3" customWidth="1"/>
    <col min="10249" max="10249" width="15.7109375" style="3" customWidth="1"/>
    <col min="10250" max="10250" width="29.7109375" style="3" customWidth="1"/>
    <col min="10251" max="10251" width="12.85546875" style="3" customWidth="1"/>
    <col min="10252" max="10252" width="26.85546875" style="3" customWidth="1"/>
    <col min="10253" max="10253" width="21.42578125" style="3" customWidth="1"/>
    <col min="10254" max="10254" width="20.42578125" style="3" customWidth="1"/>
    <col min="10255" max="10255" width="8.140625" style="3" customWidth="1"/>
    <col min="10256" max="10256" width="8.5703125" style="3" customWidth="1"/>
    <col min="10257" max="10257" width="11.42578125" style="3"/>
    <col min="10258" max="10258" width="18.28515625" style="3" bestFit="1" customWidth="1"/>
    <col min="10259" max="10259" width="18.140625" style="3" customWidth="1"/>
    <col min="10260" max="10260" width="11.42578125" style="3"/>
    <col min="10261" max="10261" width="8.42578125" style="3" customWidth="1"/>
    <col min="10262" max="10262" width="8.85546875" style="3" customWidth="1"/>
    <col min="10263" max="10263" width="14.7109375" style="3" customWidth="1"/>
    <col min="10264" max="10264" width="17.85546875" style="3" customWidth="1"/>
    <col min="10265" max="10265" width="24.28515625" style="3" customWidth="1"/>
    <col min="10266" max="10266" width="26.140625" style="3" customWidth="1"/>
    <col min="10267" max="10267" width="22.85546875" style="3" customWidth="1"/>
    <col min="10268" max="10268" width="25.42578125" style="3" customWidth="1"/>
    <col min="10269" max="10269" width="22.42578125" style="3" customWidth="1"/>
    <col min="10270" max="10270" width="23.7109375" style="3" customWidth="1"/>
    <col min="10271" max="10271" width="19.85546875" style="3" customWidth="1"/>
    <col min="10272" max="10272" width="13.5703125" style="3" customWidth="1"/>
    <col min="10273" max="10273" width="16.28515625" style="3" customWidth="1"/>
    <col min="10274" max="10494" width="11.42578125" style="3"/>
    <col min="10495" max="10495" width="2.85546875" style="3" customWidth="1"/>
    <col min="10496" max="10496" width="10.85546875" style="3" customWidth="1"/>
    <col min="10497" max="10497" width="18.7109375" style="3" customWidth="1"/>
    <col min="10498" max="10498" width="0.140625" style="3" customWidth="1"/>
    <col min="10499" max="10499" width="25" style="3" customWidth="1"/>
    <col min="10500" max="10500" width="23" style="3" customWidth="1"/>
    <col min="10501" max="10501" width="18.85546875" style="3" customWidth="1"/>
    <col min="10502" max="10502" width="16.5703125" style="3" customWidth="1"/>
    <col min="10503" max="10503" width="16.7109375" style="3" customWidth="1"/>
    <col min="10504" max="10504" width="26.42578125" style="3" customWidth="1"/>
    <col min="10505" max="10505" width="15.7109375" style="3" customWidth="1"/>
    <col min="10506" max="10506" width="29.7109375" style="3" customWidth="1"/>
    <col min="10507" max="10507" width="12.85546875" style="3" customWidth="1"/>
    <col min="10508" max="10508" width="26.85546875" style="3" customWidth="1"/>
    <col min="10509" max="10509" width="21.42578125" style="3" customWidth="1"/>
    <col min="10510" max="10510" width="20.42578125" style="3" customWidth="1"/>
    <col min="10511" max="10511" width="8.140625" style="3" customWidth="1"/>
    <col min="10512" max="10512" width="8.5703125" style="3" customWidth="1"/>
    <col min="10513" max="10513" width="11.42578125" style="3"/>
    <col min="10514" max="10514" width="18.28515625" style="3" bestFit="1" customWidth="1"/>
    <col min="10515" max="10515" width="18.140625" style="3" customWidth="1"/>
    <col min="10516" max="10516" width="11.42578125" style="3"/>
    <col min="10517" max="10517" width="8.42578125" style="3" customWidth="1"/>
    <col min="10518" max="10518" width="8.85546875" style="3" customWidth="1"/>
    <col min="10519" max="10519" width="14.7109375" style="3" customWidth="1"/>
    <col min="10520" max="10520" width="17.85546875" style="3" customWidth="1"/>
    <col min="10521" max="10521" width="24.28515625" style="3" customWidth="1"/>
    <col min="10522" max="10522" width="26.140625" style="3" customWidth="1"/>
    <col min="10523" max="10523" width="22.85546875" style="3" customWidth="1"/>
    <col min="10524" max="10524" width="25.42578125" style="3" customWidth="1"/>
    <col min="10525" max="10525" width="22.42578125" style="3" customWidth="1"/>
    <col min="10526" max="10526" width="23.7109375" style="3" customWidth="1"/>
    <col min="10527" max="10527" width="19.85546875" style="3" customWidth="1"/>
    <col min="10528" max="10528" width="13.5703125" style="3" customWidth="1"/>
    <col min="10529" max="10529" width="16.28515625" style="3" customWidth="1"/>
    <col min="10530" max="10750" width="11.42578125" style="3"/>
    <col min="10751" max="10751" width="2.85546875" style="3" customWidth="1"/>
    <col min="10752" max="10752" width="10.85546875" style="3" customWidth="1"/>
    <col min="10753" max="10753" width="18.7109375" style="3" customWidth="1"/>
    <col min="10754" max="10754" width="0.140625" style="3" customWidth="1"/>
    <col min="10755" max="10755" width="25" style="3" customWidth="1"/>
    <col min="10756" max="10756" width="23" style="3" customWidth="1"/>
    <col min="10757" max="10757" width="18.85546875" style="3" customWidth="1"/>
    <col min="10758" max="10758" width="16.5703125" style="3" customWidth="1"/>
    <col min="10759" max="10759" width="16.7109375" style="3" customWidth="1"/>
    <col min="10760" max="10760" width="26.42578125" style="3" customWidth="1"/>
    <col min="10761" max="10761" width="15.7109375" style="3" customWidth="1"/>
    <col min="10762" max="10762" width="29.7109375" style="3" customWidth="1"/>
    <col min="10763" max="10763" width="12.85546875" style="3" customWidth="1"/>
    <col min="10764" max="10764" width="26.85546875" style="3" customWidth="1"/>
    <col min="10765" max="10765" width="21.42578125" style="3" customWidth="1"/>
    <col min="10766" max="10766" width="20.42578125" style="3" customWidth="1"/>
    <col min="10767" max="10767" width="8.140625" style="3" customWidth="1"/>
    <col min="10768" max="10768" width="8.5703125" style="3" customWidth="1"/>
    <col min="10769" max="10769" width="11.42578125" style="3"/>
    <col min="10770" max="10770" width="18.28515625" style="3" bestFit="1" customWidth="1"/>
    <col min="10771" max="10771" width="18.140625" style="3" customWidth="1"/>
    <col min="10772" max="10772" width="11.42578125" style="3"/>
    <col min="10773" max="10773" width="8.42578125" style="3" customWidth="1"/>
    <col min="10774" max="10774" width="8.85546875" style="3" customWidth="1"/>
    <col min="10775" max="10775" width="14.7109375" style="3" customWidth="1"/>
    <col min="10776" max="10776" width="17.85546875" style="3" customWidth="1"/>
    <col min="10777" max="10777" width="24.28515625" style="3" customWidth="1"/>
    <col min="10778" max="10778" width="26.140625" style="3" customWidth="1"/>
    <col min="10779" max="10779" width="22.85546875" style="3" customWidth="1"/>
    <col min="10780" max="10780" width="25.42578125" style="3" customWidth="1"/>
    <col min="10781" max="10781" width="22.42578125" style="3" customWidth="1"/>
    <col min="10782" max="10782" width="23.7109375" style="3" customWidth="1"/>
    <col min="10783" max="10783" width="19.85546875" style="3" customWidth="1"/>
    <col min="10784" max="10784" width="13.5703125" style="3" customWidth="1"/>
    <col min="10785" max="10785" width="16.28515625" style="3" customWidth="1"/>
    <col min="10786" max="11006" width="11.42578125" style="3"/>
    <col min="11007" max="11007" width="2.85546875" style="3" customWidth="1"/>
    <col min="11008" max="11008" width="10.85546875" style="3" customWidth="1"/>
    <col min="11009" max="11009" width="18.7109375" style="3" customWidth="1"/>
    <col min="11010" max="11010" width="0.140625" style="3" customWidth="1"/>
    <col min="11011" max="11011" width="25" style="3" customWidth="1"/>
    <col min="11012" max="11012" width="23" style="3" customWidth="1"/>
    <col min="11013" max="11013" width="18.85546875" style="3" customWidth="1"/>
    <col min="11014" max="11014" width="16.5703125" style="3" customWidth="1"/>
    <col min="11015" max="11015" width="16.7109375" style="3" customWidth="1"/>
    <col min="11016" max="11016" width="26.42578125" style="3" customWidth="1"/>
    <col min="11017" max="11017" width="15.7109375" style="3" customWidth="1"/>
    <col min="11018" max="11018" width="29.7109375" style="3" customWidth="1"/>
    <col min="11019" max="11019" width="12.85546875" style="3" customWidth="1"/>
    <col min="11020" max="11020" width="26.85546875" style="3" customWidth="1"/>
    <col min="11021" max="11021" width="21.42578125" style="3" customWidth="1"/>
    <col min="11022" max="11022" width="20.42578125" style="3" customWidth="1"/>
    <col min="11023" max="11023" width="8.140625" style="3" customWidth="1"/>
    <col min="11024" max="11024" width="8.5703125" style="3" customWidth="1"/>
    <col min="11025" max="11025" width="11.42578125" style="3"/>
    <col min="11026" max="11026" width="18.28515625" style="3" bestFit="1" customWidth="1"/>
    <col min="11027" max="11027" width="18.140625" style="3" customWidth="1"/>
    <col min="11028" max="11028" width="11.42578125" style="3"/>
    <col min="11029" max="11029" width="8.42578125" style="3" customWidth="1"/>
    <col min="11030" max="11030" width="8.85546875" style="3" customWidth="1"/>
    <col min="11031" max="11031" width="14.7109375" style="3" customWidth="1"/>
    <col min="11032" max="11032" width="17.85546875" style="3" customWidth="1"/>
    <col min="11033" max="11033" width="24.28515625" style="3" customWidth="1"/>
    <col min="11034" max="11034" width="26.140625" style="3" customWidth="1"/>
    <col min="11035" max="11035" width="22.85546875" style="3" customWidth="1"/>
    <col min="11036" max="11036" width="25.42578125" style="3" customWidth="1"/>
    <col min="11037" max="11037" width="22.42578125" style="3" customWidth="1"/>
    <col min="11038" max="11038" width="23.7109375" style="3" customWidth="1"/>
    <col min="11039" max="11039" width="19.85546875" style="3" customWidth="1"/>
    <col min="11040" max="11040" width="13.5703125" style="3" customWidth="1"/>
    <col min="11041" max="11041" width="16.28515625" style="3" customWidth="1"/>
    <col min="11042" max="11262" width="11.42578125" style="3"/>
    <col min="11263" max="11263" width="2.85546875" style="3" customWidth="1"/>
    <col min="11264" max="11264" width="10.85546875" style="3" customWidth="1"/>
    <col min="11265" max="11265" width="18.7109375" style="3" customWidth="1"/>
    <col min="11266" max="11266" width="0.140625" style="3" customWidth="1"/>
    <col min="11267" max="11267" width="25" style="3" customWidth="1"/>
    <col min="11268" max="11268" width="23" style="3" customWidth="1"/>
    <col min="11269" max="11269" width="18.85546875" style="3" customWidth="1"/>
    <col min="11270" max="11270" width="16.5703125" style="3" customWidth="1"/>
    <col min="11271" max="11271" width="16.7109375" style="3" customWidth="1"/>
    <col min="11272" max="11272" width="26.42578125" style="3" customWidth="1"/>
    <col min="11273" max="11273" width="15.7109375" style="3" customWidth="1"/>
    <col min="11274" max="11274" width="29.7109375" style="3" customWidth="1"/>
    <col min="11275" max="11275" width="12.85546875" style="3" customWidth="1"/>
    <col min="11276" max="11276" width="26.85546875" style="3" customWidth="1"/>
    <col min="11277" max="11277" width="21.42578125" style="3" customWidth="1"/>
    <col min="11278" max="11278" width="20.42578125" style="3" customWidth="1"/>
    <col min="11279" max="11279" width="8.140625" style="3" customWidth="1"/>
    <col min="11280" max="11280" width="8.5703125" style="3" customWidth="1"/>
    <col min="11281" max="11281" width="11.42578125" style="3"/>
    <col min="11282" max="11282" width="18.28515625" style="3" bestFit="1" customWidth="1"/>
    <col min="11283" max="11283" width="18.140625" style="3" customWidth="1"/>
    <col min="11284" max="11284" width="11.42578125" style="3"/>
    <col min="11285" max="11285" width="8.42578125" style="3" customWidth="1"/>
    <col min="11286" max="11286" width="8.85546875" style="3" customWidth="1"/>
    <col min="11287" max="11287" width="14.7109375" style="3" customWidth="1"/>
    <col min="11288" max="11288" width="17.85546875" style="3" customWidth="1"/>
    <col min="11289" max="11289" width="24.28515625" style="3" customWidth="1"/>
    <col min="11290" max="11290" width="26.140625" style="3" customWidth="1"/>
    <col min="11291" max="11291" width="22.85546875" style="3" customWidth="1"/>
    <col min="11292" max="11292" width="25.42578125" style="3" customWidth="1"/>
    <col min="11293" max="11293" width="22.42578125" style="3" customWidth="1"/>
    <col min="11294" max="11294" width="23.7109375" style="3" customWidth="1"/>
    <col min="11295" max="11295" width="19.85546875" style="3" customWidth="1"/>
    <col min="11296" max="11296" width="13.5703125" style="3" customWidth="1"/>
    <col min="11297" max="11297" width="16.28515625" style="3" customWidth="1"/>
    <col min="11298" max="11518" width="11.42578125" style="3"/>
    <col min="11519" max="11519" width="2.85546875" style="3" customWidth="1"/>
    <col min="11520" max="11520" width="10.85546875" style="3" customWidth="1"/>
    <col min="11521" max="11521" width="18.7109375" style="3" customWidth="1"/>
    <col min="11522" max="11522" width="0.140625" style="3" customWidth="1"/>
    <col min="11523" max="11523" width="25" style="3" customWidth="1"/>
    <col min="11524" max="11524" width="23" style="3" customWidth="1"/>
    <col min="11525" max="11525" width="18.85546875" style="3" customWidth="1"/>
    <col min="11526" max="11526" width="16.5703125" style="3" customWidth="1"/>
    <col min="11527" max="11527" width="16.7109375" style="3" customWidth="1"/>
    <col min="11528" max="11528" width="26.42578125" style="3" customWidth="1"/>
    <col min="11529" max="11529" width="15.7109375" style="3" customWidth="1"/>
    <col min="11530" max="11530" width="29.7109375" style="3" customWidth="1"/>
    <col min="11531" max="11531" width="12.85546875" style="3" customWidth="1"/>
    <col min="11532" max="11532" width="26.85546875" style="3" customWidth="1"/>
    <col min="11533" max="11533" width="21.42578125" style="3" customWidth="1"/>
    <col min="11534" max="11534" width="20.42578125" style="3" customWidth="1"/>
    <col min="11535" max="11535" width="8.140625" style="3" customWidth="1"/>
    <col min="11536" max="11536" width="8.5703125" style="3" customWidth="1"/>
    <col min="11537" max="11537" width="11.42578125" style="3"/>
    <col min="11538" max="11538" width="18.28515625" style="3" bestFit="1" customWidth="1"/>
    <col min="11539" max="11539" width="18.140625" style="3" customWidth="1"/>
    <col min="11540" max="11540" width="11.42578125" style="3"/>
    <col min="11541" max="11541" width="8.42578125" style="3" customWidth="1"/>
    <col min="11542" max="11542" width="8.85546875" style="3" customWidth="1"/>
    <col min="11543" max="11543" width="14.7109375" style="3" customWidth="1"/>
    <col min="11544" max="11544" width="17.85546875" style="3" customWidth="1"/>
    <col min="11545" max="11545" width="24.28515625" style="3" customWidth="1"/>
    <col min="11546" max="11546" width="26.140625" style="3" customWidth="1"/>
    <col min="11547" max="11547" width="22.85546875" style="3" customWidth="1"/>
    <col min="11548" max="11548" width="25.42578125" style="3" customWidth="1"/>
    <col min="11549" max="11549" width="22.42578125" style="3" customWidth="1"/>
    <col min="11550" max="11550" width="23.7109375" style="3" customWidth="1"/>
    <col min="11551" max="11551" width="19.85546875" style="3" customWidth="1"/>
    <col min="11552" max="11552" width="13.5703125" style="3" customWidth="1"/>
    <col min="11553" max="11553" width="16.28515625" style="3" customWidth="1"/>
    <col min="11554" max="11774" width="11.42578125" style="3"/>
    <col min="11775" max="11775" width="2.85546875" style="3" customWidth="1"/>
    <col min="11776" max="11776" width="10.85546875" style="3" customWidth="1"/>
    <col min="11777" max="11777" width="18.7109375" style="3" customWidth="1"/>
    <col min="11778" max="11778" width="0.140625" style="3" customWidth="1"/>
    <col min="11779" max="11779" width="25" style="3" customWidth="1"/>
    <col min="11780" max="11780" width="23" style="3" customWidth="1"/>
    <col min="11781" max="11781" width="18.85546875" style="3" customWidth="1"/>
    <col min="11782" max="11782" width="16.5703125" style="3" customWidth="1"/>
    <col min="11783" max="11783" width="16.7109375" style="3" customWidth="1"/>
    <col min="11784" max="11784" width="26.42578125" style="3" customWidth="1"/>
    <col min="11785" max="11785" width="15.7109375" style="3" customWidth="1"/>
    <col min="11786" max="11786" width="29.7109375" style="3" customWidth="1"/>
    <col min="11787" max="11787" width="12.85546875" style="3" customWidth="1"/>
    <col min="11788" max="11788" width="26.85546875" style="3" customWidth="1"/>
    <col min="11789" max="11789" width="21.42578125" style="3" customWidth="1"/>
    <col min="11790" max="11790" width="20.42578125" style="3" customWidth="1"/>
    <col min="11791" max="11791" width="8.140625" style="3" customWidth="1"/>
    <col min="11792" max="11792" width="8.5703125" style="3" customWidth="1"/>
    <col min="11793" max="11793" width="11.42578125" style="3"/>
    <col min="11794" max="11794" width="18.28515625" style="3" bestFit="1" customWidth="1"/>
    <col min="11795" max="11795" width="18.140625" style="3" customWidth="1"/>
    <col min="11796" max="11796" width="11.42578125" style="3"/>
    <col min="11797" max="11797" width="8.42578125" style="3" customWidth="1"/>
    <col min="11798" max="11798" width="8.85546875" style="3" customWidth="1"/>
    <col min="11799" max="11799" width="14.7109375" style="3" customWidth="1"/>
    <col min="11800" max="11800" width="17.85546875" style="3" customWidth="1"/>
    <col min="11801" max="11801" width="24.28515625" style="3" customWidth="1"/>
    <col min="11802" max="11802" width="26.140625" style="3" customWidth="1"/>
    <col min="11803" max="11803" width="22.85546875" style="3" customWidth="1"/>
    <col min="11804" max="11804" width="25.42578125" style="3" customWidth="1"/>
    <col min="11805" max="11805" width="22.42578125" style="3" customWidth="1"/>
    <col min="11806" max="11806" width="23.7109375" style="3" customWidth="1"/>
    <col min="11807" max="11807" width="19.85546875" style="3" customWidth="1"/>
    <col min="11808" max="11808" width="13.5703125" style="3" customWidth="1"/>
    <col min="11809" max="11809" width="16.28515625" style="3" customWidth="1"/>
    <col min="11810" max="12030" width="11.42578125" style="3"/>
    <col min="12031" max="12031" width="2.85546875" style="3" customWidth="1"/>
    <col min="12032" max="12032" width="10.85546875" style="3" customWidth="1"/>
    <col min="12033" max="12033" width="18.7109375" style="3" customWidth="1"/>
    <col min="12034" max="12034" width="0.140625" style="3" customWidth="1"/>
    <col min="12035" max="12035" width="25" style="3" customWidth="1"/>
    <col min="12036" max="12036" width="23" style="3" customWidth="1"/>
    <col min="12037" max="12037" width="18.85546875" style="3" customWidth="1"/>
    <col min="12038" max="12038" width="16.5703125" style="3" customWidth="1"/>
    <col min="12039" max="12039" width="16.7109375" style="3" customWidth="1"/>
    <col min="12040" max="12040" width="26.42578125" style="3" customWidth="1"/>
    <col min="12041" max="12041" width="15.7109375" style="3" customWidth="1"/>
    <col min="12042" max="12042" width="29.7109375" style="3" customWidth="1"/>
    <col min="12043" max="12043" width="12.85546875" style="3" customWidth="1"/>
    <col min="12044" max="12044" width="26.85546875" style="3" customWidth="1"/>
    <col min="12045" max="12045" width="21.42578125" style="3" customWidth="1"/>
    <col min="12046" max="12046" width="20.42578125" style="3" customWidth="1"/>
    <col min="12047" max="12047" width="8.140625" style="3" customWidth="1"/>
    <col min="12048" max="12048" width="8.5703125" style="3" customWidth="1"/>
    <col min="12049" max="12049" width="11.42578125" style="3"/>
    <col min="12050" max="12050" width="18.28515625" style="3" bestFit="1" customWidth="1"/>
    <col min="12051" max="12051" width="18.140625" style="3" customWidth="1"/>
    <col min="12052" max="12052" width="11.42578125" style="3"/>
    <col min="12053" max="12053" width="8.42578125" style="3" customWidth="1"/>
    <col min="12054" max="12054" width="8.85546875" style="3" customWidth="1"/>
    <col min="12055" max="12055" width="14.7109375" style="3" customWidth="1"/>
    <col min="12056" max="12056" width="17.85546875" style="3" customWidth="1"/>
    <col min="12057" max="12057" width="24.28515625" style="3" customWidth="1"/>
    <col min="12058" max="12058" width="26.140625" style="3" customWidth="1"/>
    <col min="12059" max="12059" width="22.85546875" style="3" customWidth="1"/>
    <col min="12060" max="12060" width="25.42578125" style="3" customWidth="1"/>
    <col min="12061" max="12061" width="22.42578125" style="3" customWidth="1"/>
    <col min="12062" max="12062" width="23.7109375" style="3" customWidth="1"/>
    <col min="12063" max="12063" width="19.85546875" style="3" customWidth="1"/>
    <col min="12064" max="12064" width="13.5703125" style="3" customWidth="1"/>
    <col min="12065" max="12065" width="16.28515625" style="3" customWidth="1"/>
    <col min="12066" max="12286" width="11.42578125" style="3"/>
    <col min="12287" max="12287" width="2.85546875" style="3" customWidth="1"/>
    <col min="12288" max="12288" width="10.85546875" style="3" customWidth="1"/>
    <col min="12289" max="12289" width="18.7109375" style="3" customWidth="1"/>
    <col min="12290" max="12290" width="0.140625" style="3" customWidth="1"/>
    <col min="12291" max="12291" width="25" style="3" customWidth="1"/>
    <col min="12292" max="12292" width="23" style="3" customWidth="1"/>
    <col min="12293" max="12293" width="18.85546875" style="3" customWidth="1"/>
    <col min="12294" max="12294" width="16.5703125" style="3" customWidth="1"/>
    <col min="12295" max="12295" width="16.7109375" style="3" customWidth="1"/>
    <col min="12296" max="12296" width="26.42578125" style="3" customWidth="1"/>
    <col min="12297" max="12297" width="15.7109375" style="3" customWidth="1"/>
    <col min="12298" max="12298" width="29.7109375" style="3" customWidth="1"/>
    <col min="12299" max="12299" width="12.85546875" style="3" customWidth="1"/>
    <col min="12300" max="12300" width="26.85546875" style="3" customWidth="1"/>
    <col min="12301" max="12301" width="21.42578125" style="3" customWidth="1"/>
    <col min="12302" max="12302" width="20.42578125" style="3" customWidth="1"/>
    <col min="12303" max="12303" width="8.140625" style="3" customWidth="1"/>
    <col min="12304" max="12304" width="8.5703125" style="3" customWidth="1"/>
    <col min="12305" max="12305" width="11.42578125" style="3"/>
    <col min="12306" max="12306" width="18.28515625" style="3" bestFit="1" customWidth="1"/>
    <col min="12307" max="12307" width="18.140625" style="3" customWidth="1"/>
    <col min="12308" max="12308" width="11.42578125" style="3"/>
    <col min="12309" max="12309" width="8.42578125" style="3" customWidth="1"/>
    <col min="12310" max="12310" width="8.85546875" style="3" customWidth="1"/>
    <col min="12311" max="12311" width="14.7109375" style="3" customWidth="1"/>
    <col min="12312" max="12312" width="17.85546875" style="3" customWidth="1"/>
    <col min="12313" max="12313" width="24.28515625" style="3" customWidth="1"/>
    <col min="12314" max="12314" width="26.140625" style="3" customWidth="1"/>
    <col min="12315" max="12315" width="22.85546875" style="3" customWidth="1"/>
    <col min="12316" max="12316" width="25.42578125" style="3" customWidth="1"/>
    <col min="12317" max="12317" width="22.42578125" style="3" customWidth="1"/>
    <col min="12318" max="12318" width="23.7109375" style="3" customWidth="1"/>
    <col min="12319" max="12319" width="19.85546875" style="3" customWidth="1"/>
    <col min="12320" max="12320" width="13.5703125" style="3" customWidth="1"/>
    <col min="12321" max="12321" width="16.28515625" style="3" customWidth="1"/>
    <col min="12322" max="12542" width="11.42578125" style="3"/>
    <col min="12543" max="12543" width="2.85546875" style="3" customWidth="1"/>
    <col min="12544" max="12544" width="10.85546875" style="3" customWidth="1"/>
    <col min="12545" max="12545" width="18.7109375" style="3" customWidth="1"/>
    <col min="12546" max="12546" width="0.140625" style="3" customWidth="1"/>
    <col min="12547" max="12547" width="25" style="3" customWidth="1"/>
    <col min="12548" max="12548" width="23" style="3" customWidth="1"/>
    <col min="12549" max="12549" width="18.85546875" style="3" customWidth="1"/>
    <col min="12550" max="12550" width="16.5703125" style="3" customWidth="1"/>
    <col min="12551" max="12551" width="16.7109375" style="3" customWidth="1"/>
    <col min="12552" max="12552" width="26.42578125" style="3" customWidth="1"/>
    <col min="12553" max="12553" width="15.7109375" style="3" customWidth="1"/>
    <col min="12554" max="12554" width="29.7109375" style="3" customWidth="1"/>
    <col min="12555" max="12555" width="12.85546875" style="3" customWidth="1"/>
    <col min="12556" max="12556" width="26.85546875" style="3" customWidth="1"/>
    <col min="12557" max="12557" width="21.42578125" style="3" customWidth="1"/>
    <col min="12558" max="12558" width="20.42578125" style="3" customWidth="1"/>
    <col min="12559" max="12559" width="8.140625" style="3" customWidth="1"/>
    <col min="12560" max="12560" width="8.5703125" style="3" customWidth="1"/>
    <col min="12561" max="12561" width="11.42578125" style="3"/>
    <col min="12562" max="12562" width="18.28515625" style="3" bestFit="1" customWidth="1"/>
    <col min="12563" max="12563" width="18.140625" style="3" customWidth="1"/>
    <col min="12564" max="12564" width="11.42578125" style="3"/>
    <col min="12565" max="12565" width="8.42578125" style="3" customWidth="1"/>
    <col min="12566" max="12566" width="8.85546875" style="3" customWidth="1"/>
    <col min="12567" max="12567" width="14.7109375" style="3" customWidth="1"/>
    <col min="12568" max="12568" width="17.85546875" style="3" customWidth="1"/>
    <col min="12569" max="12569" width="24.28515625" style="3" customWidth="1"/>
    <col min="12570" max="12570" width="26.140625" style="3" customWidth="1"/>
    <col min="12571" max="12571" width="22.85546875" style="3" customWidth="1"/>
    <col min="12572" max="12572" width="25.42578125" style="3" customWidth="1"/>
    <col min="12573" max="12573" width="22.42578125" style="3" customWidth="1"/>
    <col min="12574" max="12574" width="23.7109375" style="3" customWidth="1"/>
    <col min="12575" max="12575" width="19.85546875" style="3" customWidth="1"/>
    <col min="12576" max="12576" width="13.5703125" style="3" customWidth="1"/>
    <col min="12577" max="12577" width="16.28515625" style="3" customWidth="1"/>
    <col min="12578" max="12798" width="11.42578125" style="3"/>
    <col min="12799" max="12799" width="2.85546875" style="3" customWidth="1"/>
    <col min="12800" max="12800" width="10.85546875" style="3" customWidth="1"/>
    <col min="12801" max="12801" width="18.7109375" style="3" customWidth="1"/>
    <col min="12802" max="12802" width="0.140625" style="3" customWidth="1"/>
    <col min="12803" max="12803" width="25" style="3" customWidth="1"/>
    <col min="12804" max="12804" width="23" style="3" customWidth="1"/>
    <col min="12805" max="12805" width="18.85546875" style="3" customWidth="1"/>
    <col min="12806" max="12806" width="16.5703125" style="3" customWidth="1"/>
    <col min="12807" max="12807" width="16.7109375" style="3" customWidth="1"/>
    <col min="12808" max="12808" width="26.42578125" style="3" customWidth="1"/>
    <col min="12809" max="12809" width="15.7109375" style="3" customWidth="1"/>
    <col min="12810" max="12810" width="29.7109375" style="3" customWidth="1"/>
    <col min="12811" max="12811" width="12.85546875" style="3" customWidth="1"/>
    <col min="12812" max="12812" width="26.85546875" style="3" customWidth="1"/>
    <col min="12813" max="12813" width="21.42578125" style="3" customWidth="1"/>
    <col min="12814" max="12814" width="20.42578125" style="3" customWidth="1"/>
    <col min="12815" max="12815" width="8.140625" style="3" customWidth="1"/>
    <col min="12816" max="12816" width="8.5703125" style="3" customWidth="1"/>
    <col min="12817" max="12817" width="11.42578125" style="3"/>
    <col min="12818" max="12818" width="18.28515625" style="3" bestFit="1" customWidth="1"/>
    <col min="12819" max="12819" width="18.140625" style="3" customWidth="1"/>
    <col min="12820" max="12820" width="11.42578125" style="3"/>
    <col min="12821" max="12821" width="8.42578125" style="3" customWidth="1"/>
    <col min="12822" max="12822" width="8.85546875" style="3" customWidth="1"/>
    <col min="12823" max="12823" width="14.7109375" style="3" customWidth="1"/>
    <col min="12824" max="12824" width="17.85546875" style="3" customWidth="1"/>
    <col min="12825" max="12825" width="24.28515625" style="3" customWidth="1"/>
    <col min="12826" max="12826" width="26.140625" style="3" customWidth="1"/>
    <col min="12827" max="12827" width="22.85546875" style="3" customWidth="1"/>
    <col min="12828" max="12828" width="25.42578125" style="3" customWidth="1"/>
    <col min="12829" max="12829" width="22.42578125" style="3" customWidth="1"/>
    <col min="12830" max="12830" width="23.7109375" style="3" customWidth="1"/>
    <col min="12831" max="12831" width="19.85546875" style="3" customWidth="1"/>
    <col min="12832" max="12832" width="13.5703125" style="3" customWidth="1"/>
    <col min="12833" max="12833" width="16.28515625" style="3" customWidth="1"/>
    <col min="12834" max="13054" width="11.42578125" style="3"/>
    <col min="13055" max="13055" width="2.85546875" style="3" customWidth="1"/>
    <col min="13056" max="13056" width="10.85546875" style="3" customWidth="1"/>
    <col min="13057" max="13057" width="18.7109375" style="3" customWidth="1"/>
    <col min="13058" max="13058" width="0.140625" style="3" customWidth="1"/>
    <col min="13059" max="13059" width="25" style="3" customWidth="1"/>
    <col min="13060" max="13060" width="23" style="3" customWidth="1"/>
    <col min="13061" max="13061" width="18.85546875" style="3" customWidth="1"/>
    <col min="13062" max="13062" width="16.5703125" style="3" customWidth="1"/>
    <col min="13063" max="13063" width="16.7109375" style="3" customWidth="1"/>
    <col min="13064" max="13064" width="26.42578125" style="3" customWidth="1"/>
    <col min="13065" max="13065" width="15.7109375" style="3" customWidth="1"/>
    <col min="13066" max="13066" width="29.7109375" style="3" customWidth="1"/>
    <col min="13067" max="13067" width="12.85546875" style="3" customWidth="1"/>
    <col min="13068" max="13068" width="26.85546875" style="3" customWidth="1"/>
    <col min="13069" max="13069" width="21.42578125" style="3" customWidth="1"/>
    <col min="13070" max="13070" width="20.42578125" style="3" customWidth="1"/>
    <col min="13071" max="13071" width="8.140625" style="3" customWidth="1"/>
    <col min="13072" max="13072" width="8.5703125" style="3" customWidth="1"/>
    <col min="13073" max="13073" width="11.42578125" style="3"/>
    <col min="13074" max="13074" width="18.28515625" style="3" bestFit="1" customWidth="1"/>
    <col min="13075" max="13075" width="18.140625" style="3" customWidth="1"/>
    <col min="13076" max="13076" width="11.42578125" style="3"/>
    <col min="13077" max="13077" width="8.42578125" style="3" customWidth="1"/>
    <col min="13078" max="13078" width="8.85546875" style="3" customWidth="1"/>
    <col min="13079" max="13079" width="14.7109375" style="3" customWidth="1"/>
    <col min="13080" max="13080" width="17.85546875" style="3" customWidth="1"/>
    <col min="13081" max="13081" width="24.28515625" style="3" customWidth="1"/>
    <col min="13082" max="13082" width="26.140625" style="3" customWidth="1"/>
    <col min="13083" max="13083" width="22.85546875" style="3" customWidth="1"/>
    <col min="13084" max="13084" width="25.42578125" style="3" customWidth="1"/>
    <col min="13085" max="13085" width="22.42578125" style="3" customWidth="1"/>
    <col min="13086" max="13086" width="23.7109375" style="3" customWidth="1"/>
    <col min="13087" max="13087" width="19.85546875" style="3" customWidth="1"/>
    <col min="13088" max="13088" width="13.5703125" style="3" customWidth="1"/>
    <col min="13089" max="13089" width="16.28515625" style="3" customWidth="1"/>
    <col min="13090" max="13310" width="11.42578125" style="3"/>
    <col min="13311" max="13311" width="2.85546875" style="3" customWidth="1"/>
    <col min="13312" max="13312" width="10.85546875" style="3" customWidth="1"/>
    <col min="13313" max="13313" width="18.7109375" style="3" customWidth="1"/>
    <col min="13314" max="13314" width="0.140625" style="3" customWidth="1"/>
    <col min="13315" max="13315" width="25" style="3" customWidth="1"/>
    <col min="13316" max="13316" width="23" style="3" customWidth="1"/>
    <col min="13317" max="13317" width="18.85546875" style="3" customWidth="1"/>
    <col min="13318" max="13318" width="16.5703125" style="3" customWidth="1"/>
    <col min="13319" max="13319" width="16.7109375" style="3" customWidth="1"/>
    <col min="13320" max="13320" width="26.42578125" style="3" customWidth="1"/>
    <col min="13321" max="13321" width="15.7109375" style="3" customWidth="1"/>
    <col min="13322" max="13322" width="29.7109375" style="3" customWidth="1"/>
    <col min="13323" max="13323" width="12.85546875" style="3" customWidth="1"/>
    <col min="13324" max="13324" width="26.85546875" style="3" customWidth="1"/>
    <col min="13325" max="13325" width="21.42578125" style="3" customWidth="1"/>
    <col min="13326" max="13326" width="20.42578125" style="3" customWidth="1"/>
    <col min="13327" max="13327" width="8.140625" style="3" customWidth="1"/>
    <col min="13328" max="13328" width="8.5703125" style="3" customWidth="1"/>
    <col min="13329" max="13329" width="11.42578125" style="3"/>
    <col min="13330" max="13330" width="18.28515625" style="3" bestFit="1" customWidth="1"/>
    <col min="13331" max="13331" width="18.140625" style="3" customWidth="1"/>
    <col min="13332" max="13332" width="11.42578125" style="3"/>
    <col min="13333" max="13333" width="8.42578125" style="3" customWidth="1"/>
    <col min="13334" max="13334" width="8.85546875" style="3" customWidth="1"/>
    <col min="13335" max="13335" width="14.7109375" style="3" customWidth="1"/>
    <col min="13336" max="13336" width="17.85546875" style="3" customWidth="1"/>
    <col min="13337" max="13337" width="24.28515625" style="3" customWidth="1"/>
    <col min="13338" max="13338" width="26.140625" style="3" customWidth="1"/>
    <col min="13339" max="13339" width="22.85546875" style="3" customWidth="1"/>
    <col min="13340" max="13340" width="25.42578125" style="3" customWidth="1"/>
    <col min="13341" max="13341" width="22.42578125" style="3" customWidth="1"/>
    <col min="13342" max="13342" width="23.7109375" style="3" customWidth="1"/>
    <col min="13343" max="13343" width="19.85546875" style="3" customWidth="1"/>
    <col min="13344" max="13344" width="13.5703125" style="3" customWidth="1"/>
    <col min="13345" max="13345" width="16.28515625" style="3" customWidth="1"/>
    <col min="13346" max="13566" width="11.42578125" style="3"/>
    <col min="13567" max="13567" width="2.85546875" style="3" customWidth="1"/>
    <col min="13568" max="13568" width="10.85546875" style="3" customWidth="1"/>
    <col min="13569" max="13569" width="18.7109375" style="3" customWidth="1"/>
    <col min="13570" max="13570" width="0.140625" style="3" customWidth="1"/>
    <col min="13571" max="13571" width="25" style="3" customWidth="1"/>
    <col min="13572" max="13572" width="23" style="3" customWidth="1"/>
    <col min="13573" max="13573" width="18.85546875" style="3" customWidth="1"/>
    <col min="13574" max="13574" width="16.5703125" style="3" customWidth="1"/>
    <col min="13575" max="13575" width="16.7109375" style="3" customWidth="1"/>
    <col min="13576" max="13576" width="26.42578125" style="3" customWidth="1"/>
    <col min="13577" max="13577" width="15.7109375" style="3" customWidth="1"/>
    <col min="13578" max="13578" width="29.7109375" style="3" customWidth="1"/>
    <col min="13579" max="13579" width="12.85546875" style="3" customWidth="1"/>
    <col min="13580" max="13580" width="26.85546875" style="3" customWidth="1"/>
    <col min="13581" max="13581" width="21.42578125" style="3" customWidth="1"/>
    <col min="13582" max="13582" width="20.42578125" style="3" customWidth="1"/>
    <col min="13583" max="13583" width="8.140625" style="3" customWidth="1"/>
    <col min="13584" max="13584" width="8.5703125" style="3" customWidth="1"/>
    <col min="13585" max="13585" width="11.42578125" style="3"/>
    <col min="13586" max="13586" width="18.28515625" style="3" bestFit="1" customWidth="1"/>
    <col min="13587" max="13587" width="18.140625" style="3" customWidth="1"/>
    <col min="13588" max="13588" width="11.42578125" style="3"/>
    <col min="13589" max="13589" width="8.42578125" style="3" customWidth="1"/>
    <col min="13590" max="13590" width="8.85546875" style="3" customWidth="1"/>
    <col min="13591" max="13591" width="14.7109375" style="3" customWidth="1"/>
    <col min="13592" max="13592" width="17.85546875" style="3" customWidth="1"/>
    <col min="13593" max="13593" width="24.28515625" style="3" customWidth="1"/>
    <col min="13594" max="13594" width="26.140625" style="3" customWidth="1"/>
    <col min="13595" max="13595" width="22.85546875" style="3" customWidth="1"/>
    <col min="13596" max="13596" width="25.42578125" style="3" customWidth="1"/>
    <col min="13597" max="13597" width="22.42578125" style="3" customWidth="1"/>
    <col min="13598" max="13598" width="23.7109375" style="3" customWidth="1"/>
    <col min="13599" max="13599" width="19.85546875" style="3" customWidth="1"/>
    <col min="13600" max="13600" width="13.5703125" style="3" customWidth="1"/>
    <col min="13601" max="13601" width="16.28515625" style="3" customWidth="1"/>
    <col min="13602" max="13822" width="11.42578125" style="3"/>
    <col min="13823" max="13823" width="2.85546875" style="3" customWidth="1"/>
    <col min="13824" max="13824" width="10.85546875" style="3" customWidth="1"/>
    <col min="13825" max="13825" width="18.7109375" style="3" customWidth="1"/>
    <col min="13826" max="13826" width="0.140625" style="3" customWidth="1"/>
    <col min="13827" max="13827" width="25" style="3" customWidth="1"/>
    <col min="13828" max="13828" width="23" style="3" customWidth="1"/>
    <col min="13829" max="13829" width="18.85546875" style="3" customWidth="1"/>
    <col min="13830" max="13830" width="16.5703125" style="3" customWidth="1"/>
    <col min="13831" max="13831" width="16.7109375" style="3" customWidth="1"/>
    <col min="13832" max="13832" width="26.42578125" style="3" customWidth="1"/>
    <col min="13833" max="13833" width="15.7109375" style="3" customWidth="1"/>
    <col min="13834" max="13834" width="29.7109375" style="3" customWidth="1"/>
    <col min="13835" max="13835" width="12.85546875" style="3" customWidth="1"/>
    <col min="13836" max="13836" width="26.85546875" style="3" customWidth="1"/>
    <col min="13837" max="13837" width="21.42578125" style="3" customWidth="1"/>
    <col min="13838" max="13838" width="20.42578125" style="3" customWidth="1"/>
    <col min="13839" max="13839" width="8.140625" style="3" customWidth="1"/>
    <col min="13840" max="13840" width="8.5703125" style="3" customWidth="1"/>
    <col min="13841" max="13841" width="11.42578125" style="3"/>
    <col min="13842" max="13842" width="18.28515625" style="3" bestFit="1" customWidth="1"/>
    <col min="13843" max="13843" width="18.140625" style="3" customWidth="1"/>
    <col min="13844" max="13844" width="11.42578125" style="3"/>
    <col min="13845" max="13845" width="8.42578125" style="3" customWidth="1"/>
    <col min="13846" max="13846" width="8.85546875" style="3" customWidth="1"/>
    <col min="13847" max="13847" width="14.7109375" style="3" customWidth="1"/>
    <col min="13848" max="13848" width="17.85546875" style="3" customWidth="1"/>
    <col min="13849" max="13849" width="24.28515625" style="3" customWidth="1"/>
    <col min="13850" max="13850" width="26.140625" style="3" customWidth="1"/>
    <col min="13851" max="13851" width="22.85546875" style="3" customWidth="1"/>
    <col min="13852" max="13852" width="25.42578125" style="3" customWidth="1"/>
    <col min="13853" max="13853" width="22.42578125" style="3" customWidth="1"/>
    <col min="13854" max="13854" width="23.7109375" style="3" customWidth="1"/>
    <col min="13855" max="13855" width="19.85546875" style="3" customWidth="1"/>
    <col min="13856" max="13856" width="13.5703125" style="3" customWidth="1"/>
    <col min="13857" max="13857" width="16.28515625" style="3" customWidth="1"/>
    <col min="13858" max="14078" width="11.42578125" style="3"/>
    <col min="14079" max="14079" width="2.85546875" style="3" customWidth="1"/>
    <col min="14080" max="14080" width="10.85546875" style="3" customWidth="1"/>
    <col min="14081" max="14081" width="18.7109375" style="3" customWidth="1"/>
    <col min="14082" max="14082" width="0.140625" style="3" customWidth="1"/>
    <col min="14083" max="14083" width="25" style="3" customWidth="1"/>
    <col min="14084" max="14084" width="23" style="3" customWidth="1"/>
    <col min="14085" max="14085" width="18.85546875" style="3" customWidth="1"/>
    <col min="14086" max="14086" width="16.5703125" style="3" customWidth="1"/>
    <col min="14087" max="14087" width="16.7109375" style="3" customWidth="1"/>
    <col min="14088" max="14088" width="26.42578125" style="3" customWidth="1"/>
    <col min="14089" max="14089" width="15.7109375" style="3" customWidth="1"/>
    <col min="14090" max="14090" width="29.7109375" style="3" customWidth="1"/>
    <col min="14091" max="14091" width="12.85546875" style="3" customWidth="1"/>
    <col min="14092" max="14092" width="26.85546875" style="3" customWidth="1"/>
    <col min="14093" max="14093" width="21.42578125" style="3" customWidth="1"/>
    <col min="14094" max="14094" width="20.42578125" style="3" customWidth="1"/>
    <col min="14095" max="14095" width="8.140625" style="3" customWidth="1"/>
    <col min="14096" max="14096" width="8.5703125" style="3" customWidth="1"/>
    <col min="14097" max="14097" width="11.42578125" style="3"/>
    <col min="14098" max="14098" width="18.28515625" style="3" bestFit="1" customWidth="1"/>
    <col min="14099" max="14099" width="18.140625" style="3" customWidth="1"/>
    <col min="14100" max="14100" width="11.42578125" style="3"/>
    <col min="14101" max="14101" width="8.42578125" style="3" customWidth="1"/>
    <col min="14102" max="14102" width="8.85546875" style="3" customWidth="1"/>
    <col min="14103" max="14103" width="14.7109375" style="3" customWidth="1"/>
    <col min="14104" max="14104" width="17.85546875" style="3" customWidth="1"/>
    <col min="14105" max="14105" width="24.28515625" style="3" customWidth="1"/>
    <col min="14106" max="14106" width="26.140625" style="3" customWidth="1"/>
    <col min="14107" max="14107" width="22.85546875" style="3" customWidth="1"/>
    <col min="14108" max="14108" width="25.42578125" style="3" customWidth="1"/>
    <col min="14109" max="14109" width="22.42578125" style="3" customWidth="1"/>
    <col min="14110" max="14110" width="23.7109375" style="3" customWidth="1"/>
    <col min="14111" max="14111" width="19.85546875" style="3" customWidth="1"/>
    <col min="14112" max="14112" width="13.5703125" style="3" customWidth="1"/>
    <col min="14113" max="14113" width="16.28515625" style="3" customWidth="1"/>
    <col min="14114" max="14334" width="11.42578125" style="3"/>
    <col min="14335" max="14335" width="2.85546875" style="3" customWidth="1"/>
    <col min="14336" max="14336" width="10.85546875" style="3" customWidth="1"/>
    <col min="14337" max="14337" width="18.7109375" style="3" customWidth="1"/>
    <col min="14338" max="14338" width="0.140625" style="3" customWidth="1"/>
    <col min="14339" max="14339" width="25" style="3" customWidth="1"/>
    <col min="14340" max="14340" width="23" style="3" customWidth="1"/>
    <col min="14341" max="14341" width="18.85546875" style="3" customWidth="1"/>
    <col min="14342" max="14342" width="16.5703125" style="3" customWidth="1"/>
    <col min="14343" max="14343" width="16.7109375" style="3" customWidth="1"/>
    <col min="14344" max="14344" width="26.42578125" style="3" customWidth="1"/>
    <col min="14345" max="14345" width="15.7109375" style="3" customWidth="1"/>
    <col min="14346" max="14346" width="29.7109375" style="3" customWidth="1"/>
    <col min="14347" max="14347" width="12.85546875" style="3" customWidth="1"/>
    <col min="14348" max="14348" width="26.85546875" style="3" customWidth="1"/>
    <col min="14349" max="14349" width="21.42578125" style="3" customWidth="1"/>
    <col min="14350" max="14350" width="20.42578125" style="3" customWidth="1"/>
    <col min="14351" max="14351" width="8.140625" style="3" customWidth="1"/>
    <col min="14352" max="14352" width="8.5703125" style="3" customWidth="1"/>
    <col min="14353" max="14353" width="11.42578125" style="3"/>
    <col min="14354" max="14354" width="18.28515625" style="3" bestFit="1" customWidth="1"/>
    <col min="14355" max="14355" width="18.140625" style="3" customWidth="1"/>
    <col min="14356" max="14356" width="11.42578125" style="3"/>
    <col min="14357" max="14357" width="8.42578125" style="3" customWidth="1"/>
    <col min="14358" max="14358" width="8.85546875" style="3" customWidth="1"/>
    <col min="14359" max="14359" width="14.7109375" style="3" customWidth="1"/>
    <col min="14360" max="14360" width="17.85546875" style="3" customWidth="1"/>
    <col min="14361" max="14361" width="24.28515625" style="3" customWidth="1"/>
    <col min="14362" max="14362" width="26.140625" style="3" customWidth="1"/>
    <col min="14363" max="14363" width="22.85546875" style="3" customWidth="1"/>
    <col min="14364" max="14364" width="25.42578125" style="3" customWidth="1"/>
    <col min="14365" max="14365" width="22.42578125" style="3" customWidth="1"/>
    <col min="14366" max="14366" width="23.7109375" style="3" customWidth="1"/>
    <col min="14367" max="14367" width="19.85546875" style="3" customWidth="1"/>
    <col min="14368" max="14368" width="13.5703125" style="3" customWidth="1"/>
    <col min="14369" max="14369" width="16.28515625" style="3" customWidth="1"/>
    <col min="14370" max="14590" width="11.42578125" style="3"/>
    <col min="14591" max="14591" width="2.85546875" style="3" customWidth="1"/>
    <col min="14592" max="14592" width="10.85546875" style="3" customWidth="1"/>
    <col min="14593" max="14593" width="18.7109375" style="3" customWidth="1"/>
    <col min="14594" max="14594" width="0.140625" style="3" customWidth="1"/>
    <col min="14595" max="14595" width="25" style="3" customWidth="1"/>
    <col min="14596" max="14596" width="23" style="3" customWidth="1"/>
    <col min="14597" max="14597" width="18.85546875" style="3" customWidth="1"/>
    <col min="14598" max="14598" width="16.5703125" style="3" customWidth="1"/>
    <col min="14599" max="14599" width="16.7109375" style="3" customWidth="1"/>
    <col min="14600" max="14600" width="26.42578125" style="3" customWidth="1"/>
    <col min="14601" max="14601" width="15.7109375" style="3" customWidth="1"/>
    <col min="14602" max="14602" width="29.7109375" style="3" customWidth="1"/>
    <col min="14603" max="14603" width="12.85546875" style="3" customWidth="1"/>
    <col min="14604" max="14604" width="26.85546875" style="3" customWidth="1"/>
    <col min="14605" max="14605" width="21.42578125" style="3" customWidth="1"/>
    <col min="14606" max="14606" width="20.42578125" style="3" customWidth="1"/>
    <col min="14607" max="14607" width="8.140625" style="3" customWidth="1"/>
    <col min="14608" max="14608" width="8.5703125" style="3" customWidth="1"/>
    <col min="14609" max="14609" width="11.42578125" style="3"/>
    <col min="14610" max="14610" width="18.28515625" style="3" bestFit="1" customWidth="1"/>
    <col min="14611" max="14611" width="18.140625" style="3" customWidth="1"/>
    <col min="14612" max="14612" width="11.42578125" style="3"/>
    <col min="14613" max="14613" width="8.42578125" style="3" customWidth="1"/>
    <col min="14614" max="14614" width="8.85546875" style="3" customWidth="1"/>
    <col min="14615" max="14615" width="14.7109375" style="3" customWidth="1"/>
    <col min="14616" max="14616" width="17.85546875" style="3" customWidth="1"/>
    <col min="14617" max="14617" width="24.28515625" style="3" customWidth="1"/>
    <col min="14618" max="14618" width="26.140625" style="3" customWidth="1"/>
    <col min="14619" max="14619" width="22.85546875" style="3" customWidth="1"/>
    <col min="14620" max="14620" width="25.42578125" style="3" customWidth="1"/>
    <col min="14621" max="14621" width="22.42578125" style="3" customWidth="1"/>
    <col min="14622" max="14622" width="23.7109375" style="3" customWidth="1"/>
    <col min="14623" max="14623" width="19.85546875" style="3" customWidth="1"/>
    <col min="14624" max="14624" width="13.5703125" style="3" customWidth="1"/>
    <col min="14625" max="14625" width="16.28515625" style="3" customWidth="1"/>
    <col min="14626" max="14846" width="11.42578125" style="3"/>
    <col min="14847" max="14847" width="2.85546875" style="3" customWidth="1"/>
    <col min="14848" max="14848" width="10.85546875" style="3" customWidth="1"/>
    <col min="14849" max="14849" width="18.7109375" style="3" customWidth="1"/>
    <col min="14850" max="14850" width="0.140625" style="3" customWidth="1"/>
    <col min="14851" max="14851" width="25" style="3" customWidth="1"/>
    <col min="14852" max="14852" width="23" style="3" customWidth="1"/>
    <col min="14853" max="14853" width="18.85546875" style="3" customWidth="1"/>
    <col min="14854" max="14854" width="16.5703125" style="3" customWidth="1"/>
    <col min="14855" max="14855" width="16.7109375" style="3" customWidth="1"/>
    <col min="14856" max="14856" width="26.42578125" style="3" customWidth="1"/>
    <col min="14857" max="14857" width="15.7109375" style="3" customWidth="1"/>
    <col min="14858" max="14858" width="29.7109375" style="3" customWidth="1"/>
    <col min="14859" max="14859" width="12.85546875" style="3" customWidth="1"/>
    <col min="14860" max="14860" width="26.85546875" style="3" customWidth="1"/>
    <col min="14861" max="14861" width="21.42578125" style="3" customWidth="1"/>
    <col min="14862" max="14862" width="20.42578125" style="3" customWidth="1"/>
    <col min="14863" max="14863" width="8.140625" style="3" customWidth="1"/>
    <col min="14864" max="14864" width="8.5703125" style="3" customWidth="1"/>
    <col min="14865" max="14865" width="11.42578125" style="3"/>
    <col min="14866" max="14866" width="18.28515625" style="3" bestFit="1" customWidth="1"/>
    <col min="14867" max="14867" width="18.140625" style="3" customWidth="1"/>
    <col min="14868" max="14868" width="11.42578125" style="3"/>
    <col min="14869" max="14869" width="8.42578125" style="3" customWidth="1"/>
    <col min="14870" max="14870" width="8.85546875" style="3" customWidth="1"/>
    <col min="14871" max="14871" width="14.7109375" style="3" customWidth="1"/>
    <col min="14872" max="14872" width="17.85546875" style="3" customWidth="1"/>
    <col min="14873" max="14873" width="24.28515625" style="3" customWidth="1"/>
    <col min="14874" max="14874" width="26.140625" style="3" customWidth="1"/>
    <col min="14875" max="14875" width="22.85546875" style="3" customWidth="1"/>
    <col min="14876" max="14876" width="25.42578125" style="3" customWidth="1"/>
    <col min="14877" max="14877" width="22.42578125" style="3" customWidth="1"/>
    <col min="14878" max="14878" width="23.7109375" style="3" customWidth="1"/>
    <col min="14879" max="14879" width="19.85546875" style="3" customWidth="1"/>
    <col min="14880" max="14880" width="13.5703125" style="3" customWidth="1"/>
    <col min="14881" max="14881" width="16.28515625" style="3" customWidth="1"/>
    <col min="14882" max="15102" width="11.42578125" style="3"/>
    <col min="15103" max="15103" width="2.85546875" style="3" customWidth="1"/>
    <col min="15104" max="15104" width="10.85546875" style="3" customWidth="1"/>
    <col min="15105" max="15105" width="18.7109375" style="3" customWidth="1"/>
    <col min="15106" max="15106" width="0.140625" style="3" customWidth="1"/>
    <col min="15107" max="15107" width="25" style="3" customWidth="1"/>
    <col min="15108" max="15108" width="23" style="3" customWidth="1"/>
    <col min="15109" max="15109" width="18.85546875" style="3" customWidth="1"/>
    <col min="15110" max="15110" width="16.5703125" style="3" customWidth="1"/>
    <col min="15111" max="15111" width="16.7109375" style="3" customWidth="1"/>
    <col min="15112" max="15112" width="26.42578125" style="3" customWidth="1"/>
    <col min="15113" max="15113" width="15.7109375" style="3" customWidth="1"/>
    <col min="15114" max="15114" width="29.7109375" style="3" customWidth="1"/>
    <col min="15115" max="15115" width="12.85546875" style="3" customWidth="1"/>
    <col min="15116" max="15116" width="26.85546875" style="3" customWidth="1"/>
    <col min="15117" max="15117" width="21.42578125" style="3" customWidth="1"/>
    <col min="15118" max="15118" width="20.42578125" style="3" customWidth="1"/>
    <col min="15119" max="15119" width="8.140625" style="3" customWidth="1"/>
    <col min="15120" max="15120" width="8.5703125" style="3" customWidth="1"/>
    <col min="15121" max="15121" width="11.42578125" style="3"/>
    <col min="15122" max="15122" width="18.28515625" style="3" bestFit="1" customWidth="1"/>
    <col min="15123" max="15123" width="18.140625" style="3" customWidth="1"/>
    <col min="15124" max="15124" width="11.42578125" style="3"/>
    <col min="15125" max="15125" width="8.42578125" style="3" customWidth="1"/>
    <col min="15126" max="15126" width="8.85546875" style="3" customWidth="1"/>
    <col min="15127" max="15127" width="14.7109375" style="3" customWidth="1"/>
    <col min="15128" max="15128" width="17.85546875" style="3" customWidth="1"/>
    <col min="15129" max="15129" width="24.28515625" style="3" customWidth="1"/>
    <col min="15130" max="15130" width="26.140625" style="3" customWidth="1"/>
    <col min="15131" max="15131" width="22.85546875" style="3" customWidth="1"/>
    <col min="15132" max="15132" width="25.42578125" style="3" customWidth="1"/>
    <col min="15133" max="15133" width="22.42578125" style="3" customWidth="1"/>
    <col min="15134" max="15134" width="23.7109375" style="3" customWidth="1"/>
    <col min="15135" max="15135" width="19.85546875" style="3" customWidth="1"/>
    <col min="15136" max="15136" width="13.5703125" style="3" customWidth="1"/>
    <col min="15137" max="15137" width="16.28515625" style="3" customWidth="1"/>
    <col min="15138" max="15358" width="11.42578125" style="3"/>
    <col min="15359" max="15359" width="2.85546875" style="3" customWidth="1"/>
    <col min="15360" max="15360" width="10.85546875" style="3" customWidth="1"/>
    <col min="15361" max="15361" width="18.7109375" style="3" customWidth="1"/>
    <col min="15362" max="15362" width="0.140625" style="3" customWidth="1"/>
    <col min="15363" max="15363" width="25" style="3" customWidth="1"/>
    <col min="15364" max="15364" width="23" style="3" customWidth="1"/>
    <col min="15365" max="15365" width="18.85546875" style="3" customWidth="1"/>
    <col min="15366" max="15366" width="16.5703125" style="3" customWidth="1"/>
    <col min="15367" max="15367" width="16.7109375" style="3" customWidth="1"/>
    <col min="15368" max="15368" width="26.42578125" style="3" customWidth="1"/>
    <col min="15369" max="15369" width="15.7109375" style="3" customWidth="1"/>
    <col min="15370" max="15370" width="29.7109375" style="3" customWidth="1"/>
    <col min="15371" max="15371" width="12.85546875" style="3" customWidth="1"/>
    <col min="15372" max="15372" width="26.85546875" style="3" customWidth="1"/>
    <col min="15373" max="15373" width="21.42578125" style="3" customWidth="1"/>
    <col min="15374" max="15374" width="20.42578125" style="3" customWidth="1"/>
    <col min="15375" max="15375" width="8.140625" style="3" customWidth="1"/>
    <col min="15376" max="15376" width="8.5703125" style="3" customWidth="1"/>
    <col min="15377" max="15377" width="11.42578125" style="3"/>
    <col min="15378" max="15378" width="18.28515625" style="3" bestFit="1" customWidth="1"/>
    <col min="15379" max="15379" width="18.140625" style="3" customWidth="1"/>
    <col min="15380" max="15380" width="11.42578125" style="3"/>
    <col min="15381" max="15381" width="8.42578125" style="3" customWidth="1"/>
    <col min="15382" max="15382" width="8.85546875" style="3" customWidth="1"/>
    <col min="15383" max="15383" width="14.7109375" style="3" customWidth="1"/>
    <col min="15384" max="15384" width="17.85546875" style="3" customWidth="1"/>
    <col min="15385" max="15385" width="24.28515625" style="3" customWidth="1"/>
    <col min="15386" max="15386" width="26.140625" style="3" customWidth="1"/>
    <col min="15387" max="15387" width="22.85546875" style="3" customWidth="1"/>
    <col min="15388" max="15388" width="25.42578125" style="3" customWidth="1"/>
    <col min="15389" max="15389" width="22.42578125" style="3" customWidth="1"/>
    <col min="15390" max="15390" width="23.7109375" style="3" customWidth="1"/>
    <col min="15391" max="15391" width="19.85546875" style="3" customWidth="1"/>
    <col min="15392" max="15392" width="13.5703125" style="3" customWidth="1"/>
    <col min="15393" max="15393" width="16.28515625" style="3" customWidth="1"/>
    <col min="15394" max="15614" width="11.42578125" style="3"/>
    <col min="15615" max="15615" width="2.85546875" style="3" customWidth="1"/>
    <col min="15616" max="15616" width="10.85546875" style="3" customWidth="1"/>
    <col min="15617" max="15617" width="18.7109375" style="3" customWidth="1"/>
    <col min="15618" max="15618" width="0.140625" style="3" customWidth="1"/>
    <col min="15619" max="15619" width="25" style="3" customWidth="1"/>
    <col min="15620" max="15620" width="23" style="3" customWidth="1"/>
    <col min="15621" max="15621" width="18.85546875" style="3" customWidth="1"/>
    <col min="15622" max="15622" width="16.5703125" style="3" customWidth="1"/>
    <col min="15623" max="15623" width="16.7109375" style="3" customWidth="1"/>
    <col min="15624" max="15624" width="26.42578125" style="3" customWidth="1"/>
    <col min="15625" max="15625" width="15.7109375" style="3" customWidth="1"/>
    <col min="15626" max="15626" width="29.7109375" style="3" customWidth="1"/>
    <col min="15627" max="15627" width="12.85546875" style="3" customWidth="1"/>
    <col min="15628" max="15628" width="26.85546875" style="3" customWidth="1"/>
    <col min="15629" max="15629" width="21.42578125" style="3" customWidth="1"/>
    <col min="15630" max="15630" width="20.42578125" style="3" customWidth="1"/>
    <col min="15631" max="15631" width="8.140625" style="3" customWidth="1"/>
    <col min="15632" max="15632" width="8.5703125" style="3" customWidth="1"/>
    <col min="15633" max="15633" width="11.42578125" style="3"/>
    <col min="15634" max="15634" width="18.28515625" style="3" bestFit="1" customWidth="1"/>
    <col min="15635" max="15635" width="18.140625" style="3" customWidth="1"/>
    <col min="15636" max="15636" width="11.42578125" style="3"/>
    <col min="15637" max="15637" width="8.42578125" style="3" customWidth="1"/>
    <col min="15638" max="15638" width="8.85546875" style="3" customWidth="1"/>
    <col min="15639" max="15639" width="14.7109375" style="3" customWidth="1"/>
    <col min="15640" max="15640" width="17.85546875" style="3" customWidth="1"/>
    <col min="15641" max="15641" width="24.28515625" style="3" customWidth="1"/>
    <col min="15642" max="15642" width="26.140625" style="3" customWidth="1"/>
    <col min="15643" max="15643" width="22.85546875" style="3" customWidth="1"/>
    <col min="15644" max="15644" width="25.42578125" style="3" customWidth="1"/>
    <col min="15645" max="15645" width="22.42578125" style="3" customWidth="1"/>
    <col min="15646" max="15646" width="23.7109375" style="3" customWidth="1"/>
    <col min="15647" max="15647" width="19.85546875" style="3" customWidth="1"/>
    <col min="15648" max="15648" width="13.5703125" style="3" customWidth="1"/>
    <col min="15649" max="15649" width="16.28515625" style="3" customWidth="1"/>
    <col min="15650" max="15870" width="11.42578125" style="3"/>
    <col min="15871" max="15871" width="2.85546875" style="3" customWidth="1"/>
    <col min="15872" max="15872" width="10.85546875" style="3" customWidth="1"/>
    <col min="15873" max="15873" width="18.7109375" style="3" customWidth="1"/>
    <col min="15874" max="15874" width="0.140625" style="3" customWidth="1"/>
    <col min="15875" max="15875" width="25" style="3" customWidth="1"/>
    <col min="15876" max="15876" width="23" style="3" customWidth="1"/>
    <col min="15877" max="15877" width="18.85546875" style="3" customWidth="1"/>
    <col min="15878" max="15878" width="16.5703125" style="3" customWidth="1"/>
    <col min="15879" max="15879" width="16.7109375" style="3" customWidth="1"/>
    <col min="15880" max="15880" width="26.42578125" style="3" customWidth="1"/>
    <col min="15881" max="15881" width="15.7109375" style="3" customWidth="1"/>
    <col min="15882" max="15882" width="29.7109375" style="3" customWidth="1"/>
    <col min="15883" max="15883" width="12.85546875" style="3" customWidth="1"/>
    <col min="15884" max="15884" width="26.85546875" style="3" customWidth="1"/>
    <col min="15885" max="15885" width="21.42578125" style="3" customWidth="1"/>
    <col min="15886" max="15886" width="20.42578125" style="3" customWidth="1"/>
    <col min="15887" max="15887" width="8.140625" style="3" customWidth="1"/>
    <col min="15888" max="15888" width="8.5703125" style="3" customWidth="1"/>
    <col min="15889" max="15889" width="11.42578125" style="3"/>
    <col min="15890" max="15890" width="18.28515625" style="3" bestFit="1" customWidth="1"/>
    <col min="15891" max="15891" width="18.140625" style="3" customWidth="1"/>
    <col min="15892" max="15892" width="11.42578125" style="3"/>
    <col min="15893" max="15893" width="8.42578125" style="3" customWidth="1"/>
    <col min="15894" max="15894" width="8.85546875" style="3" customWidth="1"/>
    <col min="15895" max="15895" width="14.7109375" style="3" customWidth="1"/>
    <col min="15896" max="15896" width="17.85546875" style="3" customWidth="1"/>
    <col min="15897" max="15897" width="24.28515625" style="3" customWidth="1"/>
    <col min="15898" max="15898" width="26.140625" style="3" customWidth="1"/>
    <col min="15899" max="15899" width="22.85546875" style="3" customWidth="1"/>
    <col min="15900" max="15900" width="25.42578125" style="3" customWidth="1"/>
    <col min="15901" max="15901" width="22.42578125" style="3" customWidth="1"/>
    <col min="15902" max="15902" width="23.7109375" style="3" customWidth="1"/>
    <col min="15903" max="15903" width="19.85546875" style="3" customWidth="1"/>
    <col min="15904" max="15904" width="13.5703125" style="3" customWidth="1"/>
    <col min="15905" max="15905" width="16.28515625" style="3" customWidth="1"/>
    <col min="15906" max="16126" width="11.42578125" style="3"/>
    <col min="16127" max="16127" width="2.85546875" style="3" customWidth="1"/>
    <col min="16128" max="16128" width="10.85546875" style="3" customWidth="1"/>
    <col min="16129" max="16129" width="18.7109375" style="3" customWidth="1"/>
    <col min="16130" max="16130" width="0.140625" style="3" customWidth="1"/>
    <col min="16131" max="16131" width="25" style="3" customWidth="1"/>
    <col min="16132" max="16132" width="23" style="3" customWidth="1"/>
    <col min="16133" max="16133" width="18.85546875" style="3" customWidth="1"/>
    <col min="16134" max="16134" width="16.5703125" style="3" customWidth="1"/>
    <col min="16135" max="16135" width="16.7109375" style="3" customWidth="1"/>
    <col min="16136" max="16136" width="26.42578125" style="3" customWidth="1"/>
    <col min="16137" max="16137" width="15.7109375" style="3" customWidth="1"/>
    <col min="16138" max="16138" width="29.7109375" style="3" customWidth="1"/>
    <col min="16139" max="16139" width="12.85546875" style="3" customWidth="1"/>
    <col min="16140" max="16140" width="26.85546875" style="3" customWidth="1"/>
    <col min="16141" max="16141" width="21.42578125" style="3" customWidth="1"/>
    <col min="16142" max="16142" width="20.42578125" style="3" customWidth="1"/>
    <col min="16143" max="16143" width="8.140625" style="3" customWidth="1"/>
    <col min="16144" max="16144" width="8.5703125" style="3" customWidth="1"/>
    <col min="16145" max="16145" width="11.42578125" style="3"/>
    <col min="16146" max="16146" width="18.28515625" style="3" bestFit="1" customWidth="1"/>
    <col min="16147" max="16147" width="18.140625" style="3" customWidth="1"/>
    <col min="16148" max="16148" width="11.42578125" style="3"/>
    <col min="16149" max="16149" width="8.42578125" style="3" customWidth="1"/>
    <col min="16150" max="16150" width="8.85546875" style="3" customWidth="1"/>
    <col min="16151" max="16151" width="14.7109375" style="3" customWidth="1"/>
    <col min="16152" max="16152" width="17.85546875" style="3" customWidth="1"/>
    <col min="16153" max="16153" width="24.28515625" style="3" customWidth="1"/>
    <col min="16154" max="16154" width="26.140625" style="3" customWidth="1"/>
    <col min="16155" max="16155" width="22.85546875" style="3" customWidth="1"/>
    <col min="16156" max="16156" width="25.42578125" style="3" customWidth="1"/>
    <col min="16157" max="16157" width="22.42578125" style="3" customWidth="1"/>
    <col min="16158" max="16158" width="23.7109375" style="3" customWidth="1"/>
    <col min="16159" max="16159" width="19.85546875" style="3" customWidth="1"/>
    <col min="16160" max="16160" width="13.5703125" style="3" customWidth="1"/>
    <col min="16161" max="16161" width="16.28515625" style="3" customWidth="1"/>
    <col min="16162" max="16384" width="11.42578125" style="3"/>
  </cols>
  <sheetData>
    <row r="2" spans="2:208" ht="14.25" customHeight="1" x14ac:dyDescent="0.2">
      <c r="J2" s="5"/>
      <c r="K2" s="5"/>
      <c r="M2" s="6"/>
      <c r="O2" s="6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</row>
    <row r="3" spans="2:208" x14ac:dyDescent="0.2">
      <c r="B3" s="3"/>
      <c r="J3" s="5"/>
      <c r="K3" s="5"/>
      <c r="M3" s="6"/>
      <c r="O3" s="6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</row>
    <row r="4" spans="2:208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0"/>
    </row>
    <row r="5" spans="2:208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10"/>
    </row>
    <row r="6" spans="2:208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275"/>
      <c r="N6" s="276"/>
      <c r="O6" s="33"/>
      <c r="P6" s="33"/>
      <c r="Q6" s="33"/>
      <c r="R6" s="275"/>
      <c r="S6" s="33"/>
      <c r="T6" s="33"/>
      <c r="U6" s="33"/>
      <c r="V6" s="33"/>
      <c r="W6" s="33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10"/>
    </row>
    <row r="7" spans="2:208" ht="13.5" thickBot="1" x14ac:dyDescent="0.25">
      <c r="B7" s="221" t="s">
        <v>542</v>
      </c>
      <c r="C7" s="221"/>
      <c r="D7" s="221"/>
      <c r="E7" s="221"/>
      <c r="F7" s="221"/>
      <c r="G7" s="221"/>
      <c r="H7" s="221"/>
      <c r="I7" s="221"/>
      <c r="J7" s="52" t="s">
        <v>543</v>
      </c>
      <c r="K7" s="33"/>
      <c r="L7" s="11"/>
      <c r="M7" s="277"/>
      <c r="N7" s="277"/>
      <c r="O7" s="33"/>
      <c r="P7" s="33"/>
      <c r="Q7" s="33"/>
      <c r="R7" s="33"/>
      <c r="S7" s="275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51"/>
      <c r="AH7" s="110"/>
    </row>
    <row r="8" spans="2:208" ht="13.5" customHeight="1" thickBot="1" x14ac:dyDescent="0.25">
      <c r="B8" s="278" t="s">
        <v>836</v>
      </c>
      <c r="C8" s="279"/>
      <c r="D8" s="279"/>
      <c r="E8" s="279"/>
      <c r="F8" s="279"/>
      <c r="G8" s="279"/>
      <c r="H8" s="279"/>
      <c r="I8" s="279"/>
      <c r="J8" s="279"/>
      <c r="K8" s="279"/>
      <c r="L8" s="331" t="s">
        <v>239</v>
      </c>
      <c r="M8" s="325" t="s">
        <v>407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2"/>
      <c r="Y8" s="340" t="s">
        <v>547</v>
      </c>
      <c r="Z8" s="283" t="s">
        <v>544</v>
      </c>
      <c r="AA8" s="283"/>
      <c r="AB8" s="283"/>
      <c r="AC8" s="283"/>
      <c r="AD8" s="325"/>
      <c r="AE8" s="282" t="s">
        <v>0</v>
      </c>
      <c r="AF8" s="283"/>
      <c r="AG8" s="284"/>
      <c r="AH8" s="110"/>
    </row>
    <row r="9" spans="2:208" ht="27.75" customHeight="1" x14ac:dyDescent="0.2">
      <c r="B9" s="211" t="s">
        <v>19</v>
      </c>
      <c r="C9" s="213" t="s">
        <v>14</v>
      </c>
      <c r="D9" s="215" t="s">
        <v>15</v>
      </c>
      <c r="E9" s="215" t="s">
        <v>16</v>
      </c>
      <c r="F9" s="217" t="s">
        <v>11</v>
      </c>
      <c r="G9" s="217" t="s">
        <v>12</v>
      </c>
      <c r="H9" s="215" t="s">
        <v>22</v>
      </c>
      <c r="I9" s="217" t="s">
        <v>241</v>
      </c>
      <c r="J9" s="215" t="s">
        <v>242</v>
      </c>
      <c r="K9" s="323" t="s">
        <v>17</v>
      </c>
      <c r="L9" s="332"/>
      <c r="M9" s="203" t="s">
        <v>1</v>
      </c>
      <c r="N9" s="201"/>
      <c r="O9" s="201" t="s">
        <v>2</v>
      </c>
      <c r="P9" s="201"/>
      <c r="Q9" s="201"/>
      <c r="R9" s="201"/>
      <c r="S9" s="201"/>
      <c r="T9" s="201"/>
      <c r="U9" s="191" t="s">
        <v>3</v>
      </c>
      <c r="V9" s="191" t="s">
        <v>4</v>
      </c>
      <c r="W9" s="191" t="s">
        <v>244</v>
      </c>
      <c r="X9" s="336" t="s">
        <v>545</v>
      </c>
      <c r="Y9" s="341"/>
      <c r="Z9" s="338" t="s">
        <v>1</v>
      </c>
      <c r="AA9" s="286"/>
      <c r="AB9" s="287" t="s">
        <v>546</v>
      </c>
      <c r="AC9" s="285"/>
      <c r="AD9" s="288" t="s">
        <v>247</v>
      </c>
      <c r="AE9" s="191" t="s">
        <v>248</v>
      </c>
      <c r="AF9" s="191" t="s">
        <v>20</v>
      </c>
      <c r="AG9" s="195" t="s">
        <v>21</v>
      </c>
      <c r="AH9" s="111"/>
    </row>
    <row r="10" spans="2:208" ht="108" thickBot="1" x14ac:dyDescent="0.25">
      <c r="B10" s="199"/>
      <c r="C10" s="334"/>
      <c r="D10" s="289"/>
      <c r="E10" s="289"/>
      <c r="F10" s="288"/>
      <c r="G10" s="288"/>
      <c r="H10" s="289"/>
      <c r="I10" s="288"/>
      <c r="J10" s="289"/>
      <c r="K10" s="324"/>
      <c r="L10" s="333"/>
      <c r="M10" s="326" t="s">
        <v>6</v>
      </c>
      <c r="N10" s="291" t="s">
        <v>7</v>
      </c>
      <c r="O10" s="291" t="s">
        <v>8</v>
      </c>
      <c r="P10" s="291" t="s">
        <v>9</v>
      </c>
      <c r="Q10" s="291" t="s">
        <v>10</v>
      </c>
      <c r="R10" s="291" t="s">
        <v>254</v>
      </c>
      <c r="S10" s="291" t="s">
        <v>255</v>
      </c>
      <c r="T10" s="291" t="s">
        <v>256</v>
      </c>
      <c r="U10" s="288"/>
      <c r="V10" s="288"/>
      <c r="W10" s="288"/>
      <c r="X10" s="337"/>
      <c r="Y10" s="342"/>
      <c r="Z10" s="339" t="s">
        <v>6</v>
      </c>
      <c r="AA10" s="293" t="s">
        <v>7</v>
      </c>
      <c r="AB10" s="293" t="s">
        <v>255</v>
      </c>
      <c r="AC10" s="292" t="s">
        <v>545</v>
      </c>
      <c r="AD10" s="294"/>
      <c r="AE10" s="288"/>
      <c r="AF10" s="288"/>
      <c r="AG10" s="290"/>
      <c r="AH10" s="111"/>
    </row>
    <row r="11" spans="2:208" ht="63.75" x14ac:dyDescent="0.2">
      <c r="B11" s="53" t="s">
        <v>548</v>
      </c>
      <c r="C11" s="112" t="s">
        <v>549</v>
      </c>
      <c r="D11" s="73" t="s">
        <v>550</v>
      </c>
      <c r="E11" s="112" t="s">
        <v>551</v>
      </c>
      <c r="F11" s="70">
        <v>2020730010029</v>
      </c>
      <c r="G11" s="70">
        <v>215304301218</v>
      </c>
      <c r="H11" s="112" t="s">
        <v>552</v>
      </c>
      <c r="I11" s="112"/>
      <c r="J11" s="295" t="s">
        <v>553</v>
      </c>
      <c r="K11" s="73">
        <v>1</v>
      </c>
      <c r="L11" s="296">
        <f>SUM(M11:X11)</f>
        <v>281362415</v>
      </c>
      <c r="M11" s="112"/>
      <c r="N11" s="297">
        <v>173258415</v>
      </c>
      <c r="O11" s="112"/>
      <c r="P11" s="112"/>
      <c r="Q11" s="112"/>
      <c r="R11" s="112"/>
      <c r="S11" s="298">
        <v>108104000</v>
      </c>
      <c r="T11" s="112"/>
      <c r="U11" s="112"/>
      <c r="V11" s="112"/>
      <c r="W11" s="112"/>
      <c r="X11" s="299"/>
      <c r="Y11" s="300">
        <f>+Z11+AA11+AB11+AC11</f>
        <v>281320000</v>
      </c>
      <c r="Z11" s="301"/>
      <c r="AA11" s="301">
        <v>173216000</v>
      </c>
      <c r="AB11" s="301">
        <v>108104000</v>
      </c>
      <c r="AC11" s="301"/>
      <c r="AD11" s="112"/>
      <c r="AE11" s="112" t="s">
        <v>554</v>
      </c>
      <c r="AF11" s="112" t="s">
        <v>555</v>
      </c>
      <c r="AG11" s="113" t="s">
        <v>556</v>
      </c>
      <c r="AH11" s="110"/>
    </row>
    <row r="12" spans="2:208" ht="63.75" x14ac:dyDescent="0.2">
      <c r="B12" s="114" t="s">
        <v>548</v>
      </c>
      <c r="C12" s="9" t="s">
        <v>549</v>
      </c>
      <c r="D12" s="178" t="s">
        <v>550</v>
      </c>
      <c r="E12" s="9" t="s">
        <v>551</v>
      </c>
      <c r="F12" s="175">
        <v>2020730010029</v>
      </c>
      <c r="G12" s="175">
        <v>215304301218</v>
      </c>
      <c r="H12" s="9" t="s">
        <v>552</v>
      </c>
      <c r="I12" s="9"/>
      <c r="J12" s="302" t="s">
        <v>557</v>
      </c>
      <c r="K12" s="178">
        <v>8</v>
      </c>
      <c r="L12" s="117">
        <f t="shared" ref="L12:L20" si="0">SUM(M12:X12)</f>
        <v>192891666</v>
      </c>
      <c r="M12" s="9"/>
      <c r="N12" s="56">
        <v>132587086</v>
      </c>
      <c r="O12" s="9"/>
      <c r="P12" s="9"/>
      <c r="Q12" s="9"/>
      <c r="R12" s="9"/>
      <c r="S12" s="115">
        <v>60304580</v>
      </c>
      <c r="T12" s="9"/>
      <c r="U12" s="9"/>
      <c r="V12" s="9"/>
      <c r="W12" s="9"/>
      <c r="X12" s="17"/>
      <c r="Y12" s="303">
        <f t="shared" ref="Y12:Y20" si="1">+Z12+AA12+AB12+AC12</f>
        <v>190116156</v>
      </c>
      <c r="Z12" s="116"/>
      <c r="AA12" s="116">
        <v>129811576</v>
      </c>
      <c r="AB12" s="116">
        <v>60304580</v>
      </c>
      <c r="AC12" s="116"/>
      <c r="AD12" s="9"/>
      <c r="AE12" s="9" t="s">
        <v>554</v>
      </c>
      <c r="AF12" s="9" t="s">
        <v>555</v>
      </c>
      <c r="AG12" s="123" t="s">
        <v>556</v>
      </c>
      <c r="AH12" s="110"/>
    </row>
    <row r="13" spans="2:208" ht="63.75" x14ac:dyDescent="0.2">
      <c r="B13" s="114" t="s">
        <v>548</v>
      </c>
      <c r="C13" s="9" t="s">
        <v>549</v>
      </c>
      <c r="D13" s="178" t="s">
        <v>550</v>
      </c>
      <c r="E13" s="9" t="s">
        <v>551</v>
      </c>
      <c r="F13" s="175">
        <v>2020730010029</v>
      </c>
      <c r="G13" s="175" t="s">
        <v>558</v>
      </c>
      <c r="H13" s="9" t="s">
        <v>552</v>
      </c>
      <c r="I13" s="9"/>
      <c r="J13" s="302" t="s">
        <v>559</v>
      </c>
      <c r="K13" s="178">
        <v>1</v>
      </c>
      <c r="L13" s="117">
        <f>SUM(M13:X13)</f>
        <v>4118522133</v>
      </c>
      <c r="M13" s="56">
        <f>1120958240+152803901</f>
        <v>1273762141</v>
      </c>
      <c r="N13" s="56">
        <f>1289604371-N12-N11</f>
        <v>983758870</v>
      </c>
      <c r="O13" s="9"/>
      <c r="P13" s="9"/>
      <c r="Q13" s="9"/>
      <c r="R13" s="304"/>
      <c r="S13" s="115"/>
      <c r="T13" s="9"/>
      <c r="U13" s="9"/>
      <c r="V13" s="9"/>
      <c r="W13" s="9"/>
      <c r="X13" s="116">
        <v>1861001122</v>
      </c>
      <c r="Y13" s="303">
        <f t="shared" si="1"/>
        <v>4056095665</v>
      </c>
      <c r="Z13" s="116">
        <f>1120958240+99490638</f>
        <v>1220448878</v>
      </c>
      <c r="AA13" s="116">
        <f>826704000+147941665</f>
        <v>974645665</v>
      </c>
      <c r="AB13" s="116"/>
      <c r="AC13" s="116">
        <v>1861001122</v>
      </c>
      <c r="AD13" s="9"/>
      <c r="AE13" s="9" t="s">
        <v>554</v>
      </c>
      <c r="AF13" s="9" t="s">
        <v>555</v>
      </c>
      <c r="AG13" s="123" t="s">
        <v>556</v>
      </c>
      <c r="AH13" s="110"/>
    </row>
    <row r="14" spans="2:208" ht="63.75" x14ac:dyDescent="0.2">
      <c r="B14" s="114" t="s">
        <v>548</v>
      </c>
      <c r="C14" s="9" t="s">
        <v>549</v>
      </c>
      <c r="D14" s="178" t="s">
        <v>560</v>
      </c>
      <c r="E14" s="9" t="s">
        <v>561</v>
      </c>
      <c r="F14" s="175">
        <v>2020730010030</v>
      </c>
      <c r="G14" s="175" t="s">
        <v>562</v>
      </c>
      <c r="H14" s="9" t="s">
        <v>563</v>
      </c>
      <c r="I14" s="9"/>
      <c r="J14" s="302" t="s">
        <v>564</v>
      </c>
      <c r="K14" s="178">
        <v>30</v>
      </c>
      <c r="L14" s="117">
        <f t="shared" si="0"/>
        <v>281035228</v>
      </c>
      <c r="M14" s="115"/>
      <c r="N14" s="56">
        <v>2820000</v>
      </c>
      <c r="O14" s="9"/>
      <c r="P14" s="9"/>
      <c r="Q14" s="9"/>
      <c r="R14" s="115"/>
      <c r="S14" s="115">
        <v>278215228</v>
      </c>
      <c r="T14" s="9"/>
      <c r="U14" s="9"/>
      <c r="V14" s="9"/>
      <c r="W14" s="9"/>
      <c r="X14" s="17"/>
      <c r="Y14" s="303">
        <f t="shared" si="1"/>
        <v>237943018</v>
      </c>
      <c r="Z14" s="116"/>
      <c r="AA14" s="116">
        <v>2820000</v>
      </c>
      <c r="AB14" s="116">
        <v>235123018</v>
      </c>
      <c r="AC14" s="116"/>
      <c r="AD14" s="9"/>
      <c r="AE14" s="9" t="s">
        <v>554</v>
      </c>
      <c r="AF14" s="9" t="s">
        <v>555</v>
      </c>
      <c r="AG14" s="123" t="s">
        <v>556</v>
      </c>
      <c r="AH14" s="110"/>
    </row>
    <row r="15" spans="2:208" ht="63.75" x14ac:dyDescent="0.2">
      <c r="B15" s="114" t="s">
        <v>548</v>
      </c>
      <c r="C15" s="9" t="s">
        <v>549</v>
      </c>
      <c r="D15" s="178" t="s">
        <v>560</v>
      </c>
      <c r="E15" s="9" t="s">
        <v>561</v>
      </c>
      <c r="F15" s="175">
        <v>2020730010030</v>
      </c>
      <c r="G15" s="175" t="s">
        <v>565</v>
      </c>
      <c r="H15" s="9" t="s">
        <v>563</v>
      </c>
      <c r="I15" s="9"/>
      <c r="J15" s="302" t="s">
        <v>566</v>
      </c>
      <c r="K15" s="178">
        <v>100</v>
      </c>
      <c r="L15" s="117">
        <f t="shared" si="0"/>
        <v>664816637</v>
      </c>
      <c r="M15" s="115">
        <v>211860000</v>
      </c>
      <c r="N15" s="56">
        <f>106686737-2820000</f>
        <v>103866737</v>
      </c>
      <c r="O15" s="9"/>
      <c r="P15" s="9"/>
      <c r="Q15" s="9"/>
      <c r="R15" s="115"/>
      <c r="S15" s="115">
        <f>329223900+19866000</f>
        <v>349089900</v>
      </c>
      <c r="T15" s="9"/>
      <c r="U15" s="9"/>
      <c r="V15" s="9"/>
      <c r="W15" s="9"/>
      <c r="X15" s="17"/>
      <c r="Y15" s="303">
        <f t="shared" si="1"/>
        <v>575626566</v>
      </c>
      <c r="Z15" s="116">
        <v>200330000</v>
      </c>
      <c r="AA15" s="116">
        <v>100000000</v>
      </c>
      <c r="AB15" s="116">
        <v>275296566</v>
      </c>
      <c r="AC15" s="116"/>
      <c r="AD15" s="9"/>
      <c r="AE15" s="9" t="s">
        <v>554</v>
      </c>
      <c r="AF15" s="9" t="s">
        <v>555</v>
      </c>
      <c r="AG15" s="123" t="s">
        <v>556</v>
      </c>
      <c r="AH15" s="110"/>
    </row>
    <row r="16" spans="2:208" ht="76.5" x14ac:dyDescent="0.2">
      <c r="B16" s="114" t="s">
        <v>548</v>
      </c>
      <c r="C16" s="9" t="s">
        <v>549</v>
      </c>
      <c r="D16" s="178" t="s">
        <v>560</v>
      </c>
      <c r="E16" s="9" t="s">
        <v>561</v>
      </c>
      <c r="F16" s="175">
        <v>2020730010031</v>
      </c>
      <c r="G16" s="175">
        <v>215304401219</v>
      </c>
      <c r="H16" s="9" t="s">
        <v>567</v>
      </c>
      <c r="I16" s="9"/>
      <c r="J16" s="302" t="s">
        <v>568</v>
      </c>
      <c r="K16" s="178">
        <v>1</v>
      </c>
      <c r="L16" s="117">
        <f t="shared" si="0"/>
        <v>354557928</v>
      </c>
      <c r="M16" s="115"/>
      <c r="N16" s="117">
        <v>354557928</v>
      </c>
      <c r="O16" s="9"/>
      <c r="P16" s="9"/>
      <c r="Q16" s="9"/>
      <c r="R16" s="9"/>
      <c r="S16" s="115"/>
      <c r="T16" s="9"/>
      <c r="U16" s="9"/>
      <c r="V16" s="9"/>
      <c r="W16" s="9"/>
      <c r="X16" s="17"/>
      <c r="Y16" s="303">
        <f t="shared" si="1"/>
        <v>354557928</v>
      </c>
      <c r="Z16" s="116"/>
      <c r="AA16" s="303">
        <v>354557928</v>
      </c>
      <c r="AB16" s="116"/>
      <c r="AC16" s="116"/>
      <c r="AD16" s="9"/>
      <c r="AE16" s="9" t="s">
        <v>554</v>
      </c>
      <c r="AF16" s="9" t="s">
        <v>555</v>
      </c>
      <c r="AG16" s="123" t="s">
        <v>556</v>
      </c>
      <c r="AH16" s="110"/>
    </row>
    <row r="17" spans="2:34" ht="76.5" x14ac:dyDescent="0.2">
      <c r="B17" s="114" t="s">
        <v>548</v>
      </c>
      <c r="C17" s="9" t="s">
        <v>549</v>
      </c>
      <c r="D17" s="178" t="s">
        <v>560</v>
      </c>
      <c r="E17" s="9" t="s">
        <v>561</v>
      </c>
      <c r="F17" s="175">
        <v>2020730010031</v>
      </c>
      <c r="G17" s="175">
        <f>+G16</f>
        <v>215304401219</v>
      </c>
      <c r="H17" s="9" t="s">
        <v>567</v>
      </c>
      <c r="I17" s="9"/>
      <c r="J17" s="302" t="s">
        <v>569</v>
      </c>
      <c r="K17" s="178">
        <v>1</v>
      </c>
      <c r="L17" s="117">
        <f t="shared" si="0"/>
        <v>45000000</v>
      </c>
      <c r="M17" s="115"/>
      <c r="N17" s="117">
        <v>45000000</v>
      </c>
      <c r="O17" s="9"/>
      <c r="P17" s="9"/>
      <c r="Q17" s="9"/>
      <c r="R17" s="115"/>
      <c r="S17" s="115"/>
      <c r="T17" s="9"/>
      <c r="U17" s="9"/>
      <c r="V17" s="9"/>
      <c r="W17" s="9"/>
      <c r="X17" s="17"/>
      <c r="Y17" s="303">
        <f t="shared" si="1"/>
        <v>45000000</v>
      </c>
      <c r="Z17" s="116"/>
      <c r="AA17" s="303">
        <v>45000000</v>
      </c>
      <c r="AB17" s="116"/>
      <c r="AC17" s="116"/>
      <c r="AD17" s="9"/>
      <c r="AE17" s="9" t="s">
        <v>554</v>
      </c>
      <c r="AF17" s="9" t="s">
        <v>555</v>
      </c>
      <c r="AG17" s="123" t="s">
        <v>556</v>
      </c>
      <c r="AH17" s="110"/>
    </row>
    <row r="18" spans="2:34" ht="76.5" x14ac:dyDescent="0.2">
      <c r="B18" s="114" t="s">
        <v>548</v>
      </c>
      <c r="C18" s="9" t="s">
        <v>549</v>
      </c>
      <c r="D18" s="178" t="s">
        <v>560</v>
      </c>
      <c r="E18" s="9" t="s">
        <v>570</v>
      </c>
      <c r="F18" s="175">
        <v>2020730010031</v>
      </c>
      <c r="G18" s="175" t="s">
        <v>571</v>
      </c>
      <c r="H18" s="9" t="s">
        <v>567</v>
      </c>
      <c r="I18" s="9"/>
      <c r="J18" s="302" t="s">
        <v>572</v>
      </c>
      <c r="K18" s="178">
        <v>6</v>
      </c>
      <c r="L18" s="117">
        <f t="shared" si="0"/>
        <v>4902498220</v>
      </c>
      <c r="M18" s="305">
        <f>1132918847+303021153-12500000</f>
        <v>1423440000</v>
      </c>
      <c r="N18" s="117">
        <f>3097807147-N17-N16-N19</f>
        <v>2586979319</v>
      </c>
      <c r="O18" s="9"/>
      <c r="P18" s="9"/>
      <c r="Q18" s="9"/>
      <c r="R18" s="115"/>
      <c r="S18" s="305">
        <v>892078901</v>
      </c>
      <c r="T18" s="9"/>
      <c r="U18" s="9"/>
      <c r="V18" s="9"/>
      <c r="W18" s="9"/>
      <c r="X18" s="17"/>
      <c r="Y18" s="303">
        <f>+Z18+AA18+AB18+AC18</f>
        <v>4539023011</v>
      </c>
      <c r="Z18" s="303">
        <v>1404168665</v>
      </c>
      <c r="AA18" s="303">
        <v>2264171343</v>
      </c>
      <c r="AB18" s="303">
        <v>870683003</v>
      </c>
      <c r="AC18" s="116"/>
      <c r="AD18" s="9"/>
      <c r="AE18" s="9" t="s">
        <v>554</v>
      </c>
      <c r="AF18" s="9" t="s">
        <v>555</v>
      </c>
      <c r="AG18" s="123" t="s">
        <v>556</v>
      </c>
      <c r="AH18" s="110"/>
    </row>
    <row r="19" spans="2:34" ht="76.5" x14ac:dyDescent="0.2">
      <c r="B19" s="114" t="s">
        <v>548</v>
      </c>
      <c r="C19" s="9" t="s">
        <v>549</v>
      </c>
      <c r="D19" s="178" t="s">
        <v>560</v>
      </c>
      <c r="E19" s="9" t="s">
        <v>570</v>
      </c>
      <c r="F19" s="175">
        <v>2020730010031</v>
      </c>
      <c r="G19" s="175" t="s">
        <v>573</v>
      </c>
      <c r="H19" s="9" t="s">
        <v>567</v>
      </c>
      <c r="I19" s="9"/>
      <c r="J19" s="302" t="s">
        <v>574</v>
      </c>
      <c r="K19" s="178">
        <v>80</v>
      </c>
      <c r="L19" s="117">
        <f t="shared" si="0"/>
        <v>788719900</v>
      </c>
      <c r="M19" s="305">
        <v>12500000</v>
      </c>
      <c r="N19" s="117">
        <v>111269900</v>
      </c>
      <c r="O19" s="306"/>
      <c r="P19" s="306"/>
      <c r="Q19" s="306"/>
      <c r="R19" s="305"/>
      <c r="S19" s="305">
        <v>664950000</v>
      </c>
      <c r="T19" s="9"/>
      <c r="U19" s="9"/>
      <c r="V19" s="9"/>
      <c r="W19" s="9"/>
      <c r="X19" s="17"/>
      <c r="Y19" s="303">
        <f>+Z19+AA19+AB19+AC19</f>
        <v>783674900</v>
      </c>
      <c r="Z19" s="303">
        <v>12500000</v>
      </c>
      <c r="AA19" s="303">
        <v>106224900</v>
      </c>
      <c r="AB19" s="303">
        <v>664950000</v>
      </c>
      <c r="AC19" s="116"/>
      <c r="AD19" s="9"/>
      <c r="AE19" s="9" t="s">
        <v>554</v>
      </c>
      <c r="AF19" s="9" t="s">
        <v>555</v>
      </c>
      <c r="AG19" s="123" t="s">
        <v>556</v>
      </c>
      <c r="AH19" s="110"/>
    </row>
    <row r="20" spans="2:34" ht="77.25" thickBot="1" x14ac:dyDescent="0.25">
      <c r="B20" s="124" t="s">
        <v>548</v>
      </c>
      <c r="C20" s="125" t="s">
        <v>549</v>
      </c>
      <c r="D20" s="127" t="s">
        <v>560</v>
      </c>
      <c r="E20" s="125" t="s">
        <v>570</v>
      </c>
      <c r="F20" s="126">
        <v>2020730010032</v>
      </c>
      <c r="G20" s="126" t="s">
        <v>575</v>
      </c>
      <c r="H20" s="125" t="s">
        <v>576</v>
      </c>
      <c r="I20" s="125"/>
      <c r="J20" s="307" t="s">
        <v>577</v>
      </c>
      <c r="K20" s="127">
        <v>6</v>
      </c>
      <c r="L20" s="308">
        <f t="shared" si="0"/>
        <v>601468144</v>
      </c>
      <c r="M20" s="309">
        <f>235400000+258068144</f>
        <v>493468144</v>
      </c>
      <c r="N20" s="128"/>
      <c r="O20" s="125"/>
      <c r="P20" s="125"/>
      <c r="Q20" s="125"/>
      <c r="R20" s="309"/>
      <c r="S20" s="310">
        <v>100000000</v>
      </c>
      <c r="T20" s="311"/>
      <c r="U20" s="311"/>
      <c r="V20" s="311"/>
      <c r="W20" s="310">
        <v>8000000</v>
      </c>
      <c r="X20" s="312"/>
      <c r="Y20" s="313">
        <f t="shared" si="1"/>
        <v>533283079</v>
      </c>
      <c r="Z20" s="313">
        <f>225645000+227386066</f>
        <v>453031066</v>
      </c>
      <c r="AA20" s="314"/>
      <c r="AB20" s="313">
        <v>80252013</v>
      </c>
      <c r="AC20" s="314"/>
      <c r="AD20" s="125"/>
      <c r="AE20" s="125" t="s">
        <v>554</v>
      </c>
      <c r="AF20" s="125" t="s">
        <v>555</v>
      </c>
      <c r="AG20" s="129" t="s">
        <v>556</v>
      </c>
      <c r="AH20" s="110"/>
    </row>
    <row r="21" spans="2:34" ht="13.5" thickBot="1" x14ac:dyDescent="0.25">
      <c r="B21" s="253"/>
      <c r="C21" s="253"/>
      <c r="D21" s="253"/>
      <c r="E21" s="253"/>
      <c r="F21" s="253"/>
      <c r="G21" s="253"/>
      <c r="H21" s="253"/>
      <c r="I21" s="253"/>
      <c r="J21" s="253"/>
      <c r="K21" s="254"/>
      <c r="L21" s="185">
        <f>SUM(L11:L20)</f>
        <v>12230872271</v>
      </c>
      <c r="M21" s="185">
        <f t="shared" ref="M21:W21" si="2">SUM(M11:M20)</f>
        <v>3415030285</v>
      </c>
      <c r="N21" s="185">
        <f t="shared" si="2"/>
        <v>4494098255</v>
      </c>
      <c r="O21" s="185">
        <f t="shared" si="2"/>
        <v>0</v>
      </c>
      <c r="P21" s="185">
        <f t="shared" si="2"/>
        <v>0</v>
      </c>
      <c r="Q21" s="185">
        <f t="shared" si="2"/>
        <v>0</v>
      </c>
      <c r="R21" s="185">
        <f t="shared" si="2"/>
        <v>0</v>
      </c>
      <c r="S21" s="185">
        <f t="shared" si="2"/>
        <v>2452742609</v>
      </c>
      <c r="T21" s="185">
        <f t="shared" si="2"/>
        <v>0</v>
      </c>
      <c r="U21" s="185">
        <f t="shared" si="2"/>
        <v>0</v>
      </c>
      <c r="V21" s="185">
        <f t="shared" si="2"/>
        <v>0</v>
      </c>
      <c r="W21" s="185">
        <f t="shared" si="2"/>
        <v>8000000</v>
      </c>
      <c r="X21" s="185">
        <f t="shared" ref="X21:AD21" si="3">SUM(X11:X20)</f>
        <v>1861001122</v>
      </c>
      <c r="Y21" s="315">
        <f>SUM(Y11:Y20)</f>
        <v>11596640323</v>
      </c>
      <c r="Z21" s="315">
        <f t="shared" si="3"/>
        <v>3290478609</v>
      </c>
      <c r="AA21" s="315">
        <f>SUM(AA11:AA20)</f>
        <v>4150447412</v>
      </c>
      <c r="AB21" s="315">
        <f t="shared" si="3"/>
        <v>2294713180</v>
      </c>
      <c r="AC21" s="315">
        <f t="shared" si="3"/>
        <v>1861001122</v>
      </c>
      <c r="AD21" s="315">
        <f t="shared" si="3"/>
        <v>0</v>
      </c>
      <c r="AE21" s="186"/>
      <c r="AF21" s="186"/>
      <c r="AG21" s="187"/>
    </row>
    <row r="22" spans="2:34" ht="13.5" thickBot="1" x14ac:dyDescent="0.25">
      <c r="B22" s="316" t="s">
        <v>578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8"/>
    </row>
    <row r="23" spans="2:34" x14ac:dyDescent="0.2">
      <c r="L23" s="2"/>
      <c r="M23" s="1"/>
      <c r="N23" s="2"/>
      <c r="Y23" s="319"/>
    </row>
    <row r="24" spans="2:34" x14ac:dyDescent="0.2">
      <c r="L24" s="2"/>
      <c r="M24" s="1"/>
      <c r="N24" s="2"/>
    </row>
    <row r="25" spans="2:34" x14ac:dyDescent="0.2">
      <c r="L25" s="320"/>
      <c r="M25" s="321"/>
      <c r="N25" s="321"/>
      <c r="O25" s="321"/>
      <c r="P25" s="321"/>
      <c r="Q25" s="321"/>
      <c r="R25" s="321"/>
      <c r="S25" s="321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2:34" x14ac:dyDescent="0.2">
      <c r="L26" s="322"/>
      <c r="M26" s="322"/>
      <c r="N26" s="322"/>
      <c r="O26" s="322"/>
      <c r="P26" s="322"/>
      <c r="Q26" s="322"/>
      <c r="R26" s="322"/>
      <c r="S26" s="322"/>
      <c r="Y26" s="319"/>
      <c r="Z26" s="319"/>
    </row>
    <row r="27" spans="2:34" x14ac:dyDescent="0.2">
      <c r="L27" s="322"/>
      <c r="M27" s="322"/>
      <c r="N27" s="322"/>
      <c r="O27" s="322"/>
      <c r="P27" s="322"/>
      <c r="Q27" s="322"/>
      <c r="R27" s="322"/>
      <c r="S27" s="322"/>
      <c r="Y27" s="319"/>
    </row>
    <row r="28" spans="2:34" x14ac:dyDescent="0.2">
      <c r="L28" s="322"/>
      <c r="M28" s="322"/>
      <c r="N28" s="322"/>
      <c r="O28" s="322"/>
      <c r="P28" s="322"/>
      <c r="Q28" s="322"/>
      <c r="R28" s="322"/>
      <c r="S28" s="322"/>
      <c r="Y28" s="319"/>
    </row>
    <row r="29" spans="2:34" x14ac:dyDescent="0.2">
      <c r="L29" s="322"/>
      <c r="M29" s="322"/>
      <c r="N29" s="322"/>
      <c r="O29" s="322"/>
      <c r="P29" s="322"/>
      <c r="Q29" s="322"/>
      <c r="R29" s="322"/>
      <c r="S29" s="322"/>
      <c r="Y29" s="319"/>
    </row>
    <row r="30" spans="2:34" x14ac:dyDescent="0.2">
      <c r="L30" s="322"/>
      <c r="M30" s="322"/>
      <c r="N30" s="322"/>
      <c r="O30" s="322"/>
      <c r="P30" s="322"/>
      <c r="Q30" s="322"/>
      <c r="R30" s="322"/>
      <c r="S30" s="322"/>
      <c r="Y30" s="319"/>
    </row>
    <row r="31" spans="2:34" x14ac:dyDescent="0.2">
      <c r="L31" s="322"/>
      <c r="M31" s="322"/>
      <c r="N31" s="322"/>
      <c r="O31" s="322"/>
      <c r="P31" s="322"/>
      <c r="Q31" s="322"/>
      <c r="R31" s="322"/>
      <c r="S31" s="322"/>
      <c r="AA31" s="319"/>
    </row>
    <row r="32" spans="2:34" x14ac:dyDescent="0.2"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</row>
    <row r="33" spans="12:19" x14ac:dyDescent="0.2">
      <c r="L33" s="322"/>
      <c r="M33" s="322"/>
      <c r="N33" s="322"/>
      <c r="O33" s="322"/>
      <c r="P33" s="322"/>
      <c r="Q33" s="322"/>
      <c r="R33" s="322"/>
      <c r="S33" s="322"/>
    </row>
    <row r="34" spans="12:19" x14ac:dyDescent="0.2">
      <c r="L34" s="322"/>
      <c r="M34" s="322"/>
      <c r="N34" s="322"/>
      <c r="O34" s="322"/>
      <c r="P34" s="322"/>
      <c r="Q34" s="322"/>
      <c r="R34" s="322"/>
      <c r="S34" s="322"/>
    </row>
    <row r="35" spans="12:19" x14ac:dyDescent="0.2">
      <c r="L35" s="322"/>
      <c r="M35" s="322"/>
      <c r="N35" s="322"/>
      <c r="O35" s="322"/>
      <c r="P35" s="322"/>
      <c r="Q35" s="322"/>
      <c r="R35" s="322"/>
      <c r="S35" s="322"/>
    </row>
  </sheetData>
  <mergeCells count="32">
    <mergeCell ref="B4:W4"/>
    <mergeCell ref="B5:W5"/>
    <mergeCell ref="B7:I7"/>
    <mergeCell ref="B8:K8"/>
    <mergeCell ref="M8:X8"/>
    <mergeCell ref="O9:T9"/>
    <mergeCell ref="AE8:AG8"/>
    <mergeCell ref="B9:B10"/>
    <mergeCell ref="C9:C10"/>
    <mergeCell ref="D9:D10"/>
    <mergeCell ref="E9:E10"/>
    <mergeCell ref="F9:F10"/>
    <mergeCell ref="G9:G10"/>
    <mergeCell ref="H9:H10"/>
    <mergeCell ref="Y8:Y10"/>
    <mergeCell ref="Z8:AD8"/>
    <mergeCell ref="AE9:AE10"/>
    <mergeCell ref="AF9:AF10"/>
    <mergeCell ref="AG9:AG10"/>
    <mergeCell ref="B21:K21"/>
    <mergeCell ref="B22:AG22"/>
    <mergeCell ref="L8:L10"/>
    <mergeCell ref="U9:U10"/>
    <mergeCell ref="V9:V10"/>
    <mergeCell ref="W9:W10"/>
    <mergeCell ref="X9:X10"/>
    <mergeCell ref="Z9:AA9"/>
    <mergeCell ref="AD9:AD10"/>
    <mergeCell ref="I9:I10"/>
    <mergeCell ref="J9:J10"/>
    <mergeCell ref="K9:K10"/>
    <mergeCell ref="M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O88"/>
  <sheetViews>
    <sheetView zoomScale="70" zoomScaleNormal="70" workbookViewId="0">
      <selection activeCell="A14" sqref="A14"/>
    </sheetView>
  </sheetViews>
  <sheetFormatPr baseColWidth="10" defaultRowHeight="12.75" x14ac:dyDescent="0.2"/>
  <cols>
    <col min="1" max="1" width="2.85546875" style="7" customWidth="1"/>
    <col min="2" max="2" width="24.140625" style="4" bestFit="1" customWidth="1"/>
    <col min="3" max="3" width="31.42578125" style="3" customWidth="1"/>
    <col min="4" max="4" width="31.85546875" style="3" customWidth="1"/>
    <col min="5" max="5" width="36.42578125" style="343" customWidth="1"/>
    <col min="6" max="6" width="22.5703125" style="344" bestFit="1" customWidth="1"/>
    <col min="7" max="7" width="79.140625" style="343" customWidth="1"/>
    <col min="8" max="8" width="86.85546875" style="3" customWidth="1"/>
    <col min="9" max="9" width="127.85546875" style="345" bestFit="1" customWidth="1"/>
    <col min="10" max="10" width="8.140625" style="3" customWidth="1"/>
    <col min="11" max="11" width="24.5703125" style="346" customWidth="1"/>
    <col min="12" max="12" width="5.85546875" style="343" bestFit="1" customWidth="1"/>
    <col min="13" max="13" width="18.5703125" style="343" bestFit="1" customWidth="1"/>
    <col min="14" max="14" width="4.28515625" style="343" bestFit="1" customWidth="1"/>
    <col min="15" max="15" width="18.5703125" style="343" bestFit="1" customWidth="1"/>
    <col min="16" max="16" width="8.28515625" style="343" bestFit="1" customWidth="1"/>
    <col min="17" max="18" width="4.28515625" style="343" bestFit="1" customWidth="1"/>
    <col min="19" max="19" width="5.85546875" style="343" bestFit="1" customWidth="1"/>
    <col min="20" max="20" width="4.28515625" style="343" bestFit="1" customWidth="1"/>
    <col min="21" max="21" width="8.28515625" style="343" bestFit="1" customWidth="1"/>
    <col min="22" max="22" width="9.5703125" style="343" customWidth="1"/>
    <col min="23" max="23" width="5.85546875" style="343" customWidth="1"/>
    <col min="24" max="24" width="4.5703125" style="343" customWidth="1"/>
    <col min="25" max="25" width="8.85546875" style="343" customWidth="1"/>
    <col min="26" max="26" width="5.42578125" style="343" customWidth="1"/>
    <col min="27" max="27" width="5.7109375" style="343" customWidth="1"/>
    <col min="28" max="28" width="19.7109375" style="343" bestFit="1" customWidth="1"/>
    <col min="29" max="29" width="22.42578125" style="3" customWidth="1"/>
    <col min="30" max="30" width="5.85546875" style="3" bestFit="1" customWidth="1"/>
    <col min="31" max="31" width="17.28515625" style="3" bestFit="1" customWidth="1"/>
    <col min="32" max="32" width="4.28515625" style="3" bestFit="1" customWidth="1"/>
    <col min="33" max="33" width="18.5703125" style="3" bestFit="1" customWidth="1"/>
    <col min="34" max="34" width="8.28515625" style="7" bestFit="1" customWidth="1"/>
    <col min="35" max="36" width="4.28515625" style="7" bestFit="1" customWidth="1"/>
    <col min="37" max="37" width="5.85546875" style="7" bestFit="1" customWidth="1"/>
    <col min="38" max="38" width="4.28515625" style="7" bestFit="1" customWidth="1"/>
    <col min="39" max="39" width="8.28515625" style="7" bestFit="1" customWidth="1"/>
    <col min="40" max="40" width="3.28515625" style="7" customWidth="1"/>
    <col min="41" max="41" width="3.85546875" style="7" customWidth="1"/>
    <col min="42" max="42" width="4.42578125" style="7" customWidth="1"/>
    <col min="43" max="43" width="9.85546875" style="7" customWidth="1"/>
    <col min="44" max="44" width="7.140625" style="7" customWidth="1"/>
    <col min="45" max="45" width="7.5703125" style="7" customWidth="1"/>
    <col min="46" max="46" width="19.7109375" style="7" bestFit="1" customWidth="1"/>
    <col min="47" max="47" width="22.5703125" style="7" bestFit="1" customWidth="1"/>
    <col min="48" max="48" width="21.7109375" style="7" bestFit="1" customWidth="1"/>
    <col min="49" max="49" width="41.7109375" style="7" bestFit="1" customWidth="1"/>
    <col min="50" max="197" width="11.42578125" style="7"/>
    <col min="198" max="255" width="11.42578125" style="3"/>
    <col min="256" max="256" width="2.85546875" style="3" customWidth="1"/>
    <col min="257" max="257" width="24.140625" style="3" bestFit="1" customWidth="1"/>
    <col min="258" max="258" width="36.28515625" style="3" bestFit="1" customWidth="1"/>
    <col min="259" max="259" width="36" style="3" bestFit="1" customWidth="1"/>
    <col min="260" max="260" width="39.85546875" style="3" bestFit="1" customWidth="1"/>
    <col min="261" max="261" width="22.5703125" style="3" bestFit="1" customWidth="1"/>
    <col min="262" max="262" width="153" style="3" bestFit="1" customWidth="1"/>
    <col min="263" max="263" width="86.85546875" style="3" customWidth="1"/>
    <col min="264" max="264" width="127.85546875" style="3" bestFit="1" customWidth="1"/>
    <col min="265" max="265" width="8.140625" style="3" customWidth="1"/>
    <col min="266" max="266" width="24.5703125" style="3" customWidth="1"/>
    <col min="267" max="267" width="5.85546875" style="3" bestFit="1" customWidth="1"/>
    <col min="268" max="268" width="18.5703125" style="3" bestFit="1" customWidth="1"/>
    <col min="269" max="269" width="4.28515625" style="3" bestFit="1" customWidth="1"/>
    <col min="270" max="270" width="18.5703125" style="3" bestFit="1" customWidth="1"/>
    <col min="271" max="271" width="8.28515625" style="3" bestFit="1" customWidth="1"/>
    <col min="272" max="273" width="4.28515625" style="3" bestFit="1" customWidth="1"/>
    <col min="274" max="274" width="5.85546875" style="3" bestFit="1" customWidth="1"/>
    <col min="275" max="275" width="4.28515625" style="3" bestFit="1" customWidth="1"/>
    <col min="276" max="276" width="8.28515625" style="3" bestFit="1" customWidth="1"/>
    <col min="277" max="277" width="9.5703125" style="3" customWidth="1"/>
    <col min="278" max="278" width="5.85546875" style="3" customWidth="1"/>
    <col min="279" max="279" width="4.5703125" style="3" customWidth="1"/>
    <col min="280" max="280" width="8.85546875" style="3" customWidth="1"/>
    <col min="281" max="281" width="5.42578125" style="3" customWidth="1"/>
    <col min="282" max="282" width="5.7109375" style="3" customWidth="1"/>
    <col min="283" max="283" width="19.7109375" style="3" bestFit="1" customWidth="1"/>
    <col min="284" max="284" width="22.42578125" style="3" customWidth="1"/>
    <col min="285" max="285" width="5.85546875" style="3" bestFit="1" customWidth="1"/>
    <col min="286" max="286" width="17.28515625" style="3" bestFit="1" customWidth="1"/>
    <col min="287" max="287" width="4.28515625" style="3" bestFit="1" customWidth="1"/>
    <col min="288" max="288" width="18.5703125" style="3" bestFit="1" customWidth="1"/>
    <col min="289" max="289" width="8.28515625" style="3" bestFit="1" customWidth="1"/>
    <col min="290" max="291" width="4.28515625" style="3" bestFit="1" customWidth="1"/>
    <col min="292" max="292" width="5.85546875" style="3" bestFit="1" customWidth="1"/>
    <col min="293" max="293" width="4.28515625" style="3" bestFit="1" customWidth="1"/>
    <col min="294" max="294" width="8.28515625" style="3" bestFit="1" customWidth="1"/>
    <col min="295" max="295" width="3.28515625" style="3" customWidth="1"/>
    <col min="296" max="296" width="3.85546875" style="3" customWidth="1"/>
    <col min="297" max="297" width="4.42578125" style="3" customWidth="1"/>
    <col min="298" max="298" width="9.85546875" style="3" customWidth="1"/>
    <col min="299" max="299" width="7.140625" style="3" customWidth="1"/>
    <col min="300" max="300" width="7.5703125" style="3" customWidth="1"/>
    <col min="301" max="301" width="19.7109375" style="3" bestFit="1" customWidth="1"/>
    <col min="302" max="302" width="23.5703125" style="3" customWidth="1"/>
    <col min="303" max="303" width="22.5703125" style="3" bestFit="1" customWidth="1"/>
    <col min="304" max="304" width="21.7109375" style="3" bestFit="1" customWidth="1"/>
    <col min="305" max="305" width="41.7109375" style="3" bestFit="1" customWidth="1"/>
    <col min="306" max="511" width="11.42578125" style="3"/>
    <col min="512" max="512" width="2.85546875" style="3" customWidth="1"/>
    <col min="513" max="513" width="24.140625" style="3" bestFit="1" customWidth="1"/>
    <col min="514" max="514" width="36.28515625" style="3" bestFit="1" customWidth="1"/>
    <col min="515" max="515" width="36" style="3" bestFit="1" customWidth="1"/>
    <col min="516" max="516" width="39.85546875" style="3" bestFit="1" customWidth="1"/>
    <col min="517" max="517" width="22.5703125" style="3" bestFit="1" customWidth="1"/>
    <col min="518" max="518" width="153" style="3" bestFit="1" customWidth="1"/>
    <col min="519" max="519" width="86.85546875" style="3" customWidth="1"/>
    <col min="520" max="520" width="127.85546875" style="3" bestFit="1" customWidth="1"/>
    <col min="521" max="521" width="8.140625" style="3" customWidth="1"/>
    <col min="522" max="522" width="24.5703125" style="3" customWidth="1"/>
    <col min="523" max="523" width="5.85546875" style="3" bestFit="1" customWidth="1"/>
    <col min="524" max="524" width="18.5703125" style="3" bestFit="1" customWidth="1"/>
    <col min="525" max="525" width="4.28515625" style="3" bestFit="1" customWidth="1"/>
    <col min="526" max="526" width="18.5703125" style="3" bestFit="1" customWidth="1"/>
    <col min="527" max="527" width="8.28515625" style="3" bestFit="1" customWidth="1"/>
    <col min="528" max="529" width="4.28515625" style="3" bestFit="1" customWidth="1"/>
    <col min="530" max="530" width="5.85546875" style="3" bestFit="1" customWidth="1"/>
    <col min="531" max="531" width="4.28515625" style="3" bestFit="1" customWidth="1"/>
    <col min="532" max="532" width="8.28515625" style="3" bestFit="1" customWidth="1"/>
    <col min="533" max="533" width="9.5703125" style="3" customWidth="1"/>
    <col min="534" max="534" width="5.85546875" style="3" customWidth="1"/>
    <col min="535" max="535" width="4.5703125" style="3" customWidth="1"/>
    <col min="536" max="536" width="8.85546875" style="3" customWidth="1"/>
    <col min="537" max="537" width="5.42578125" style="3" customWidth="1"/>
    <col min="538" max="538" width="5.7109375" style="3" customWidth="1"/>
    <col min="539" max="539" width="19.7109375" style="3" bestFit="1" customWidth="1"/>
    <col min="540" max="540" width="22.42578125" style="3" customWidth="1"/>
    <col min="541" max="541" width="5.85546875" style="3" bestFit="1" customWidth="1"/>
    <col min="542" max="542" width="17.28515625" style="3" bestFit="1" customWidth="1"/>
    <col min="543" max="543" width="4.28515625" style="3" bestFit="1" customWidth="1"/>
    <col min="544" max="544" width="18.5703125" style="3" bestFit="1" customWidth="1"/>
    <col min="545" max="545" width="8.28515625" style="3" bestFit="1" customWidth="1"/>
    <col min="546" max="547" width="4.28515625" style="3" bestFit="1" customWidth="1"/>
    <col min="548" max="548" width="5.85546875" style="3" bestFit="1" customWidth="1"/>
    <col min="549" max="549" width="4.28515625" style="3" bestFit="1" customWidth="1"/>
    <col min="550" max="550" width="8.28515625" style="3" bestFit="1" customWidth="1"/>
    <col min="551" max="551" width="3.28515625" style="3" customWidth="1"/>
    <col min="552" max="552" width="3.85546875" style="3" customWidth="1"/>
    <col min="553" max="553" width="4.42578125" style="3" customWidth="1"/>
    <col min="554" max="554" width="9.85546875" style="3" customWidth="1"/>
    <col min="555" max="555" width="7.140625" style="3" customWidth="1"/>
    <col min="556" max="556" width="7.5703125" style="3" customWidth="1"/>
    <col min="557" max="557" width="19.7109375" style="3" bestFit="1" customWidth="1"/>
    <col min="558" max="558" width="23.5703125" style="3" customWidth="1"/>
    <col min="559" max="559" width="22.5703125" style="3" bestFit="1" customWidth="1"/>
    <col min="560" max="560" width="21.7109375" style="3" bestFit="1" customWidth="1"/>
    <col min="561" max="561" width="41.7109375" style="3" bestFit="1" customWidth="1"/>
    <col min="562" max="767" width="11.42578125" style="3"/>
    <col min="768" max="768" width="2.85546875" style="3" customWidth="1"/>
    <col min="769" max="769" width="24.140625" style="3" bestFit="1" customWidth="1"/>
    <col min="770" max="770" width="36.28515625" style="3" bestFit="1" customWidth="1"/>
    <col min="771" max="771" width="36" style="3" bestFit="1" customWidth="1"/>
    <col min="772" max="772" width="39.85546875" style="3" bestFit="1" customWidth="1"/>
    <col min="773" max="773" width="22.5703125" style="3" bestFit="1" customWidth="1"/>
    <col min="774" max="774" width="153" style="3" bestFit="1" customWidth="1"/>
    <col min="775" max="775" width="86.85546875" style="3" customWidth="1"/>
    <col min="776" max="776" width="127.85546875" style="3" bestFit="1" customWidth="1"/>
    <col min="777" max="777" width="8.140625" style="3" customWidth="1"/>
    <col min="778" max="778" width="24.5703125" style="3" customWidth="1"/>
    <col min="779" max="779" width="5.85546875" style="3" bestFit="1" customWidth="1"/>
    <col min="780" max="780" width="18.5703125" style="3" bestFit="1" customWidth="1"/>
    <col min="781" max="781" width="4.28515625" style="3" bestFit="1" customWidth="1"/>
    <col min="782" max="782" width="18.5703125" style="3" bestFit="1" customWidth="1"/>
    <col min="783" max="783" width="8.28515625" style="3" bestFit="1" customWidth="1"/>
    <col min="784" max="785" width="4.28515625" style="3" bestFit="1" customWidth="1"/>
    <col min="786" max="786" width="5.85546875" style="3" bestFit="1" customWidth="1"/>
    <col min="787" max="787" width="4.28515625" style="3" bestFit="1" customWidth="1"/>
    <col min="788" max="788" width="8.28515625" style="3" bestFit="1" customWidth="1"/>
    <col min="789" max="789" width="9.5703125" style="3" customWidth="1"/>
    <col min="790" max="790" width="5.85546875" style="3" customWidth="1"/>
    <col min="791" max="791" width="4.5703125" style="3" customWidth="1"/>
    <col min="792" max="792" width="8.85546875" style="3" customWidth="1"/>
    <col min="793" max="793" width="5.42578125" style="3" customWidth="1"/>
    <col min="794" max="794" width="5.7109375" style="3" customWidth="1"/>
    <col min="795" max="795" width="19.7109375" style="3" bestFit="1" customWidth="1"/>
    <col min="796" max="796" width="22.42578125" style="3" customWidth="1"/>
    <col min="797" max="797" width="5.85546875" style="3" bestFit="1" customWidth="1"/>
    <col min="798" max="798" width="17.28515625" style="3" bestFit="1" customWidth="1"/>
    <col min="799" max="799" width="4.28515625" style="3" bestFit="1" customWidth="1"/>
    <col min="800" max="800" width="18.5703125" style="3" bestFit="1" customWidth="1"/>
    <col min="801" max="801" width="8.28515625" style="3" bestFit="1" customWidth="1"/>
    <col min="802" max="803" width="4.28515625" style="3" bestFit="1" customWidth="1"/>
    <col min="804" max="804" width="5.85546875" style="3" bestFit="1" customWidth="1"/>
    <col min="805" max="805" width="4.28515625" style="3" bestFit="1" customWidth="1"/>
    <col min="806" max="806" width="8.28515625" style="3" bestFit="1" customWidth="1"/>
    <col min="807" max="807" width="3.28515625" style="3" customWidth="1"/>
    <col min="808" max="808" width="3.85546875" style="3" customWidth="1"/>
    <col min="809" max="809" width="4.42578125" style="3" customWidth="1"/>
    <col min="810" max="810" width="9.85546875" style="3" customWidth="1"/>
    <col min="811" max="811" width="7.140625" style="3" customWidth="1"/>
    <col min="812" max="812" width="7.5703125" style="3" customWidth="1"/>
    <col min="813" max="813" width="19.7109375" style="3" bestFit="1" customWidth="1"/>
    <col min="814" max="814" width="23.5703125" style="3" customWidth="1"/>
    <col min="815" max="815" width="22.5703125" style="3" bestFit="1" customWidth="1"/>
    <col min="816" max="816" width="21.7109375" style="3" bestFit="1" customWidth="1"/>
    <col min="817" max="817" width="41.7109375" style="3" bestFit="1" customWidth="1"/>
    <col min="818" max="1023" width="11.42578125" style="3"/>
    <col min="1024" max="1024" width="2.85546875" style="3" customWidth="1"/>
    <col min="1025" max="1025" width="24.140625" style="3" bestFit="1" customWidth="1"/>
    <col min="1026" max="1026" width="36.28515625" style="3" bestFit="1" customWidth="1"/>
    <col min="1027" max="1027" width="36" style="3" bestFit="1" customWidth="1"/>
    <col min="1028" max="1028" width="39.85546875" style="3" bestFit="1" customWidth="1"/>
    <col min="1029" max="1029" width="22.5703125" style="3" bestFit="1" customWidth="1"/>
    <col min="1030" max="1030" width="153" style="3" bestFit="1" customWidth="1"/>
    <col min="1031" max="1031" width="86.85546875" style="3" customWidth="1"/>
    <col min="1032" max="1032" width="127.85546875" style="3" bestFit="1" customWidth="1"/>
    <col min="1033" max="1033" width="8.140625" style="3" customWidth="1"/>
    <col min="1034" max="1034" width="24.5703125" style="3" customWidth="1"/>
    <col min="1035" max="1035" width="5.85546875" style="3" bestFit="1" customWidth="1"/>
    <col min="1036" max="1036" width="18.5703125" style="3" bestFit="1" customWidth="1"/>
    <col min="1037" max="1037" width="4.28515625" style="3" bestFit="1" customWidth="1"/>
    <col min="1038" max="1038" width="18.5703125" style="3" bestFit="1" customWidth="1"/>
    <col min="1039" max="1039" width="8.28515625" style="3" bestFit="1" customWidth="1"/>
    <col min="1040" max="1041" width="4.28515625" style="3" bestFit="1" customWidth="1"/>
    <col min="1042" max="1042" width="5.85546875" style="3" bestFit="1" customWidth="1"/>
    <col min="1043" max="1043" width="4.28515625" style="3" bestFit="1" customWidth="1"/>
    <col min="1044" max="1044" width="8.28515625" style="3" bestFit="1" customWidth="1"/>
    <col min="1045" max="1045" width="9.5703125" style="3" customWidth="1"/>
    <col min="1046" max="1046" width="5.85546875" style="3" customWidth="1"/>
    <col min="1047" max="1047" width="4.5703125" style="3" customWidth="1"/>
    <col min="1048" max="1048" width="8.85546875" style="3" customWidth="1"/>
    <col min="1049" max="1049" width="5.42578125" style="3" customWidth="1"/>
    <col min="1050" max="1050" width="5.7109375" style="3" customWidth="1"/>
    <col min="1051" max="1051" width="19.7109375" style="3" bestFit="1" customWidth="1"/>
    <col min="1052" max="1052" width="22.42578125" style="3" customWidth="1"/>
    <col min="1053" max="1053" width="5.85546875" style="3" bestFit="1" customWidth="1"/>
    <col min="1054" max="1054" width="17.28515625" style="3" bestFit="1" customWidth="1"/>
    <col min="1055" max="1055" width="4.28515625" style="3" bestFit="1" customWidth="1"/>
    <col min="1056" max="1056" width="18.5703125" style="3" bestFit="1" customWidth="1"/>
    <col min="1057" max="1057" width="8.28515625" style="3" bestFit="1" customWidth="1"/>
    <col min="1058" max="1059" width="4.28515625" style="3" bestFit="1" customWidth="1"/>
    <col min="1060" max="1060" width="5.85546875" style="3" bestFit="1" customWidth="1"/>
    <col min="1061" max="1061" width="4.28515625" style="3" bestFit="1" customWidth="1"/>
    <col min="1062" max="1062" width="8.28515625" style="3" bestFit="1" customWidth="1"/>
    <col min="1063" max="1063" width="3.28515625" style="3" customWidth="1"/>
    <col min="1064" max="1064" width="3.85546875" style="3" customWidth="1"/>
    <col min="1065" max="1065" width="4.42578125" style="3" customWidth="1"/>
    <col min="1066" max="1066" width="9.85546875" style="3" customWidth="1"/>
    <col min="1067" max="1067" width="7.140625" style="3" customWidth="1"/>
    <col min="1068" max="1068" width="7.5703125" style="3" customWidth="1"/>
    <col min="1069" max="1069" width="19.7109375" style="3" bestFit="1" customWidth="1"/>
    <col min="1070" max="1070" width="23.5703125" style="3" customWidth="1"/>
    <col min="1071" max="1071" width="22.5703125" style="3" bestFit="1" customWidth="1"/>
    <col min="1072" max="1072" width="21.7109375" style="3" bestFit="1" customWidth="1"/>
    <col min="1073" max="1073" width="41.7109375" style="3" bestFit="1" customWidth="1"/>
    <col min="1074" max="1279" width="11.42578125" style="3"/>
    <col min="1280" max="1280" width="2.85546875" style="3" customWidth="1"/>
    <col min="1281" max="1281" width="24.140625" style="3" bestFit="1" customWidth="1"/>
    <col min="1282" max="1282" width="36.28515625" style="3" bestFit="1" customWidth="1"/>
    <col min="1283" max="1283" width="36" style="3" bestFit="1" customWidth="1"/>
    <col min="1284" max="1284" width="39.85546875" style="3" bestFit="1" customWidth="1"/>
    <col min="1285" max="1285" width="22.5703125" style="3" bestFit="1" customWidth="1"/>
    <col min="1286" max="1286" width="153" style="3" bestFit="1" customWidth="1"/>
    <col min="1287" max="1287" width="86.85546875" style="3" customWidth="1"/>
    <col min="1288" max="1288" width="127.85546875" style="3" bestFit="1" customWidth="1"/>
    <col min="1289" max="1289" width="8.140625" style="3" customWidth="1"/>
    <col min="1290" max="1290" width="24.5703125" style="3" customWidth="1"/>
    <col min="1291" max="1291" width="5.85546875" style="3" bestFit="1" customWidth="1"/>
    <col min="1292" max="1292" width="18.5703125" style="3" bestFit="1" customWidth="1"/>
    <col min="1293" max="1293" width="4.28515625" style="3" bestFit="1" customWidth="1"/>
    <col min="1294" max="1294" width="18.5703125" style="3" bestFit="1" customWidth="1"/>
    <col min="1295" max="1295" width="8.28515625" style="3" bestFit="1" customWidth="1"/>
    <col min="1296" max="1297" width="4.28515625" style="3" bestFit="1" customWidth="1"/>
    <col min="1298" max="1298" width="5.85546875" style="3" bestFit="1" customWidth="1"/>
    <col min="1299" max="1299" width="4.28515625" style="3" bestFit="1" customWidth="1"/>
    <col min="1300" max="1300" width="8.28515625" style="3" bestFit="1" customWidth="1"/>
    <col min="1301" max="1301" width="9.5703125" style="3" customWidth="1"/>
    <col min="1302" max="1302" width="5.85546875" style="3" customWidth="1"/>
    <col min="1303" max="1303" width="4.5703125" style="3" customWidth="1"/>
    <col min="1304" max="1304" width="8.85546875" style="3" customWidth="1"/>
    <col min="1305" max="1305" width="5.42578125" style="3" customWidth="1"/>
    <col min="1306" max="1306" width="5.7109375" style="3" customWidth="1"/>
    <col min="1307" max="1307" width="19.7109375" style="3" bestFit="1" customWidth="1"/>
    <col min="1308" max="1308" width="22.42578125" style="3" customWidth="1"/>
    <col min="1309" max="1309" width="5.85546875" style="3" bestFit="1" customWidth="1"/>
    <col min="1310" max="1310" width="17.28515625" style="3" bestFit="1" customWidth="1"/>
    <col min="1311" max="1311" width="4.28515625" style="3" bestFit="1" customWidth="1"/>
    <col min="1312" max="1312" width="18.5703125" style="3" bestFit="1" customWidth="1"/>
    <col min="1313" max="1313" width="8.28515625" style="3" bestFit="1" customWidth="1"/>
    <col min="1314" max="1315" width="4.28515625" style="3" bestFit="1" customWidth="1"/>
    <col min="1316" max="1316" width="5.85546875" style="3" bestFit="1" customWidth="1"/>
    <col min="1317" max="1317" width="4.28515625" style="3" bestFit="1" customWidth="1"/>
    <col min="1318" max="1318" width="8.28515625" style="3" bestFit="1" customWidth="1"/>
    <col min="1319" max="1319" width="3.28515625" style="3" customWidth="1"/>
    <col min="1320" max="1320" width="3.85546875" style="3" customWidth="1"/>
    <col min="1321" max="1321" width="4.42578125" style="3" customWidth="1"/>
    <col min="1322" max="1322" width="9.85546875" style="3" customWidth="1"/>
    <col min="1323" max="1323" width="7.140625" style="3" customWidth="1"/>
    <col min="1324" max="1324" width="7.5703125" style="3" customWidth="1"/>
    <col min="1325" max="1325" width="19.7109375" style="3" bestFit="1" customWidth="1"/>
    <col min="1326" max="1326" width="23.5703125" style="3" customWidth="1"/>
    <col min="1327" max="1327" width="22.5703125" style="3" bestFit="1" customWidth="1"/>
    <col min="1328" max="1328" width="21.7109375" style="3" bestFit="1" customWidth="1"/>
    <col min="1329" max="1329" width="41.7109375" style="3" bestFit="1" customWidth="1"/>
    <col min="1330" max="1535" width="11.42578125" style="3"/>
    <col min="1536" max="1536" width="2.85546875" style="3" customWidth="1"/>
    <col min="1537" max="1537" width="24.140625" style="3" bestFit="1" customWidth="1"/>
    <col min="1538" max="1538" width="36.28515625" style="3" bestFit="1" customWidth="1"/>
    <col min="1539" max="1539" width="36" style="3" bestFit="1" customWidth="1"/>
    <col min="1540" max="1540" width="39.85546875" style="3" bestFit="1" customWidth="1"/>
    <col min="1541" max="1541" width="22.5703125" style="3" bestFit="1" customWidth="1"/>
    <col min="1542" max="1542" width="153" style="3" bestFit="1" customWidth="1"/>
    <col min="1543" max="1543" width="86.85546875" style="3" customWidth="1"/>
    <col min="1544" max="1544" width="127.85546875" style="3" bestFit="1" customWidth="1"/>
    <col min="1545" max="1545" width="8.140625" style="3" customWidth="1"/>
    <col min="1546" max="1546" width="24.5703125" style="3" customWidth="1"/>
    <col min="1547" max="1547" width="5.85546875" style="3" bestFit="1" customWidth="1"/>
    <col min="1548" max="1548" width="18.5703125" style="3" bestFit="1" customWidth="1"/>
    <col min="1549" max="1549" width="4.28515625" style="3" bestFit="1" customWidth="1"/>
    <col min="1550" max="1550" width="18.5703125" style="3" bestFit="1" customWidth="1"/>
    <col min="1551" max="1551" width="8.28515625" style="3" bestFit="1" customWidth="1"/>
    <col min="1552" max="1553" width="4.28515625" style="3" bestFit="1" customWidth="1"/>
    <col min="1554" max="1554" width="5.85546875" style="3" bestFit="1" customWidth="1"/>
    <col min="1555" max="1555" width="4.28515625" style="3" bestFit="1" customWidth="1"/>
    <col min="1556" max="1556" width="8.28515625" style="3" bestFit="1" customWidth="1"/>
    <col min="1557" max="1557" width="9.5703125" style="3" customWidth="1"/>
    <col min="1558" max="1558" width="5.85546875" style="3" customWidth="1"/>
    <col min="1559" max="1559" width="4.5703125" style="3" customWidth="1"/>
    <col min="1560" max="1560" width="8.85546875" style="3" customWidth="1"/>
    <col min="1561" max="1561" width="5.42578125" style="3" customWidth="1"/>
    <col min="1562" max="1562" width="5.7109375" style="3" customWidth="1"/>
    <col min="1563" max="1563" width="19.7109375" style="3" bestFit="1" customWidth="1"/>
    <col min="1564" max="1564" width="22.42578125" style="3" customWidth="1"/>
    <col min="1565" max="1565" width="5.85546875" style="3" bestFit="1" customWidth="1"/>
    <col min="1566" max="1566" width="17.28515625" style="3" bestFit="1" customWidth="1"/>
    <col min="1567" max="1567" width="4.28515625" style="3" bestFit="1" customWidth="1"/>
    <col min="1568" max="1568" width="18.5703125" style="3" bestFit="1" customWidth="1"/>
    <col min="1569" max="1569" width="8.28515625" style="3" bestFit="1" customWidth="1"/>
    <col min="1570" max="1571" width="4.28515625" style="3" bestFit="1" customWidth="1"/>
    <col min="1572" max="1572" width="5.85546875" style="3" bestFit="1" customWidth="1"/>
    <col min="1573" max="1573" width="4.28515625" style="3" bestFit="1" customWidth="1"/>
    <col min="1574" max="1574" width="8.28515625" style="3" bestFit="1" customWidth="1"/>
    <col min="1575" max="1575" width="3.28515625" style="3" customWidth="1"/>
    <col min="1576" max="1576" width="3.85546875" style="3" customWidth="1"/>
    <col min="1577" max="1577" width="4.42578125" style="3" customWidth="1"/>
    <col min="1578" max="1578" width="9.85546875" style="3" customWidth="1"/>
    <col min="1579" max="1579" width="7.140625" style="3" customWidth="1"/>
    <col min="1580" max="1580" width="7.5703125" style="3" customWidth="1"/>
    <col min="1581" max="1581" width="19.7109375" style="3" bestFit="1" customWidth="1"/>
    <col min="1582" max="1582" width="23.5703125" style="3" customWidth="1"/>
    <col min="1583" max="1583" width="22.5703125" style="3" bestFit="1" customWidth="1"/>
    <col min="1584" max="1584" width="21.7109375" style="3" bestFit="1" customWidth="1"/>
    <col min="1585" max="1585" width="41.7109375" style="3" bestFit="1" customWidth="1"/>
    <col min="1586" max="1791" width="11.42578125" style="3"/>
    <col min="1792" max="1792" width="2.85546875" style="3" customWidth="1"/>
    <col min="1793" max="1793" width="24.140625" style="3" bestFit="1" customWidth="1"/>
    <col min="1794" max="1794" width="36.28515625" style="3" bestFit="1" customWidth="1"/>
    <col min="1795" max="1795" width="36" style="3" bestFit="1" customWidth="1"/>
    <col min="1796" max="1796" width="39.85546875" style="3" bestFit="1" customWidth="1"/>
    <col min="1797" max="1797" width="22.5703125" style="3" bestFit="1" customWidth="1"/>
    <col min="1798" max="1798" width="153" style="3" bestFit="1" customWidth="1"/>
    <col min="1799" max="1799" width="86.85546875" style="3" customWidth="1"/>
    <col min="1800" max="1800" width="127.85546875" style="3" bestFit="1" customWidth="1"/>
    <col min="1801" max="1801" width="8.140625" style="3" customWidth="1"/>
    <col min="1802" max="1802" width="24.5703125" style="3" customWidth="1"/>
    <col min="1803" max="1803" width="5.85546875" style="3" bestFit="1" customWidth="1"/>
    <col min="1804" max="1804" width="18.5703125" style="3" bestFit="1" customWidth="1"/>
    <col min="1805" max="1805" width="4.28515625" style="3" bestFit="1" customWidth="1"/>
    <col min="1806" max="1806" width="18.5703125" style="3" bestFit="1" customWidth="1"/>
    <col min="1807" max="1807" width="8.28515625" style="3" bestFit="1" customWidth="1"/>
    <col min="1808" max="1809" width="4.28515625" style="3" bestFit="1" customWidth="1"/>
    <col min="1810" max="1810" width="5.85546875" style="3" bestFit="1" customWidth="1"/>
    <col min="1811" max="1811" width="4.28515625" style="3" bestFit="1" customWidth="1"/>
    <col min="1812" max="1812" width="8.28515625" style="3" bestFit="1" customWidth="1"/>
    <col min="1813" max="1813" width="9.5703125" style="3" customWidth="1"/>
    <col min="1814" max="1814" width="5.85546875" style="3" customWidth="1"/>
    <col min="1815" max="1815" width="4.5703125" style="3" customWidth="1"/>
    <col min="1816" max="1816" width="8.85546875" style="3" customWidth="1"/>
    <col min="1817" max="1817" width="5.42578125" style="3" customWidth="1"/>
    <col min="1818" max="1818" width="5.7109375" style="3" customWidth="1"/>
    <col min="1819" max="1819" width="19.7109375" style="3" bestFit="1" customWidth="1"/>
    <col min="1820" max="1820" width="22.42578125" style="3" customWidth="1"/>
    <col min="1821" max="1821" width="5.85546875" style="3" bestFit="1" customWidth="1"/>
    <col min="1822" max="1822" width="17.28515625" style="3" bestFit="1" customWidth="1"/>
    <col min="1823" max="1823" width="4.28515625" style="3" bestFit="1" customWidth="1"/>
    <col min="1824" max="1824" width="18.5703125" style="3" bestFit="1" customWidth="1"/>
    <col min="1825" max="1825" width="8.28515625" style="3" bestFit="1" customWidth="1"/>
    <col min="1826" max="1827" width="4.28515625" style="3" bestFit="1" customWidth="1"/>
    <col min="1828" max="1828" width="5.85546875" style="3" bestFit="1" customWidth="1"/>
    <col min="1829" max="1829" width="4.28515625" style="3" bestFit="1" customWidth="1"/>
    <col min="1830" max="1830" width="8.28515625" style="3" bestFit="1" customWidth="1"/>
    <col min="1831" max="1831" width="3.28515625" style="3" customWidth="1"/>
    <col min="1832" max="1832" width="3.85546875" style="3" customWidth="1"/>
    <col min="1833" max="1833" width="4.42578125" style="3" customWidth="1"/>
    <col min="1834" max="1834" width="9.85546875" style="3" customWidth="1"/>
    <col min="1835" max="1835" width="7.140625" style="3" customWidth="1"/>
    <col min="1836" max="1836" width="7.5703125" style="3" customWidth="1"/>
    <col min="1837" max="1837" width="19.7109375" style="3" bestFit="1" customWidth="1"/>
    <col min="1838" max="1838" width="23.5703125" style="3" customWidth="1"/>
    <col min="1839" max="1839" width="22.5703125" style="3" bestFit="1" customWidth="1"/>
    <col min="1840" max="1840" width="21.7109375" style="3" bestFit="1" customWidth="1"/>
    <col min="1841" max="1841" width="41.7109375" style="3" bestFit="1" customWidth="1"/>
    <col min="1842" max="2047" width="11.42578125" style="3"/>
    <col min="2048" max="2048" width="2.85546875" style="3" customWidth="1"/>
    <col min="2049" max="2049" width="24.140625" style="3" bestFit="1" customWidth="1"/>
    <col min="2050" max="2050" width="36.28515625" style="3" bestFit="1" customWidth="1"/>
    <col min="2051" max="2051" width="36" style="3" bestFit="1" customWidth="1"/>
    <col min="2052" max="2052" width="39.85546875" style="3" bestFit="1" customWidth="1"/>
    <col min="2053" max="2053" width="22.5703125" style="3" bestFit="1" customWidth="1"/>
    <col min="2054" max="2054" width="153" style="3" bestFit="1" customWidth="1"/>
    <col min="2055" max="2055" width="86.85546875" style="3" customWidth="1"/>
    <col min="2056" max="2056" width="127.85546875" style="3" bestFit="1" customWidth="1"/>
    <col min="2057" max="2057" width="8.140625" style="3" customWidth="1"/>
    <col min="2058" max="2058" width="24.5703125" style="3" customWidth="1"/>
    <col min="2059" max="2059" width="5.85546875" style="3" bestFit="1" customWidth="1"/>
    <col min="2060" max="2060" width="18.5703125" style="3" bestFit="1" customWidth="1"/>
    <col min="2061" max="2061" width="4.28515625" style="3" bestFit="1" customWidth="1"/>
    <col min="2062" max="2062" width="18.5703125" style="3" bestFit="1" customWidth="1"/>
    <col min="2063" max="2063" width="8.28515625" style="3" bestFit="1" customWidth="1"/>
    <col min="2064" max="2065" width="4.28515625" style="3" bestFit="1" customWidth="1"/>
    <col min="2066" max="2066" width="5.85546875" style="3" bestFit="1" customWidth="1"/>
    <col min="2067" max="2067" width="4.28515625" style="3" bestFit="1" customWidth="1"/>
    <col min="2068" max="2068" width="8.28515625" style="3" bestFit="1" customWidth="1"/>
    <col min="2069" max="2069" width="9.5703125" style="3" customWidth="1"/>
    <col min="2070" max="2070" width="5.85546875" style="3" customWidth="1"/>
    <col min="2071" max="2071" width="4.5703125" style="3" customWidth="1"/>
    <col min="2072" max="2072" width="8.85546875" style="3" customWidth="1"/>
    <col min="2073" max="2073" width="5.42578125" style="3" customWidth="1"/>
    <col min="2074" max="2074" width="5.7109375" style="3" customWidth="1"/>
    <col min="2075" max="2075" width="19.7109375" style="3" bestFit="1" customWidth="1"/>
    <col min="2076" max="2076" width="22.42578125" style="3" customWidth="1"/>
    <col min="2077" max="2077" width="5.85546875" style="3" bestFit="1" customWidth="1"/>
    <col min="2078" max="2078" width="17.28515625" style="3" bestFit="1" customWidth="1"/>
    <col min="2079" max="2079" width="4.28515625" style="3" bestFit="1" customWidth="1"/>
    <col min="2080" max="2080" width="18.5703125" style="3" bestFit="1" customWidth="1"/>
    <col min="2081" max="2081" width="8.28515625" style="3" bestFit="1" customWidth="1"/>
    <col min="2082" max="2083" width="4.28515625" style="3" bestFit="1" customWidth="1"/>
    <col min="2084" max="2084" width="5.85546875" style="3" bestFit="1" customWidth="1"/>
    <col min="2085" max="2085" width="4.28515625" style="3" bestFit="1" customWidth="1"/>
    <col min="2086" max="2086" width="8.28515625" style="3" bestFit="1" customWidth="1"/>
    <col min="2087" max="2087" width="3.28515625" style="3" customWidth="1"/>
    <col min="2088" max="2088" width="3.85546875" style="3" customWidth="1"/>
    <col min="2089" max="2089" width="4.42578125" style="3" customWidth="1"/>
    <col min="2090" max="2090" width="9.85546875" style="3" customWidth="1"/>
    <col min="2091" max="2091" width="7.140625" style="3" customWidth="1"/>
    <col min="2092" max="2092" width="7.5703125" style="3" customWidth="1"/>
    <col min="2093" max="2093" width="19.7109375" style="3" bestFit="1" customWidth="1"/>
    <col min="2094" max="2094" width="23.5703125" style="3" customWidth="1"/>
    <col min="2095" max="2095" width="22.5703125" style="3" bestFit="1" customWidth="1"/>
    <col min="2096" max="2096" width="21.7109375" style="3" bestFit="1" customWidth="1"/>
    <col min="2097" max="2097" width="41.7109375" style="3" bestFit="1" customWidth="1"/>
    <col min="2098" max="2303" width="11.42578125" style="3"/>
    <col min="2304" max="2304" width="2.85546875" style="3" customWidth="1"/>
    <col min="2305" max="2305" width="24.140625" style="3" bestFit="1" customWidth="1"/>
    <col min="2306" max="2306" width="36.28515625" style="3" bestFit="1" customWidth="1"/>
    <col min="2307" max="2307" width="36" style="3" bestFit="1" customWidth="1"/>
    <col min="2308" max="2308" width="39.85546875" style="3" bestFit="1" customWidth="1"/>
    <col min="2309" max="2309" width="22.5703125" style="3" bestFit="1" customWidth="1"/>
    <col min="2310" max="2310" width="153" style="3" bestFit="1" customWidth="1"/>
    <col min="2311" max="2311" width="86.85546875" style="3" customWidth="1"/>
    <col min="2312" max="2312" width="127.85546875" style="3" bestFit="1" customWidth="1"/>
    <col min="2313" max="2313" width="8.140625" style="3" customWidth="1"/>
    <col min="2314" max="2314" width="24.5703125" style="3" customWidth="1"/>
    <col min="2315" max="2315" width="5.85546875" style="3" bestFit="1" customWidth="1"/>
    <col min="2316" max="2316" width="18.5703125" style="3" bestFit="1" customWidth="1"/>
    <col min="2317" max="2317" width="4.28515625" style="3" bestFit="1" customWidth="1"/>
    <col min="2318" max="2318" width="18.5703125" style="3" bestFit="1" customWidth="1"/>
    <col min="2319" max="2319" width="8.28515625" style="3" bestFit="1" customWidth="1"/>
    <col min="2320" max="2321" width="4.28515625" style="3" bestFit="1" customWidth="1"/>
    <col min="2322" max="2322" width="5.85546875" style="3" bestFit="1" customWidth="1"/>
    <col min="2323" max="2323" width="4.28515625" style="3" bestFit="1" customWidth="1"/>
    <col min="2324" max="2324" width="8.28515625" style="3" bestFit="1" customWidth="1"/>
    <col min="2325" max="2325" width="9.5703125" style="3" customWidth="1"/>
    <col min="2326" max="2326" width="5.85546875" style="3" customWidth="1"/>
    <col min="2327" max="2327" width="4.5703125" style="3" customWidth="1"/>
    <col min="2328" max="2328" width="8.85546875" style="3" customWidth="1"/>
    <col min="2329" max="2329" width="5.42578125" style="3" customWidth="1"/>
    <col min="2330" max="2330" width="5.7109375" style="3" customWidth="1"/>
    <col min="2331" max="2331" width="19.7109375" style="3" bestFit="1" customWidth="1"/>
    <col min="2332" max="2332" width="22.42578125" style="3" customWidth="1"/>
    <col min="2333" max="2333" width="5.85546875" style="3" bestFit="1" customWidth="1"/>
    <col min="2334" max="2334" width="17.28515625" style="3" bestFit="1" customWidth="1"/>
    <col min="2335" max="2335" width="4.28515625" style="3" bestFit="1" customWidth="1"/>
    <col min="2336" max="2336" width="18.5703125" style="3" bestFit="1" customWidth="1"/>
    <col min="2337" max="2337" width="8.28515625" style="3" bestFit="1" customWidth="1"/>
    <col min="2338" max="2339" width="4.28515625" style="3" bestFit="1" customWidth="1"/>
    <col min="2340" max="2340" width="5.85546875" style="3" bestFit="1" customWidth="1"/>
    <col min="2341" max="2341" width="4.28515625" style="3" bestFit="1" customWidth="1"/>
    <col min="2342" max="2342" width="8.28515625" style="3" bestFit="1" customWidth="1"/>
    <col min="2343" max="2343" width="3.28515625" style="3" customWidth="1"/>
    <col min="2344" max="2344" width="3.85546875" style="3" customWidth="1"/>
    <col min="2345" max="2345" width="4.42578125" style="3" customWidth="1"/>
    <col min="2346" max="2346" width="9.85546875" style="3" customWidth="1"/>
    <col min="2347" max="2347" width="7.140625" style="3" customWidth="1"/>
    <col min="2348" max="2348" width="7.5703125" style="3" customWidth="1"/>
    <col min="2349" max="2349" width="19.7109375" style="3" bestFit="1" customWidth="1"/>
    <col min="2350" max="2350" width="23.5703125" style="3" customWidth="1"/>
    <col min="2351" max="2351" width="22.5703125" style="3" bestFit="1" customWidth="1"/>
    <col min="2352" max="2352" width="21.7109375" style="3" bestFit="1" customWidth="1"/>
    <col min="2353" max="2353" width="41.7109375" style="3" bestFit="1" customWidth="1"/>
    <col min="2354" max="2559" width="11.42578125" style="3"/>
    <col min="2560" max="2560" width="2.85546875" style="3" customWidth="1"/>
    <col min="2561" max="2561" width="24.140625" style="3" bestFit="1" customWidth="1"/>
    <col min="2562" max="2562" width="36.28515625" style="3" bestFit="1" customWidth="1"/>
    <col min="2563" max="2563" width="36" style="3" bestFit="1" customWidth="1"/>
    <col min="2564" max="2564" width="39.85546875" style="3" bestFit="1" customWidth="1"/>
    <col min="2565" max="2565" width="22.5703125" style="3" bestFit="1" customWidth="1"/>
    <col min="2566" max="2566" width="153" style="3" bestFit="1" customWidth="1"/>
    <col min="2567" max="2567" width="86.85546875" style="3" customWidth="1"/>
    <col min="2568" max="2568" width="127.85546875" style="3" bestFit="1" customWidth="1"/>
    <col min="2569" max="2569" width="8.140625" style="3" customWidth="1"/>
    <col min="2570" max="2570" width="24.5703125" style="3" customWidth="1"/>
    <col min="2571" max="2571" width="5.85546875" style="3" bestFit="1" customWidth="1"/>
    <col min="2572" max="2572" width="18.5703125" style="3" bestFit="1" customWidth="1"/>
    <col min="2573" max="2573" width="4.28515625" style="3" bestFit="1" customWidth="1"/>
    <col min="2574" max="2574" width="18.5703125" style="3" bestFit="1" customWidth="1"/>
    <col min="2575" max="2575" width="8.28515625" style="3" bestFit="1" customWidth="1"/>
    <col min="2576" max="2577" width="4.28515625" style="3" bestFit="1" customWidth="1"/>
    <col min="2578" max="2578" width="5.85546875" style="3" bestFit="1" customWidth="1"/>
    <col min="2579" max="2579" width="4.28515625" style="3" bestFit="1" customWidth="1"/>
    <col min="2580" max="2580" width="8.28515625" style="3" bestFit="1" customWidth="1"/>
    <col min="2581" max="2581" width="9.5703125" style="3" customWidth="1"/>
    <col min="2582" max="2582" width="5.85546875" style="3" customWidth="1"/>
    <col min="2583" max="2583" width="4.5703125" style="3" customWidth="1"/>
    <col min="2584" max="2584" width="8.85546875" style="3" customWidth="1"/>
    <col min="2585" max="2585" width="5.42578125" style="3" customWidth="1"/>
    <col min="2586" max="2586" width="5.7109375" style="3" customWidth="1"/>
    <col min="2587" max="2587" width="19.7109375" style="3" bestFit="1" customWidth="1"/>
    <col min="2588" max="2588" width="22.42578125" style="3" customWidth="1"/>
    <col min="2589" max="2589" width="5.85546875" style="3" bestFit="1" customWidth="1"/>
    <col min="2590" max="2590" width="17.28515625" style="3" bestFit="1" customWidth="1"/>
    <col min="2591" max="2591" width="4.28515625" style="3" bestFit="1" customWidth="1"/>
    <col min="2592" max="2592" width="18.5703125" style="3" bestFit="1" customWidth="1"/>
    <col min="2593" max="2593" width="8.28515625" style="3" bestFit="1" customWidth="1"/>
    <col min="2594" max="2595" width="4.28515625" style="3" bestFit="1" customWidth="1"/>
    <col min="2596" max="2596" width="5.85546875" style="3" bestFit="1" customWidth="1"/>
    <col min="2597" max="2597" width="4.28515625" style="3" bestFit="1" customWidth="1"/>
    <col min="2598" max="2598" width="8.28515625" style="3" bestFit="1" customWidth="1"/>
    <col min="2599" max="2599" width="3.28515625" style="3" customWidth="1"/>
    <col min="2600" max="2600" width="3.85546875" style="3" customWidth="1"/>
    <col min="2601" max="2601" width="4.42578125" style="3" customWidth="1"/>
    <col min="2602" max="2602" width="9.85546875" style="3" customWidth="1"/>
    <col min="2603" max="2603" width="7.140625" style="3" customWidth="1"/>
    <col min="2604" max="2604" width="7.5703125" style="3" customWidth="1"/>
    <col min="2605" max="2605" width="19.7109375" style="3" bestFit="1" customWidth="1"/>
    <col min="2606" max="2606" width="23.5703125" style="3" customWidth="1"/>
    <col min="2607" max="2607" width="22.5703125" style="3" bestFit="1" customWidth="1"/>
    <col min="2608" max="2608" width="21.7109375" style="3" bestFit="1" customWidth="1"/>
    <col min="2609" max="2609" width="41.7109375" style="3" bestFit="1" customWidth="1"/>
    <col min="2610" max="2815" width="11.42578125" style="3"/>
    <col min="2816" max="2816" width="2.85546875" style="3" customWidth="1"/>
    <col min="2817" max="2817" width="24.140625" style="3" bestFit="1" customWidth="1"/>
    <col min="2818" max="2818" width="36.28515625" style="3" bestFit="1" customWidth="1"/>
    <col min="2819" max="2819" width="36" style="3" bestFit="1" customWidth="1"/>
    <col min="2820" max="2820" width="39.85546875" style="3" bestFit="1" customWidth="1"/>
    <col min="2821" max="2821" width="22.5703125" style="3" bestFit="1" customWidth="1"/>
    <col min="2822" max="2822" width="153" style="3" bestFit="1" customWidth="1"/>
    <col min="2823" max="2823" width="86.85546875" style="3" customWidth="1"/>
    <col min="2824" max="2824" width="127.85546875" style="3" bestFit="1" customWidth="1"/>
    <col min="2825" max="2825" width="8.140625" style="3" customWidth="1"/>
    <col min="2826" max="2826" width="24.5703125" style="3" customWidth="1"/>
    <col min="2827" max="2827" width="5.85546875" style="3" bestFit="1" customWidth="1"/>
    <col min="2828" max="2828" width="18.5703125" style="3" bestFit="1" customWidth="1"/>
    <col min="2829" max="2829" width="4.28515625" style="3" bestFit="1" customWidth="1"/>
    <col min="2830" max="2830" width="18.5703125" style="3" bestFit="1" customWidth="1"/>
    <col min="2831" max="2831" width="8.28515625" style="3" bestFit="1" customWidth="1"/>
    <col min="2832" max="2833" width="4.28515625" style="3" bestFit="1" customWidth="1"/>
    <col min="2834" max="2834" width="5.85546875" style="3" bestFit="1" customWidth="1"/>
    <col min="2835" max="2835" width="4.28515625" style="3" bestFit="1" customWidth="1"/>
    <col min="2836" max="2836" width="8.28515625" style="3" bestFit="1" customWidth="1"/>
    <col min="2837" max="2837" width="9.5703125" style="3" customWidth="1"/>
    <col min="2838" max="2838" width="5.85546875" style="3" customWidth="1"/>
    <col min="2839" max="2839" width="4.5703125" style="3" customWidth="1"/>
    <col min="2840" max="2840" width="8.85546875" style="3" customWidth="1"/>
    <col min="2841" max="2841" width="5.42578125" style="3" customWidth="1"/>
    <col min="2842" max="2842" width="5.7109375" style="3" customWidth="1"/>
    <col min="2843" max="2843" width="19.7109375" style="3" bestFit="1" customWidth="1"/>
    <col min="2844" max="2844" width="22.42578125" style="3" customWidth="1"/>
    <col min="2845" max="2845" width="5.85546875" style="3" bestFit="1" customWidth="1"/>
    <col min="2846" max="2846" width="17.28515625" style="3" bestFit="1" customWidth="1"/>
    <col min="2847" max="2847" width="4.28515625" style="3" bestFit="1" customWidth="1"/>
    <col min="2848" max="2848" width="18.5703125" style="3" bestFit="1" customWidth="1"/>
    <col min="2849" max="2849" width="8.28515625" style="3" bestFit="1" customWidth="1"/>
    <col min="2850" max="2851" width="4.28515625" style="3" bestFit="1" customWidth="1"/>
    <col min="2852" max="2852" width="5.85546875" style="3" bestFit="1" customWidth="1"/>
    <col min="2853" max="2853" width="4.28515625" style="3" bestFit="1" customWidth="1"/>
    <col min="2854" max="2854" width="8.28515625" style="3" bestFit="1" customWidth="1"/>
    <col min="2855" max="2855" width="3.28515625" style="3" customWidth="1"/>
    <col min="2856" max="2856" width="3.85546875" style="3" customWidth="1"/>
    <col min="2857" max="2857" width="4.42578125" style="3" customWidth="1"/>
    <col min="2858" max="2858" width="9.85546875" style="3" customWidth="1"/>
    <col min="2859" max="2859" width="7.140625" style="3" customWidth="1"/>
    <col min="2860" max="2860" width="7.5703125" style="3" customWidth="1"/>
    <col min="2861" max="2861" width="19.7109375" style="3" bestFit="1" customWidth="1"/>
    <col min="2862" max="2862" width="23.5703125" style="3" customWidth="1"/>
    <col min="2863" max="2863" width="22.5703125" style="3" bestFit="1" customWidth="1"/>
    <col min="2864" max="2864" width="21.7109375" style="3" bestFit="1" customWidth="1"/>
    <col min="2865" max="2865" width="41.7109375" style="3" bestFit="1" customWidth="1"/>
    <col min="2866" max="3071" width="11.42578125" style="3"/>
    <col min="3072" max="3072" width="2.85546875" style="3" customWidth="1"/>
    <col min="3073" max="3073" width="24.140625" style="3" bestFit="1" customWidth="1"/>
    <col min="3074" max="3074" width="36.28515625" style="3" bestFit="1" customWidth="1"/>
    <col min="3075" max="3075" width="36" style="3" bestFit="1" customWidth="1"/>
    <col min="3076" max="3076" width="39.85546875" style="3" bestFit="1" customWidth="1"/>
    <col min="3077" max="3077" width="22.5703125" style="3" bestFit="1" customWidth="1"/>
    <col min="3078" max="3078" width="153" style="3" bestFit="1" customWidth="1"/>
    <col min="3079" max="3079" width="86.85546875" style="3" customWidth="1"/>
    <col min="3080" max="3080" width="127.85546875" style="3" bestFit="1" customWidth="1"/>
    <col min="3081" max="3081" width="8.140625" style="3" customWidth="1"/>
    <col min="3082" max="3082" width="24.5703125" style="3" customWidth="1"/>
    <col min="3083" max="3083" width="5.85546875" style="3" bestFit="1" customWidth="1"/>
    <col min="3084" max="3084" width="18.5703125" style="3" bestFit="1" customWidth="1"/>
    <col min="3085" max="3085" width="4.28515625" style="3" bestFit="1" customWidth="1"/>
    <col min="3086" max="3086" width="18.5703125" style="3" bestFit="1" customWidth="1"/>
    <col min="3087" max="3087" width="8.28515625" style="3" bestFit="1" customWidth="1"/>
    <col min="3088" max="3089" width="4.28515625" style="3" bestFit="1" customWidth="1"/>
    <col min="3090" max="3090" width="5.85546875" style="3" bestFit="1" customWidth="1"/>
    <col min="3091" max="3091" width="4.28515625" style="3" bestFit="1" customWidth="1"/>
    <col min="3092" max="3092" width="8.28515625" style="3" bestFit="1" customWidth="1"/>
    <col min="3093" max="3093" width="9.5703125" style="3" customWidth="1"/>
    <col min="3094" max="3094" width="5.85546875" style="3" customWidth="1"/>
    <col min="3095" max="3095" width="4.5703125" style="3" customWidth="1"/>
    <col min="3096" max="3096" width="8.85546875" style="3" customWidth="1"/>
    <col min="3097" max="3097" width="5.42578125" style="3" customWidth="1"/>
    <col min="3098" max="3098" width="5.7109375" style="3" customWidth="1"/>
    <col min="3099" max="3099" width="19.7109375" style="3" bestFit="1" customWidth="1"/>
    <col min="3100" max="3100" width="22.42578125" style="3" customWidth="1"/>
    <col min="3101" max="3101" width="5.85546875" style="3" bestFit="1" customWidth="1"/>
    <col min="3102" max="3102" width="17.28515625" style="3" bestFit="1" customWidth="1"/>
    <col min="3103" max="3103" width="4.28515625" style="3" bestFit="1" customWidth="1"/>
    <col min="3104" max="3104" width="18.5703125" style="3" bestFit="1" customWidth="1"/>
    <col min="3105" max="3105" width="8.28515625" style="3" bestFit="1" customWidth="1"/>
    <col min="3106" max="3107" width="4.28515625" style="3" bestFit="1" customWidth="1"/>
    <col min="3108" max="3108" width="5.85546875" style="3" bestFit="1" customWidth="1"/>
    <col min="3109" max="3109" width="4.28515625" style="3" bestFit="1" customWidth="1"/>
    <col min="3110" max="3110" width="8.28515625" style="3" bestFit="1" customWidth="1"/>
    <col min="3111" max="3111" width="3.28515625" style="3" customWidth="1"/>
    <col min="3112" max="3112" width="3.85546875" style="3" customWidth="1"/>
    <col min="3113" max="3113" width="4.42578125" style="3" customWidth="1"/>
    <col min="3114" max="3114" width="9.85546875" style="3" customWidth="1"/>
    <col min="3115" max="3115" width="7.140625" style="3" customWidth="1"/>
    <col min="3116" max="3116" width="7.5703125" style="3" customWidth="1"/>
    <col min="3117" max="3117" width="19.7109375" style="3" bestFit="1" customWidth="1"/>
    <col min="3118" max="3118" width="23.5703125" style="3" customWidth="1"/>
    <col min="3119" max="3119" width="22.5703125" style="3" bestFit="1" customWidth="1"/>
    <col min="3120" max="3120" width="21.7109375" style="3" bestFit="1" customWidth="1"/>
    <col min="3121" max="3121" width="41.7109375" style="3" bestFit="1" customWidth="1"/>
    <col min="3122" max="3327" width="11.42578125" style="3"/>
    <col min="3328" max="3328" width="2.85546875" style="3" customWidth="1"/>
    <col min="3329" max="3329" width="24.140625" style="3" bestFit="1" customWidth="1"/>
    <col min="3330" max="3330" width="36.28515625" style="3" bestFit="1" customWidth="1"/>
    <col min="3331" max="3331" width="36" style="3" bestFit="1" customWidth="1"/>
    <col min="3332" max="3332" width="39.85546875" style="3" bestFit="1" customWidth="1"/>
    <col min="3333" max="3333" width="22.5703125" style="3" bestFit="1" customWidth="1"/>
    <col min="3334" max="3334" width="153" style="3" bestFit="1" customWidth="1"/>
    <col min="3335" max="3335" width="86.85546875" style="3" customWidth="1"/>
    <col min="3336" max="3336" width="127.85546875" style="3" bestFit="1" customWidth="1"/>
    <col min="3337" max="3337" width="8.140625" style="3" customWidth="1"/>
    <col min="3338" max="3338" width="24.5703125" style="3" customWidth="1"/>
    <col min="3339" max="3339" width="5.85546875" style="3" bestFit="1" customWidth="1"/>
    <col min="3340" max="3340" width="18.5703125" style="3" bestFit="1" customWidth="1"/>
    <col min="3341" max="3341" width="4.28515625" style="3" bestFit="1" customWidth="1"/>
    <col min="3342" max="3342" width="18.5703125" style="3" bestFit="1" customWidth="1"/>
    <col min="3343" max="3343" width="8.28515625" style="3" bestFit="1" customWidth="1"/>
    <col min="3344" max="3345" width="4.28515625" style="3" bestFit="1" customWidth="1"/>
    <col min="3346" max="3346" width="5.85546875" style="3" bestFit="1" customWidth="1"/>
    <col min="3347" max="3347" width="4.28515625" style="3" bestFit="1" customWidth="1"/>
    <col min="3348" max="3348" width="8.28515625" style="3" bestFit="1" customWidth="1"/>
    <col min="3349" max="3349" width="9.5703125" style="3" customWidth="1"/>
    <col min="3350" max="3350" width="5.85546875" style="3" customWidth="1"/>
    <col min="3351" max="3351" width="4.5703125" style="3" customWidth="1"/>
    <col min="3352" max="3352" width="8.85546875" style="3" customWidth="1"/>
    <col min="3353" max="3353" width="5.42578125" style="3" customWidth="1"/>
    <col min="3354" max="3354" width="5.7109375" style="3" customWidth="1"/>
    <col min="3355" max="3355" width="19.7109375" style="3" bestFit="1" customWidth="1"/>
    <col min="3356" max="3356" width="22.42578125" style="3" customWidth="1"/>
    <col min="3357" max="3357" width="5.85546875" style="3" bestFit="1" customWidth="1"/>
    <col min="3358" max="3358" width="17.28515625" style="3" bestFit="1" customWidth="1"/>
    <col min="3359" max="3359" width="4.28515625" style="3" bestFit="1" customWidth="1"/>
    <col min="3360" max="3360" width="18.5703125" style="3" bestFit="1" customWidth="1"/>
    <col min="3361" max="3361" width="8.28515625" style="3" bestFit="1" customWidth="1"/>
    <col min="3362" max="3363" width="4.28515625" style="3" bestFit="1" customWidth="1"/>
    <col min="3364" max="3364" width="5.85546875" style="3" bestFit="1" customWidth="1"/>
    <col min="3365" max="3365" width="4.28515625" style="3" bestFit="1" customWidth="1"/>
    <col min="3366" max="3366" width="8.28515625" style="3" bestFit="1" customWidth="1"/>
    <col min="3367" max="3367" width="3.28515625" style="3" customWidth="1"/>
    <col min="3368" max="3368" width="3.85546875" style="3" customWidth="1"/>
    <col min="3369" max="3369" width="4.42578125" style="3" customWidth="1"/>
    <col min="3370" max="3370" width="9.85546875" style="3" customWidth="1"/>
    <col min="3371" max="3371" width="7.140625" style="3" customWidth="1"/>
    <col min="3372" max="3372" width="7.5703125" style="3" customWidth="1"/>
    <col min="3373" max="3373" width="19.7109375" style="3" bestFit="1" customWidth="1"/>
    <col min="3374" max="3374" width="23.5703125" style="3" customWidth="1"/>
    <col min="3375" max="3375" width="22.5703125" style="3" bestFit="1" customWidth="1"/>
    <col min="3376" max="3376" width="21.7109375" style="3" bestFit="1" customWidth="1"/>
    <col min="3377" max="3377" width="41.7109375" style="3" bestFit="1" customWidth="1"/>
    <col min="3378" max="3583" width="11.42578125" style="3"/>
    <col min="3584" max="3584" width="2.85546875" style="3" customWidth="1"/>
    <col min="3585" max="3585" width="24.140625" style="3" bestFit="1" customWidth="1"/>
    <col min="3586" max="3586" width="36.28515625" style="3" bestFit="1" customWidth="1"/>
    <col min="3587" max="3587" width="36" style="3" bestFit="1" customWidth="1"/>
    <col min="3588" max="3588" width="39.85546875" style="3" bestFit="1" customWidth="1"/>
    <col min="3589" max="3589" width="22.5703125" style="3" bestFit="1" customWidth="1"/>
    <col min="3590" max="3590" width="153" style="3" bestFit="1" customWidth="1"/>
    <col min="3591" max="3591" width="86.85546875" style="3" customWidth="1"/>
    <col min="3592" max="3592" width="127.85546875" style="3" bestFit="1" customWidth="1"/>
    <col min="3593" max="3593" width="8.140625" style="3" customWidth="1"/>
    <col min="3594" max="3594" width="24.5703125" style="3" customWidth="1"/>
    <col min="3595" max="3595" width="5.85546875" style="3" bestFit="1" customWidth="1"/>
    <col min="3596" max="3596" width="18.5703125" style="3" bestFit="1" customWidth="1"/>
    <col min="3597" max="3597" width="4.28515625" style="3" bestFit="1" customWidth="1"/>
    <col min="3598" max="3598" width="18.5703125" style="3" bestFit="1" customWidth="1"/>
    <col min="3599" max="3599" width="8.28515625" style="3" bestFit="1" customWidth="1"/>
    <col min="3600" max="3601" width="4.28515625" style="3" bestFit="1" customWidth="1"/>
    <col min="3602" max="3602" width="5.85546875" style="3" bestFit="1" customWidth="1"/>
    <col min="3603" max="3603" width="4.28515625" style="3" bestFit="1" customWidth="1"/>
    <col min="3604" max="3604" width="8.28515625" style="3" bestFit="1" customWidth="1"/>
    <col min="3605" max="3605" width="9.5703125" style="3" customWidth="1"/>
    <col min="3606" max="3606" width="5.85546875" style="3" customWidth="1"/>
    <col min="3607" max="3607" width="4.5703125" style="3" customWidth="1"/>
    <col min="3608" max="3608" width="8.85546875" style="3" customWidth="1"/>
    <col min="3609" max="3609" width="5.42578125" style="3" customWidth="1"/>
    <col min="3610" max="3610" width="5.7109375" style="3" customWidth="1"/>
    <col min="3611" max="3611" width="19.7109375" style="3" bestFit="1" customWidth="1"/>
    <col min="3612" max="3612" width="22.42578125" style="3" customWidth="1"/>
    <col min="3613" max="3613" width="5.85546875" style="3" bestFit="1" customWidth="1"/>
    <col min="3614" max="3614" width="17.28515625" style="3" bestFit="1" customWidth="1"/>
    <col min="3615" max="3615" width="4.28515625" style="3" bestFit="1" customWidth="1"/>
    <col min="3616" max="3616" width="18.5703125" style="3" bestFit="1" customWidth="1"/>
    <col min="3617" max="3617" width="8.28515625" style="3" bestFit="1" customWidth="1"/>
    <col min="3618" max="3619" width="4.28515625" style="3" bestFit="1" customWidth="1"/>
    <col min="3620" max="3620" width="5.85546875" style="3" bestFit="1" customWidth="1"/>
    <col min="3621" max="3621" width="4.28515625" style="3" bestFit="1" customWidth="1"/>
    <col min="3622" max="3622" width="8.28515625" style="3" bestFit="1" customWidth="1"/>
    <col min="3623" max="3623" width="3.28515625" style="3" customWidth="1"/>
    <col min="3624" max="3624" width="3.85546875" style="3" customWidth="1"/>
    <col min="3625" max="3625" width="4.42578125" style="3" customWidth="1"/>
    <col min="3626" max="3626" width="9.85546875" style="3" customWidth="1"/>
    <col min="3627" max="3627" width="7.140625" style="3" customWidth="1"/>
    <col min="3628" max="3628" width="7.5703125" style="3" customWidth="1"/>
    <col min="3629" max="3629" width="19.7109375" style="3" bestFit="1" customWidth="1"/>
    <col min="3630" max="3630" width="23.5703125" style="3" customWidth="1"/>
    <col min="3631" max="3631" width="22.5703125" style="3" bestFit="1" customWidth="1"/>
    <col min="3632" max="3632" width="21.7109375" style="3" bestFit="1" customWidth="1"/>
    <col min="3633" max="3633" width="41.7109375" style="3" bestFit="1" customWidth="1"/>
    <col min="3634" max="3839" width="11.42578125" style="3"/>
    <col min="3840" max="3840" width="2.85546875" style="3" customWidth="1"/>
    <col min="3841" max="3841" width="24.140625" style="3" bestFit="1" customWidth="1"/>
    <col min="3842" max="3842" width="36.28515625" style="3" bestFit="1" customWidth="1"/>
    <col min="3843" max="3843" width="36" style="3" bestFit="1" customWidth="1"/>
    <col min="3844" max="3844" width="39.85546875" style="3" bestFit="1" customWidth="1"/>
    <col min="3845" max="3845" width="22.5703125" style="3" bestFit="1" customWidth="1"/>
    <col min="3846" max="3846" width="153" style="3" bestFit="1" customWidth="1"/>
    <col min="3847" max="3847" width="86.85546875" style="3" customWidth="1"/>
    <col min="3848" max="3848" width="127.85546875" style="3" bestFit="1" customWidth="1"/>
    <col min="3849" max="3849" width="8.140625" style="3" customWidth="1"/>
    <col min="3850" max="3850" width="24.5703125" style="3" customWidth="1"/>
    <col min="3851" max="3851" width="5.85546875" style="3" bestFit="1" customWidth="1"/>
    <col min="3852" max="3852" width="18.5703125" style="3" bestFit="1" customWidth="1"/>
    <col min="3853" max="3853" width="4.28515625" style="3" bestFit="1" customWidth="1"/>
    <col min="3854" max="3854" width="18.5703125" style="3" bestFit="1" customWidth="1"/>
    <col min="3855" max="3855" width="8.28515625" style="3" bestFit="1" customWidth="1"/>
    <col min="3856" max="3857" width="4.28515625" style="3" bestFit="1" customWidth="1"/>
    <col min="3858" max="3858" width="5.85546875" style="3" bestFit="1" customWidth="1"/>
    <col min="3859" max="3859" width="4.28515625" style="3" bestFit="1" customWidth="1"/>
    <col min="3860" max="3860" width="8.28515625" style="3" bestFit="1" customWidth="1"/>
    <col min="3861" max="3861" width="9.5703125" style="3" customWidth="1"/>
    <col min="3862" max="3862" width="5.85546875" style="3" customWidth="1"/>
    <col min="3863" max="3863" width="4.5703125" style="3" customWidth="1"/>
    <col min="3864" max="3864" width="8.85546875" style="3" customWidth="1"/>
    <col min="3865" max="3865" width="5.42578125" style="3" customWidth="1"/>
    <col min="3866" max="3866" width="5.7109375" style="3" customWidth="1"/>
    <col min="3867" max="3867" width="19.7109375" style="3" bestFit="1" customWidth="1"/>
    <col min="3868" max="3868" width="22.42578125" style="3" customWidth="1"/>
    <col min="3869" max="3869" width="5.85546875" style="3" bestFit="1" customWidth="1"/>
    <col min="3870" max="3870" width="17.28515625" style="3" bestFit="1" customWidth="1"/>
    <col min="3871" max="3871" width="4.28515625" style="3" bestFit="1" customWidth="1"/>
    <col min="3872" max="3872" width="18.5703125" style="3" bestFit="1" customWidth="1"/>
    <col min="3873" max="3873" width="8.28515625" style="3" bestFit="1" customWidth="1"/>
    <col min="3874" max="3875" width="4.28515625" style="3" bestFit="1" customWidth="1"/>
    <col min="3876" max="3876" width="5.85546875" style="3" bestFit="1" customWidth="1"/>
    <col min="3877" max="3877" width="4.28515625" style="3" bestFit="1" customWidth="1"/>
    <col min="3878" max="3878" width="8.28515625" style="3" bestFit="1" customWidth="1"/>
    <col min="3879" max="3879" width="3.28515625" style="3" customWidth="1"/>
    <col min="3880" max="3880" width="3.85546875" style="3" customWidth="1"/>
    <col min="3881" max="3881" width="4.42578125" style="3" customWidth="1"/>
    <col min="3882" max="3882" width="9.85546875" style="3" customWidth="1"/>
    <col min="3883" max="3883" width="7.140625" style="3" customWidth="1"/>
    <col min="3884" max="3884" width="7.5703125" style="3" customWidth="1"/>
    <col min="3885" max="3885" width="19.7109375" style="3" bestFit="1" customWidth="1"/>
    <col min="3886" max="3886" width="23.5703125" style="3" customWidth="1"/>
    <col min="3887" max="3887" width="22.5703125" style="3" bestFit="1" customWidth="1"/>
    <col min="3888" max="3888" width="21.7109375" style="3" bestFit="1" customWidth="1"/>
    <col min="3889" max="3889" width="41.7109375" style="3" bestFit="1" customWidth="1"/>
    <col min="3890" max="4095" width="11.42578125" style="3"/>
    <col min="4096" max="4096" width="2.85546875" style="3" customWidth="1"/>
    <col min="4097" max="4097" width="24.140625" style="3" bestFit="1" customWidth="1"/>
    <col min="4098" max="4098" width="36.28515625" style="3" bestFit="1" customWidth="1"/>
    <col min="4099" max="4099" width="36" style="3" bestFit="1" customWidth="1"/>
    <col min="4100" max="4100" width="39.85546875" style="3" bestFit="1" customWidth="1"/>
    <col min="4101" max="4101" width="22.5703125" style="3" bestFit="1" customWidth="1"/>
    <col min="4102" max="4102" width="153" style="3" bestFit="1" customWidth="1"/>
    <col min="4103" max="4103" width="86.85546875" style="3" customWidth="1"/>
    <col min="4104" max="4104" width="127.85546875" style="3" bestFit="1" customWidth="1"/>
    <col min="4105" max="4105" width="8.140625" style="3" customWidth="1"/>
    <col min="4106" max="4106" width="24.5703125" style="3" customWidth="1"/>
    <col min="4107" max="4107" width="5.85546875" style="3" bestFit="1" customWidth="1"/>
    <col min="4108" max="4108" width="18.5703125" style="3" bestFit="1" customWidth="1"/>
    <col min="4109" max="4109" width="4.28515625" style="3" bestFit="1" customWidth="1"/>
    <col min="4110" max="4110" width="18.5703125" style="3" bestFit="1" customWidth="1"/>
    <col min="4111" max="4111" width="8.28515625" style="3" bestFit="1" customWidth="1"/>
    <col min="4112" max="4113" width="4.28515625" style="3" bestFit="1" customWidth="1"/>
    <col min="4114" max="4114" width="5.85546875" style="3" bestFit="1" customWidth="1"/>
    <col min="4115" max="4115" width="4.28515625" style="3" bestFit="1" customWidth="1"/>
    <col min="4116" max="4116" width="8.28515625" style="3" bestFit="1" customWidth="1"/>
    <col min="4117" max="4117" width="9.5703125" style="3" customWidth="1"/>
    <col min="4118" max="4118" width="5.85546875" style="3" customWidth="1"/>
    <col min="4119" max="4119" width="4.5703125" style="3" customWidth="1"/>
    <col min="4120" max="4120" width="8.85546875" style="3" customWidth="1"/>
    <col min="4121" max="4121" width="5.42578125" style="3" customWidth="1"/>
    <col min="4122" max="4122" width="5.7109375" style="3" customWidth="1"/>
    <col min="4123" max="4123" width="19.7109375" style="3" bestFit="1" customWidth="1"/>
    <col min="4124" max="4124" width="22.42578125" style="3" customWidth="1"/>
    <col min="4125" max="4125" width="5.85546875" style="3" bestFit="1" customWidth="1"/>
    <col min="4126" max="4126" width="17.28515625" style="3" bestFit="1" customWidth="1"/>
    <col min="4127" max="4127" width="4.28515625" style="3" bestFit="1" customWidth="1"/>
    <col min="4128" max="4128" width="18.5703125" style="3" bestFit="1" customWidth="1"/>
    <col min="4129" max="4129" width="8.28515625" style="3" bestFit="1" customWidth="1"/>
    <col min="4130" max="4131" width="4.28515625" style="3" bestFit="1" customWidth="1"/>
    <col min="4132" max="4132" width="5.85546875" style="3" bestFit="1" customWidth="1"/>
    <col min="4133" max="4133" width="4.28515625" style="3" bestFit="1" customWidth="1"/>
    <col min="4134" max="4134" width="8.28515625" style="3" bestFit="1" customWidth="1"/>
    <col min="4135" max="4135" width="3.28515625" style="3" customWidth="1"/>
    <col min="4136" max="4136" width="3.85546875" style="3" customWidth="1"/>
    <col min="4137" max="4137" width="4.42578125" style="3" customWidth="1"/>
    <col min="4138" max="4138" width="9.85546875" style="3" customWidth="1"/>
    <col min="4139" max="4139" width="7.140625" style="3" customWidth="1"/>
    <col min="4140" max="4140" width="7.5703125" style="3" customWidth="1"/>
    <col min="4141" max="4141" width="19.7109375" style="3" bestFit="1" customWidth="1"/>
    <col min="4142" max="4142" width="23.5703125" style="3" customWidth="1"/>
    <col min="4143" max="4143" width="22.5703125" style="3" bestFit="1" customWidth="1"/>
    <col min="4144" max="4144" width="21.7109375" style="3" bestFit="1" customWidth="1"/>
    <col min="4145" max="4145" width="41.7109375" style="3" bestFit="1" customWidth="1"/>
    <col min="4146" max="4351" width="11.42578125" style="3"/>
    <col min="4352" max="4352" width="2.85546875" style="3" customWidth="1"/>
    <col min="4353" max="4353" width="24.140625" style="3" bestFit="1" customWidth="1"/>
    <col min="4354" max="4354" width="36.28515625" style="3" bestFit="1" customWidth="1"/>
    <col min="4355" max="4355" width="36" style="3" bestFit="1" customWidth="1"/>
    <col min="4356" max="4356" width="39.85546875" style="3" bestFit="1" customWidth="1"/>
    <col min="4357" max="4357" width="22.5703125" style="3" bestFit="1" customWidth="1"/>
    <col min="4358" max="4358" width="153" style="3" bestFit="1" customWidth="1"/>
    <col min="4359" max="4359" width="86.85546875" style="3" customWidth="1"/>
    <col min="4360" max="4360" width="127.85546875" style="3" bestFit="1" customWidth="1"/>
    <col min="4361" max="4361" width="8.140625" style="3" customWidth="1"/>
    <col min="4362" max="4362" width="24.5703125" style="3" customWidth="1"/>
    <col min="4363" max="4363" width="5.85546875" style="3" bestFit="1" customWidth="1"/>
    <col min="4364" max="4364" width="18.5703125" style="3" bestFit="1" customWidth="1"/>
    <col min="4365" max="4365" width="4.28515625" style="3" bestFit="1" customWidth="1"/>
    <col min="4366" max="4366" width="18.5703125" style="3" bestFit="1" customWidth="1"/>
    <col min="4367" max="4367" width="8.28515625" style="3" bestFit="1" customWidth="1"/>
    <col min="4368" max="4369" width="4.28515625" style="3" bestFit="1" customWidth="1"/>
    <col min="4370" max="4370" width="5.85546875" style="3" bestFit="1" customWidth="1"/>
    <col min="4371" max="4371" width="4.28515625" style="3" bestFit="1" customWidth="1"/>
    <col min="4372" max="4372" width="8.28515625" style="3" bestFit="1" customWidth="1"/>
    <col min="4373" max="4373" width="9.5703125" style="3" customWidth="1"/>
    <col min="4374" max="4374" width="5.85546875" style="3" customWidth="1"/>
    <col min="4375" max="4375" width="4.5703125" style="3" customWidth="1"/>
    <col min="4376" max="4376" width="8.85546875" style="3" customWidth="1"/>
    <col min="4377" max="4377" width="5.42578125" style="3" customWidth="1"/>
    <col min="4378" max="4378" width="5.7109375" style="3" customWidth="1"/>
    <col min="4379" max="4379" width="19.7109375" style="3" bestFit="1" customWidth="1"/>
    <col min="4380" max="4380" width="22.42578125" style="3" customWidth="1"/>
    <col min="4381" max="4381" width="5.85546875" style="3" bestFit="1" customWidth="1"/>
    <col min="4382" max="4382" width="17.28515625" style="3" bestFit="1" customWidth="1"/>
    <col min="4383" max="4383" width="4.28515625" style="3" bestFit="1" customWidth="1"/>
    <col min="4384" max="4384" width="18.5703125" style="3" bestFit="1" customWidth="1"/>
    <col min="4385" max="4385" width="8.28515625" style="3" bestFit="1" customWidth="1"/>
    <col min="4386" max="4387" width="4.28515625" style="3" bestFit="1" customWidth="1"/>
    <col min="4388" max="4388" width="5.85546875" style="3" bestFit="1" customWidth="1"/>
    <col min="4389" max="4389" width="4.28515625" style="3" bestFit="1" customWidth="1"/>
    <col min="4390" max="4390" width="8.28515625" style="3" bestFit="1" customWidth="1"/>
    <col min="4391" max="4391" width="3.28515625" style="3" customWidth="1"/>
    <col min="4392" max="4392" width="3.85546875" style="3" customWidth="1"/>
    <col min="4393" max="4393" width="4.42578125" style="3" customWidth="1"/>
    <col min="4394" max="4394" width="9.85546875" style="3" customWidth="1"/>
    <col min="4395" max="4395" width="7.140625" style="3" customWidth="1"/>
    <col min="4396" max="4396" width="7.5703125" style="3" customWidth="1"/>
    <col min="4397" max="4397" width="19.7109375" style="3" bestFit="1" customWidth="1"/>
    <col min="4398" max="4398" width="23.5703125" style="3" customWidth="1"/>
    <col min="4399" max="4399" width="22.5703125" style="3" bestFit="1" customWidth="1"/>
    <col min="4400" max="4400" width="21.7109375" style="3" bestFit="1" customWidth="1"/>
    <col min="4401" max="4401" width="41.7109375" style="3" bestFit="1" customWidth="1"/>
    <col min="4402" max="4607" width="11.42578125" style="3"/>
    <col min="4608" max="4608" width="2.85546875" style="3" customWidth="1"/>
    <col min="4609" max="4609" width="24.140625" style="3" bestFit="1" customWidth="1"/>
    <col min="4610" max="4610" width="36.28515625" style="3" bestFit="1" customWidth="1"/>
    <col min="4611" max="4611" width="36" style="3" bestFit="1" customWidth="1"/>
    <col min="4612" max="4612" width="39.85546875" style="3" bestFit="1" customWidth="1"/>
    <col min="4613" max="4613" width="22.5703125" style="3" bestFit="1" customWidth="1"/>
    <col min="4614" max="4614" width="153" style="3" bestFit="1" customWidth="1"/>
    <col min="4615" max="4615" width="86.85546875" style="3" customWidth="1"/>
    <col min="4616" max="4616" width="127.85546875" style="3" bestFit="1" customWidth="1"/>
    <col min="4617" max="4617" width="8.140625" style="3" customWidth="1"/>
    <col min="4618" max="4618" width="24.5703125" style="3" customWidth="1"/>
    <col min="4619" max="4619" width="5.85546875" style="3" bestFit="1" customWidth="1"/>
    <col min="4620" max="4620" width="18.5703125" style="3" bestFit="1" customWidth="1"/>
    <col min="4621" max="4621" width="4.28515625" style="3" bestFit="1" customWidth="1"/>
    <col min="4622" max="4622" width="18.5703125" style="3" bestFit="1" customWidth="1"/>
    <col min="4623" max="4623" width="8.28515625" style="3" bestFit="1" customWidth="1"/>
    <col min="4624" max="4625" width="4.28515625" style="3" bestFit="1" customWidth="1"/>
    <col min="4626" max="4626" width="5.85546875" style="3" bestFit="1" customWidth="1"/>
    <col min="4627" max="4627" width="4.28515625" style="3" bestFit="1" customWidth="1"/>
    <col min="4628" max="4628" width="8.28515625" style="3" bestFit="1" customWidth="1"/>
    <col min="4629" max="4629" width="9.5703125" style="3" customWidth="1"/>
    <col min="4630" max="4630" width="5.85546875" style="3" customWidth="1"/>
    <col min="4631" max="4631" width="4.5703125" style="3" customWidth="1"/>
    <col min="4632" max="4632" width="8.85546875" style="3" customWidth="1"/>
    <col min="4633" max="4633" width="5.42578125" style="3" customWidth="1"/>
    <col min="4634" max="4634" width="5.7109375" style="3" customWidth="1"/>
    <col min="4635" max="4635" width="19.7109375" style="3" bestFit="1" customWidth="1"/>
    <col min="4636" max="4636" width="22.42578125" style="3" customWidth="1"/>
    <col min="4637" max="4637" width="5.85546875" style="3" bestFit="1" customWidth="1"/>
    <col min="4638" max="4638" width="17.28515625" style="3" bestFit="1" customWidth="1"/>
    <col min="4639" max="4639" width="4.28515625" style="3" bestFit="1" customWidth="1"/>
    <col min="4640" max="4640" width="18.5703125" style="3" bestFit="1" customWidth="1"/>
    <col min="4641" max="4641" width="8.28515625" style="3" bestFit="1" customWidth="1"/>
    <col min="4642" max="4643" width="4.28515625" style="3" bestFit="1" customWidth="1"/>
    <col min="4644" max="4644" width="5.85546875" style="3" bestFit="1" customWidth="1"/>
    <col min="4645" max="4645" width="4.28515625" style="3" bestFit="1" customWidth="1"/>
    <col min="4646" max="4646" width="8.28515625" style="3" bestFit="1" customWidth="1"/>
    <col min="4647" max="4647" width="3.28515625" style="3" customWidth="1"/>
    <col min="4648" max="4648" width="3.85546875" style="3" customWidth="1"/>
    <col min="4649" max="4649" width="4.42578125" style="3" customWidth="1"/>
    <col min="4650" max="4650" width="9.85546875" style="3" customWidth="1"/>
    <col min="4651" max="4651" width="7.140625" style="3" customWidth="1"/>
    <col min="4652" max="4652" width="7.5703125" style="3" customWidth="1"/>
    <col min="4653" max="4653" width="19.7109375" style="3" bestFit="1" customWidth="1"/>
    <col min="4654" max="4654" width="23.5703125" style="3" customWidth="1"/>
    <col min="4655" max="4655" width="22.5703125" style="3" bestFit="1" customWidth="1"/>
    <col min="4656" max="4656" width="21.7109375" style="3" bestFit="1" customWidth="1"/>
    <col min="4657" max="4657" width="41.7109375" style="3" bestFit="1" customWidth="1"/>
    <col min="4658" max="4863" width="11.42578125" style="3"/>
    <col min="4864" max="4864" width="2.85546875" style="3" customWidth="1"/>
    <col min="4865" max="4865" width="24.140625" style="3" bestFit="1" customWidth="1"/>
    <col min="4866" max="4866" width="36.28515625" style="3" bestFit="1" customWidth="1"/>
    <col min="4867" max="4867" width="36" style="3" bestFit="1" customWidth="1"/>
    <col min="4868" max="4868" width="39.85546875" style="3" bestFit="1" customWidth="1"/>
    <col min="4869" max="4869" width="22.5703125" style="3" bestFit="1" customWidth="1"/>
    <col min="4870" max="4870" width="153" style="3" bestFit="1" customWidth="1"/>
    <col min="4871" max="4871" width="86.85546875" style="3" customWidth="1"/>
    <col min="4872" max="4872" width="127.85546875" style="3" bestFit="1" customWidth="1"/>
    <col min="4873" max="4873" width="8.140625" style="3" customWidth="1"/>
    <col min="4874" max="4874" width="24.5703125" style="3" customWidth="1"/>
    <col min="4875" max="4875" width="5.85546875" style="3" bestFit="1" customWidth="1"/>
    <col min="4876" max="4876" width="18.5703125" style="3" bestFit="1" customWidth="1"/>
    <col min="4877" max="4877" width="4.28515625" style="3" bestFit="1" customWidth="1"/>
    <col min="4878" max="4878" width="18.5703125" style="3" bestFit="1" customWidth="1"/>
    <col min="4879" max="4879" width="8.28515625" style="3" bestFit="1" customWidth="1"/>
    <col min="4880" max="4881" width="4.28515625" style="3" bestFit="1" customWidth="1"/>
    <col min="4882" max="4882" width="5.85546875" style="3" bestFit="1" customWidth="1"/>
    <col min="4883" max="4883" width="4.28515625" style="3" bestFit="1" customWidth="1"/>
    <col min="4884" max="4884" width="8.28515625" style="3" bestFit="1" customWidth="1"/>
    <col min="4885" max="4885" width="9.5703125" style="3" customWidth="1"/>
    <col min="4886" max="4886" width="5.85546875" style="3" customWidth="1"/>
    <col min="4887" max="4887" width="4.5703125" style="3" customWidth="1"/>
    <col min="4888" max="4888" width="8.85546875" style="3" customWidth="1"/>
    <col min="4889" max="4889" width="5.42578125" style="3" customWidth="1"/>
    <col min="4890" max="4890" width="5.7109375" style="3" customWidth="1"/>
    <col min="4891" max="4891" width="19.7109375" style="3" bestFit="1" customWidth="1"/>
    <col min="4892" max="4892" width="22.42578125" style="3" customWidth="1"/>
    <col min="4893" max="4893" width="5.85546875" style="3" bestFit="1" customWidth="1"/>
    <col min="4894" max="4894" width="17.28515625" style="3" bestFit="1" customWidth="1"/>
    <col min="4895" max="4895" width="4.28515625" style="3" bestFit="1" customWidth="1"/>
    <col min="4896" max="4896" width="18.5703125" style="3" bestFit="1" customWidth="1"/>
    <col min="4897" max="4897" width="8.28515625" style="3" bestFit="1" customWidth="1"/>
    <col min="4898" max="4899" width="4.28515625" style="3" bestFit="1" customWidth="1"/>
    <col min="4900" max="4900" width="5.85546875" style="3" bestFit="1" customWidth="1"/>
    <col min="4901" max="4901" width="4.28515625" style="3" bestFit="1" customWidth="1"/>
    <col min="4902" max="4902" width="8.28515625" style="3" bestFit="1" customWidth="1"/>
    <col min="4903" max="4903" width="3.28515625" style="3" customWidth="1"/>
    <col min="4904" max="4904" width="3.85546875" style="3" customWidth="1"/>
    <col min="4905" max="4905" width="4.42578125" style="3" customWidth="1"/>
    <col min="4906" max="4906" width="9.85546875" style="3" customWidth="1"/>
    <col min="4907" max="4907" width="7.140625" style="3" customWidth="1"/>
    <col min="4908" max="4908" width="7.5703125" style="3" customWidth="1"/>
    <col min="4909" max="4909" width="19.7109375" style="3" bestFit="1" customWidth="1"/>
    <col min="4910" max="4910" width="23.5703125" style="3" customWidth="1"/>
    <col min="4911" max="4911" width="22.5703125" style="3" bestFit="1" customWidth="1"/>
    <col min="4912" max="4912" width="21.7109375" style="3" bestFit="1" customWidth="1"/>
    <col min="4913" max="4913" width="41.7109375" style="3" bestFit="1" customWidth="1"/>
    <col min="4914" max="5119" width="11.42578125" style="3"/>
    <col min="5120" max="5120" width="2.85546875" style="3" customWidth="1"/>
    <col min="5121" max="5121" width="24.140625" style="3" bestFit="1" customWidth="1"/>
    <col min="5122" max="5122" width="36.28515625" style="3" bestFit="1" customWidth="1"/>
    <col min="5123" max="5123" width="36" style="3" bestFit="1" customWidth="1"/>
    <col min="5124" max="5124" width="39.85546875" style="3" bestFit="1" customWidth="1"/>
    <col min="5125" max="5125" width="22.5703125" style="3" bestFit="1" customWidth="1"/>
    <col min="5126" max="5126" width="153" style="3" bestFit="1" customWidth="1"/>
    <col min="5127" max="5127" width="86.85546875" style="3" customWidth="1"/>
    <col min="5128" max="5128" width="127.85546875" style="3" bestFit="1" customWidth="1"/>
    <col min="5129" max="5129" width="8.140625" style="3" customWidth="1"/>
    <col min="5130" max="5130" width="24.5703125" style="3" customWidth="1"/>
    <col min="5131" max="5131" width="5.85546875" style="3" bestFit="1" customWidth="1"/>
    <col min="5132" max="5132" width="18.5703125" style="3" bestFit="1" customWidth="1"/>
    <col min="5133" max="5133" width="4.28515625" style="3" bestFit="1" customWidth="1"/>
    <col min="5134" max="5134" width="18.5703125" style="3" bestFit="1" customWidth="1"/>
    <col min="5135" max="5135" width="8.28515625" style="3" bestFit="1" customWidth="1"/>
    <col min="5136" max="5137" width="4.28515625" style="3" bestFit="1" customWidth="1"/>
    <col min="5138" max="5138" width="5.85546875" style="3" bestFit="1" customWidth="1"/>
    <col min="5139" max="5139" width="4.28515625" style="3" bestFit="1" customWidth="1"/>
    <col min="5140" max="5140" width="8.28515625" style="3" bestFit="1" customWidth="1"/>
    <col min="5141" max="5141" width="9.5703125" style="3" customWidth="1"/>
    <col min="5142" max="5142" width="5.85546875" style="3" customWidth="1"/>
    <col min="5143" max="5143" width="4.5703125" style="3" customWidth="1"/>
    <col min="5144" max="5144" width="8.85546875" style="3" customWidth="1"/>
    <col min="5145" max="5145" width="5.42578125" style="3" customWidth="1"/>
    <col min="5146" max="5146" width="5.7109375" style="3" customWidth="1"/>
    <col min="5147" max="5147" width="19.7109375" style="3" bestFit="1" customWidth="1"/>
    <col min="5148" max="5148" width="22.42578125" style="3" customWidth="1"/>
    <col min="5149" max="5149" width="5.85546875" style="3" bestFit="1" customWidth="1"/>
    <col min="5150" max="5150" width="17.28515625" style="3" bestFit="1" customWidth="1"/>
    <col min="5151" max="5151" width="4.28515625" style="3" bestFit="1" customWidth="1"/>
    <col min="5152" max="5152" width="18.5703125" style="3" bestFit="1" customWidth="1"/>
    <col min="5153" max="5153" width="8.28515625" style="3" bestFit="1" customWidth="1"/>
    <col min="5154" max="5155" width="4.28515625" style="3" bestFit="1" customWidth="1"/>
    <col min="5156" max="5156" width="5.85546875" style="3" bestFit="1" customWidth="1"/>
    <col min="5157" max="5157" width="4.28515625" style="3" bestFit="1" customWidth="1"/>
    <col min="5158" max="5158" width="8.28515625" style="3" bestFit="1" customWidth="1"/>
    <col min="5159" max="5159" width="3.28515625" style="3" customWidth="1"/>
    <col min="5160" max="5160" width="3.85546875" style="3" customWidth="1"/>
    <col min="5161" max="5161" width="4.42578125" style="3" customWidth="1"/>
    <col min="5162" max="5162" width="9.85546875" style="3" customWidth="1"/>
    <col min="5163" max="5163" width="7.140625" style="3" customWidth="1"/>
    <col min="5164" max="5164" width="7.5703125" style="3" customWidth="1"/>
    <col min="5165" max="5165" width="19.7109375" style="3" bestFit="1" customWidth="1"/>
    <col min="5166" max="5166" width="23.5703125" style="3" customWidth="1"/>
    <col min="5167" max="5167" width="22.5703125" style="3" bestFit="1" customWidth="1"/>
    <col min="5168" max="5168" width="21.7109375" style="3" bestFit="1" customWidth="1"/>
    <col min="5169" max="5169" width="41.7109375" style="3" bestFit="1" customWidth="1"/>
    <col min="5170" max="5375" width="11.42578125" style="3"/>
    <col min="5376" max="5376" width="2.85546875" style="3" customWidth="1"/>
    <col min="5377" max="5377" width="24.140625" style="3" bestFit="1" customWidth="1"/>
    <col min="5378" max="5378" width="36.28515625" style="3" bestFit="1" customWidth="1"/>
    <col min="5379" max="5379" width="36" style="3" bestFit="1" customWidth="1"/>
    <col min="5380" max="5380" width="39.85546875" style="3" bestFit="1" customWidth="1"/>
    <col min="5381" max="5381" width="22.5703125" style="3" bestFit="1" customWidth="1"/>
    <col min="5382" max="5382" width="153" style="3" bestFit="1" customWidth="1"/>
    <col min="5383" max="5383" width="86.85546875" style="3" customWidth="1"/>
    <col min="5384" max="5384" width="127.85546875" style="3" bestFit="1" customWidth="1"/>
    <col min="5385" max="5385" width="8.140625" style="3" customWidth="1"/>
    <col min="5386" max="5386" width="24.5703125" style="3" customWidth="1"/>
    <col min="5387" max="5387" width="5.85546875" style="3" bestFit="1" customWidth="1"/>
    <col min="5388" max="5388" width="18.5703125" style="3" bestFit="1" customWidth="1"/>
    <col min="5389" max="5389" width="4.28515625" style="3" bestFit="1" customWidth="1"/>
    <col min="5390" max="5390" width="18.5703125" style="3" bestFit="1" customWidth="1"/>
    <col min="5391" max="5391" width="8.28515625" style="3" bestFit="1" customWidth="1"/>
    <col min="5392" max="5393" width="4.28515625" style="3" bestFit="1" customWidth="1"/>
    <col min="5394" max="5394" width="5.85546875" style="3" bestFit="1" customWidth="1"/>
    <col min="5395" max="5395" width="4.28515625" style="3" bestFit="1" customWidth="1"/>
    <col min="5396" max="5396" width="8.28515625" style="3" bestFit="1" customWidth="1"/>
    <col min="5397" max="5397" width="9.5703125" style="3" customWidth="1"/>
    <col min="5398" max="5398" width="5.85546875" style="3" customWidth="1"/>
    <col min="5399" max="5399" width="4.5703125" style="3" customWidth="1"/>
    <col min="5400" max="5400" width="8.85546875" style="3" customWidth="1"/>
    <col min="5401" max="5401" width="5.42578125" style="3" customWidth="1"/>
    <col min="5402" max="5402" width="5.7109375" style="3" customWidth="1"/>
    <col min="5403" max="5403" width="19.7109375" style="3" bestFit="1" customWidth="1"/>
    <col min="5404" max="5404" width="22.42578125" style="3" customWidth="1"/>
    <col min="5405" max="5405" width="5.85546875" style="3" bestFit="1" customWidth="1"/>
    <col min="5406" max="5406" width="17.28515625" style="3" bestFit="1" customWidth="1"/>
    <col min="5407" max="5407" width="4.28515625" style="3" bestFit="1" customWidth="1"/>
    <col min="5408" max="5408" width="18.5703125" style="3" bestFit="1" customWidth="1"/>
    <col min="5409" max="5409" width="8.28515625" style="3" bestFit="1" customWidth="1"/>
    <col min="5410" max="5411" width="4.28515625" style="3" bestFit="1" customWidth="1"/>
    <col min="5412" max="5412" width="5.85546875" style="3" bestFit="1" customWidth="1"/>
    <col min="5413" max="5413" width="4.28515625" style="3" bestFit="1" customWidth="1"/>
    <col min="5414" max="5414" width="8.28515625" style="3" bestFit="1" customWidth="1"/>
    <col min="5415" max="5415" width="3.28515625" style="3" customWidth="1"/>
    <col min="5416" max="5416" width="3.85546875" style="3" customWidth="1"/>
    <col min="5417" max="5417" width="4.42578125" style="3" customWidth="1"/>
    <col min="5418" max="5418" width="9.85546875" style="3" customWidth="1"/>
    <col min="5419" max="5419" width="7.140625" style="3" customWidth="1"/>
    <col min="5420" max="5420" width="7.5703125" style="3" customWidth="1"/>
    <col min="5421" max="5421" width="19.7109375" style="3" bestFit="1" customWidth="1"/>
    <col min="5422" max="5422" width="23.5703125" style="3" customWidth="1"/>
    <col min="5423" max="5423" width="22.5703125" style="3" bestFit="1" customWidth="1"/>
    <col min="5424" max="5424" width="21.7109375" style="3" bestFit="1" customWidth="1"/>
    <col min="5425" max="5425" width="41.7109375" style="3" bestFit="1" customWidth="1"/>
    <col min="5426" max="5631" width="11.42578125" style="3"/>
    <col min="5632" max="5632" width="2.85546875" style="3" customWidth="1"/>
    <col min="5633" max="5633" width="24.140625" style="3" bestFit="1" customWidth="1"/>
    <col min="5634" max="5634" width="36.28515625" style="3" bestFit="1" customWidth="1"/>
    <col min="5635" max="5635" width="36" style="3" bestFit="1" customWidth="1"/>
    <col min="5636" max="5636" width="39.85546875" style="3" bestFit="1" customWidth="1"/>
    <col min="5637" max="5637" width="22.5703125" style="3" bestFit="1" customWidth="1"/>
    <col min="5638" max="5638" width="153" style="3" bestFit="1" customWidth="1"/>
    <col min="5639" max="5639" width="86.85546875" style="3" customWidth="1"/>
    <col min="5640" max="5640" width="127.85546875" style="3" bestFit="1" customWidth="1"/>
    <col min="5641" max="5641" width="8.140625" style="3" customWidth="1"/>
    <col min="5642" max="5642" width="24.5703125" style="3" customWidth="1"/>
    <col min="5643" max="5643" width="5.85546875" style="3" bestFit="1" customWidth="1"/>
    <col min="5644" max="5644" width="18.5703125" style="3" bestFit="1" customWidth="1"/>
    <col min="5645" max="5645" width="4.28515625" style="3" bestFit="1" customWidth="1"/>
    <col min="5646" max="5646" width="18.5703125" style="3" bestFit="1" customWidth="1"/>
    <col min="5647" max="5647" width="8.28515625" style="3" bestFit="1" customWidth="1"/>
    <col min="5648" max="5649" width="4.28515625" style="3" bestFit="1" customWidth="1"/>
    <col min="5650" max="5650" width="5.85546875" style="3" bestFit="1" customWidth="1"/>
    <col min="5651" max="5651" width="4.28515625" style="3" bestFit="1" customWidth="1"/>
    <col min="5652" max="5652" width="8.28515625" style="3" bestFit="1" customWidth="1"/>
    <col min="5653" max="5653" width="9.5703125" style="3" customWidth="1"/>
    <col min="5654" max="5654" width="5.85546875" style="3" customWidth="1"/>
    <col min="5655" max="5655" width="4.5703125" style="3" customWidth="1"/>
    <col min="5656" max="5656" width="8.85546875" style="3" customWidth="1"/>
    <col min="5657" max="5657" width="5.42578125" style="3" customWidth="1"/>
    <col min="5658" max="5658" width="5.7109375" style="3" customWidth="1"/>
    <col min="5659" max="5659" width="19.7109375" style="3" bestFit="1" customWidth="1"/>
    <col min="5660" max="5660" width="22.42578125" style="3" customWidth="1"/>
    <col min="5661" max="5661" width="5.85546875" style="3" bestFit="1" customWidth="1"/>
    <col min="5662" max="5662" width="17.28515625" style="3" bestFit="1" customWidth="1"/>
    <col min="5663" max="5663" width="4.28515625" style="3" bestFit="1" customWidth="1"/>
    <col min="5664" max="5664" width="18.5703125" style="3" bestFit="1" customWidth="1"/>
    <col min="5665" max="5665" width="8.28515625" style="3" bestFit="1" customWidth="1"/>
    <col min="5666" max="5667" width="4.28515625" style="3" bestFit="1" customWidth="1"/>
    <col min="5668" max="5668" width="5.85546875" style="3" bestFit="1" customWidth="1"/>
    <col min="5669" max="5669" width="4.28515625" style="3" bestFit="1" customWidth="1"/>
    <col min="5670" max="5670" width="8.28515625" style="3" bestFit="1" customWidth="1"/>
    <col min="5671" max="5671" width="3.28515625" style="3" customWidth="1"/>
    <col min="5672" max="5672" width="3.85546875" style="3" customWidth="1"/>
    <col min="5673" max="5673" width="4.42578125" style="3" customWidth="1"/>
    <col min="5674" max="5674" width="9.85546875" style="3" customWidth="1"/>
    <col min="5675" max="5675" width="7.140625" style="3" customWidth="1"/>
    <col min="5676" max="5676" width="7.5703125" style="3" customWidth="1"/>
    <col min="5677" max="5677" width="19.7109375" style="3" bestFit="1" customWidth="1"/>
    <col min="5678" max="5678" width="23.5703125" style="3" customWidth="1"/>
    <col min="5679" max="5679" width="22.5703125" style="3" bestFit="1" customWidth="1"/>
    <col min="5680" max="5680" width="21.7109375" style="3" bestFit="1" customWidth="1"/>
    <col min="5681" max="5681" width="41.7109375" style="3" bestFit="1" customWidth="1"/>
    <col min="5682" max="5887" width="11.42578125" style="3"/>
    <col min="5888" max="5888" width="2.85546875" style="3" customWidth="1"/>
    <col min="5889" max="5889" width="24.140625" style="3" bestFit="1" customWidth="1"/>
    <col min="5890" max="5890" width="36.28515625" style="3" bestFit="1" customWidth="1"/>
    <col min="5891" max="5891" width="36" style="3" bestFit="1" customWidth="1"/>
    <col min="5892" max="5892" width="39.85546875" style="3" bestFit="1" customWidth="1"/>
    <col min="5893" max="5893" width="22.5703125" style="3" bestFit="1" customWidth="1"/>
    <col min="5894" max="5894" width="153" style="3" bestFit="1" customWidth="1"/>
    <col min="5895" max="5895" width="86.85546875" style="3" customWidth="1"/>
    <col min="5896" max="5896" width="127.85546875" style="3" bestFit="1" customWidth="1"/>
    <col min="5897" max="5897" width="8.140625" style="3" customWidth="1"/>
    <col min="5898" max="5898" width="24.5703125" style="3" customWidth="1"/>
    <col min="5899" max="5899" width="5.85546875" style="3" bestFit="1" customWidth="1"/>
    <col min="5900" max="5900" width="18.5703125" style="3" bestFit="1" customWidth="1"/>
    <col min="5901" max="5901" width="4.28515625" style="3" bestFit="1" customWidth="1"/>
    <col min="5902" max="5902" width="18.5703125" style="3" bestFit="1" customWidth="1"/>
    <col min="5903" max="5903" width="8.28515625" style="3" bestFit="1" customWidth="1"/>
    <col min="5904" max="5905" width="4.28515625" style="3" bestFit="1" customWidth="1"/>
    <col min="5906" max="5906" width="5.85546875" style="3" bestFit="1" customWidth="1"/>
    <col min="5907" max="5907" width="4.28515625" style="3" bestFit="1" customWidth="1"/>
    <col min="5908" max="5908" width="8.28515625" style="3" bestFit="1" customWidth="1"/>
    <col min="5909" max="5909" width="9.5703125" style="3" customWidth="1"/>
    <col min="5910" max="5910" width="5.85546875" style="3" customWidth="1"/>
    <col min="5911" max="5911" width="4.5703125" style="3" customWidth="1"/>
    <col min="5912" max="5912" width="8.85546875" style="3" customWidth="1"/>
    <col min="5913" max="5913" width="5.42578125" style="3" customWidth="1"/>
    <col min="5914" max="5914" width="5.7109375" style="3" customWidth="1"/>
    <col min="5915" max="5915" width="19.7109375" style="3" bestFit="1" customWidth="1"/>
    <col min="5916" max="5916" width="22.42578125" style="3" customWidth="1"/>
    <col min="5917" max="5917" width="5.85546875" style="3" bestFit="1" customWidth="1"/>
    <col min="5918" max="5918" width="17.28515625" style="3" bestFit="1" customWidth="1"/>
    <col min="5919" max="5919" width="4.28515625" style="3" bestFit="1" customWidth="1"/>
    <col min="5920" max="5920" width="18.5703125" style="3" bestFit="1" customWidth="1"/>
    <col min="5921" max="5921" width="8.28515625" style="3" bestFit="1" customWidth="1"/>
    <col min="5922" max="5923" width="4.28515625" style="3" bestFit="1" customWidth="1"/>
    <col min="5924" max="5924" width="5.85546875" style="3" bestFit="1" customWidth="1"/>
    <col min="5925" max="5925" width="4.28515625" style="3" bestFit="1" customWidth="1"/>
    <col min="5926" max="5926" width="8.28515625" style="3" bestFit="1" customWidth="1"/>
    <col min="5927" max="5927" width="3.28515625" style="3" customWidth="1"/>
    <col min="5928" max="5928" width="3.85546875" style="3" customWidth="1"/>
    <col min="5929" max="5929" width="4.42578125" style="3" customWidth="1"/>
    <col min="5930" max="5930" width="9.85546875" style="3" customWidth="1"/>
    <col min="5931" max="5931" width="7.140625" style="3" customWidth="1"/>
    <col min="5932" max="5932" width="7.5703125" style="3" customWidth="1"/>
    <col min="5933" max="5933" width="19.7109375" style="3" bestFit="1" customWidth="1"/>
    <col min="5934" max="5934" width="23.5703125" style="3" customWidth="1"/>
    <col min="5935" max="5935" width="22.5703125" style="3" bestFit="1" customWidth="1"/>
    <col min="5936" max="5936" width="21.7109375" style="3" bestFit="1" customWidth="1"/>
    <col min="5937" max="5937" width="41.7109375" style="3" bestFit="1" customWidth="1"/>
    <col min="5938" max="6143" width="11.42578125" style="3"/>
    <col min="6144" max="6144" width="2.85546875" style="3" customWidth="1"/>
    <col min="6145" max="6145" width="24.140625" style="3" bestFit="1" customWidth="1"/>
    <col min="6146" max="6146" width="36.28515625" style="3" bestFit="1" customWidth="1"/>
    <col min="6147" max="6147" width="36" style="3" bestFit="1" customWidth="1"/>
    <col min="6148" max="6148" width="39.85546875" style="3" bestFit="1" customWidth="1"/>
    <col min="6149" max="6149" width="22.5703125" style="3" bestFit="1" customWidth="1"/>
    <col min="6150" max="6150" width="153" style="3" bestFit="1" customWidth="1"/>
    <col min="6151" max="6151" width="86.85546875" style="3" customWidth="1"/>
    <col min="6152" max="6152" width="127.85546875" style="3" bestFit="1" customWidth="1"/>
    <col min="6153" max="6153" width="8.140625" style="3" customWidth="1"/>
    <col min="6154" max="6154" width="24.5703125" style="3" customWidth="1"/>
    <col min="6155" max="6155" width="5.85546875" style="3" bestFit="1" customWidth="1"/>
    <col min="6156" max="6156" width="18.5703125" style="3" bestFit="1" customWidth="1"/>
    <col min="6157" max="6157" width="4.28515625" style="3" bestFit="1" customWidth="1"/>
    <col min="6158" max="6158" width="18.5703125" style="3" bestFit="1" customWidth="1"/>
    <col min="6159" max="6159" width="8.28515625" style="3" bestFit="1" customWidth="1"/>
    <col min="6160" max="6161" width="4.28515625" style="3" bestFit="1" customWidth="1"/>
    <col min="6162" max="6162" width="5.85546875" style="3" bestFit="1" customWidth="1"/>
    <col min="6163" max="6163" width="4.28515625" style="3" bestFit="1" customWidth="1"/>
    <col min="6164" max="6164" width="8.28515625" style="3" bestFit="1" customWidth="1"/>
    <col min="6165" max="6165" width="9.5703125" style="3" customWidth="1"/>
    <col min="6166" max="6166" width="5.85546875" style="3" customWidth="1"/>
    <col min="6167" max="6167" width="4.5703125" style="3" customWidth="1"/>
    <col min="6168" max="6168" width="8.85546875" style="3" customWidth="1"/>
    <col min="6169" max="6169" width="5.42578125" style="3" customWidth="1"/>
    <col min="6170" max="6170" width="5.7109375" style="3" customWidth="1"/>
    <col min="6171" max="6171" width="19.7109375" style="3" bestFit="1" customWidth="1"/>
    <col min="6172" max="6172" width="22.42578125" style="3" customWidth="1"/>
    <col min="6173" max="6173" width="5.85546875" style="3" bestFit="1" customWidth="1"/>
    <col min="6174" max="6174" width="17.28515625" style="3" bestFit="1" customWidth="1"/>
    <col min="6175" max="6175" width="4.28515625" style="3" bestFit="1" customWidth="1"/>
    <col min="6176" max="6176" width="18.5703125" style="3" bestFit="1" customWidth="1"/>
    <col min="6177" max="6177" width="8.28515625" style="3" bestFit="1" customWidth="1"/>
    <col min="6178" max="6179" width="4.28515625" style="3" bestFit="1" customWidth="1"/>
    <col min="6180" max="6180" width="5.85546875" style="3" bestFit="1" customWidth="1"/>
    <col min="6181" max="6181" width="4.28515625" style="3" bestFit="1" customWidth="1"/>
    <col min="6182" max="6182" width="8.28515625" style="3" bestFit="1" customWidth="1"/>
    <col min="6183" max="6183" width="3.28515625" style="3" customWidth="1"/>
    <col min="6184" max="6184" width="3.85546875" style="3" customWidth="1"/>
    <col min="6185" max="6185" width="4.42578125" style="3" customWidth="1"/>
    <col min="6186" max="6186" width="9.85546875" style="3" customWidth="1"/>
    <col min="6187" max="6187" width="7.140625" style="3" customWidth="1"/>
    <col min="6188" max="6188" width="7.5703125" style="3" customWidth="1"/>
    <col min="6189" max="6189" width="19.7109375" style="3" bestFit="1" customWidth="1"/>
    <col min="6190" max="6190" width="23.5703125" style="3" customWidth="1"/>
    <col min="6191" max="6191" width="22.5703125" style="3" bestFit="1" customWidth="1"/>
    <col min="6192" max="6192" width="21.7109375" style="3" bestFit="1" customWidth="1"/>
    <col min="6193" max="6193" width="41.7109375" style="3" bestFit="1" customWidth="1"/>
    <col min="6194" max="6399" width="11.42578125" style="3"/>
    <col min="6400" max="6400" width="2.85546875" style="3" customWidth="1"/>
    <col min="6401" max="6401" width="24.140625" style="3" bestFit="1" customWidth="1"/>
    <col min="6402" max="6402" width="36.28515625" style="3" bestFit="1" customWidth="1"/>
    <col min="6403" max="6403" width="36" style="3" bestFit="1" customWidth="1"/>
    <col min="6404" max="6404" width="39.85546875" style="3" bestFit="1" customWidth="1"/>
    <col min="6405" max="6405" width="22.5703125" style="3" bestFit="1" customWidth="1"/>
    <col min="6406" max="6406" width="153" style="3" bestFit="1" customWidth="1"/>
    <col min="6407" max="6407" width="86.85546875" style="3" customWidth="1"/>
    <col min="6408" max="6408" width="127.85546875" style="3" bestFit="1" customWidth="1"/>
    <col min="6409" max="6409" width="8.140625" style="3" customWidth="1"/>
    <col min="6410" max="6410" width="24.5703125" style="3" customWidth="1"/>
    <col min="6411" max="6411" width="5.85546875" style="3" bestFit="1" customWidth="1"/>
    <col min="6412" max="6412" width="18.5703125" style="3" bestFit="1" customWidth="1"/>
    <col min="6413" max="6413" width="4.28515625" style="3" bestFit="1" customWidth="1"/>
    <col min="6414" max="6414" width="18.5703125" style="3" bestFit="1" customWidth="1"/>
    <col min="6415" max="6415" width="8.28515625" style="3" bestFit="1" customWidth="1"/>
    <col min="6416" max="6417" width="4.28515625" style="3" bestFit="1" customWidth="1"/>
    <col min="6418" max="6418" width="5.85546875" style="3" bestFit="1" customWidth="1"/>
    <col min="6419" max="6419" width="4.28515625" style="3" bestFit="1" customWidth="1"/>
    <col min="6420" max="6420" width="8.28515625" style="3" bestFit="1" customWidth="1"/>
    <col min="6421" max="6421" width="9.5703125" style="3" customWidth="1"/>
    <col min="6422" max="6422" width="5.85546875" style="3" customWidth="1"/>
    <col min="6423" max="6423" width="4.5703125" style="3" customWidth="1"/>
    <col min="6424" max="6424" width="8.85546875" style="3" customWidth="1"/>
    <col min="6425" max="6425" width="5.42578125" style="3" customWidth="1"/>
    <col min="6426" max="6426" width="5.7109375" style="3" customWidth="1"/>
    <col min="6427" max="6427" width="19.7109375" style="3" bestFit="1" customWidth="1"/>
    <col min="6428" max="6428" width="22.42578125" style="3" customWidth="1"/>
    <col min="6429" max="6429" width="5.85546875" style="3" bestFit="1" customWidth="1"/>
    <col min="6430" max="6430" width="17.28515625" style="3" bestFit="1" customWidth="1"/>
    <col min="6431" max="6431" width="4.28515625" style="3" bestFit="1" customWidth="1"/>
    <col min="6432" max="6432" width="18.5703125" style="3" bestFit="1" customWidth="1"/>
    <col min="6433" max="6433" width="8.28515625" style="3" bestFit="1" customWidth="1"/>
    <col min="6434" max="6435" width="4.28515625" style="3" bestFit="1" customWidth="1"/>
    <col min="6436" max="6436" width="5.85546875" style="3" bestFit="1" customWidth="1"/>
    <col min="6437" max="6437" width="4.28515625" style="3" bestFit="1" customWidth="1"/>
    <col min="6438" max="6438" width="8.28515625" style="3" bestFit="1" customWidth="1"/>
    <col min="6439" max="6439" width="3.28515625" style="3" customWidth="1"/>
    <col min="6440" max="6440" width="3.85546875" style="3" customWidth="1"/>
    <col min="6441" max="6441" width="4.42578125" style="3" customWidth="1"/>
    <col min="6442" max="6442" width="9.85546875" style="3" customWidth="1"/>
    <col min="6443" max="6443" width="7.140625" style="3" customWidth="1"/>
    <col min="6444" max="6444" width="7.5703125" style="3" customWidth="1"/>
    <col min="6445" max="6445" width="19.7109375" style="3" bestFit="1" customWidth="1"/>
    <col min="6446" max="6446" width="23.5703125" style="3" customWidth="1"/>
    <col min="6447" max="6447" width="22.5703125" style="3" bestFit="1" customWidth="1"/>
    <col min="6448" max="6448" width="21.7109375" style="3" bestFit="1" customWidth="1"/>
    <col min="6449" max="6449" width="41.7109375" style="3" bestFit="1" customWidth="1"/>
    <col min="6450" max="6655" width="11.42578125" style="3"/>
    <col min="6656" max="6656" width="2.85546875" style="3" customWidth="1"/>
    <col min="6657" max="6657" width="24.140625" style="3" bestFit="1" customWidth="1"/>
    <col min="6658" max="6658" width="36.28515625" style="3" bestFit="1" customWidth="1"/>
    <col min="6659" max="6659" width="36" style="3" bestFit="1" customWidth="1"/>
    <col min="6660" max="6660" width="39.85546875" style="3" bestFit="1" customWidth="1"/>
    <col min="6661" max="6661" width="22.5703125" style="3" bestFit="1" customWidth="1"/>
    <col min="6662" max="6662" width="153" style="3" bestFit="1" customWidth="1"/>
    <col min="6663" max="6663" width="86.85546875" style="3" customWidth="1"/>
    <col min="6664" max="6664" width="127.85546875" style="3" bestFit="1" customWidth="1"/>
    <col min="6665" max="6665" width="8.140625" style="3" customWidth="1"/>
    <col min="6666" max="6666" width="24.5703125" style="3" customWidth="1"/>
    <col min="6667" max="6667" width="5.85546875" style="3" bestFit="1" customWidth="1"/>
    <col min="6668" max="6668" width="18.5703125" style="3" bestFit="1" customWidth="1"/>
    <col min="6669" max="6669" width="4.28515625" style="3" bestFit="1" customWidth="1"/>
    <col min="6670" max="6670" width="18.5703125" style="3" bestFit="1" customWidth="1"/>
    <col min="6671" max="6671" width="8.28515625" style="3" bestFit="1" customWidth="1"/>
    <col min="6672" max="6673" width="4.28515625" style="3" bestFit="1" customWidth="1"/>
    <col min="6674" max="6674" width="5.85546875" style="3" bestFit="1" customWidth="1"/>
    <col min="6675" max="6675" width="4.28515625" style="3" bestFit="1" customWidth="1"/>
    <col min="6676" max="6676" width="8.28515625" style="3" bestFit="1" customWidth="1"/>
    <col min="6677" max="6677" width="9.5703125" style="3" customWidth="1"/>
    <col min="6678" max="6678" width="5.85546875" style="3" customWidth="1"/>
    <col min="6679" max="6679" width="4.5703125" style="3" customWidth="1"/>
    <col min="6680" max="6680" width="8.85546875" style="3" customWidth="1"/>
    <col min="6681" max="6681" width="5.42578125" style="3" customWidth="1"/>
    <col min="6682" max="6682" width="5.7109375" style="3" customWidth="1"/>
    <col min="6683" max="6683" width="19.7109375" style="3" bestFit="1" customWidth="1"/>
    <col min="6684" max="6684" width="22.42578125" style="3" customWidth="1"/>
    <col min="6685" max="6685" width="5.85546875" style="3" bestFit="1" customWidth="1"/>
    <col min="6686" max="6686" width="17.28515625" style="3" bestFit="1" customWidth="1"/>
    <col min="6687" max="6687" width="4.28515625" style="3" bestFit="1" customWidth="1"/>
    <col min="6688" max="6688" width="18.5703125" style="3" bestFit="1" customWidth="1"/>
    <col min="6689" max="6689" width="8.28515625" style="3" bestFit="1" customWidth="1"/>
    <col min="6690" max="6691" width="4.28515625" style="3" bestFit="1" customWidth="1"/>
    <col min="6692" max="6692" width="5.85546875" style="3" bestFit="1" customWidth="1"/>
    <col min="6693" max="6693" width="4.28515625" style="3" bestFit="1" customWidth="1"/>
    <col min="6694" max="6694" width="8.28515625" style="3" bestFit="1" customWidth="1"/>
    <col min="6695" max="6695" width="3.28515625" style="3" customWidth="1"/>
    <col min="6696" max="6696" width="3.85546875" style="3" customWidth="1"/>
    <col min="6697" max="6697" width="4.42578125" style="3" customWidth="1"/>
    <col min="6698" max="6698" width="9.85546875" style="3" customWidth="1"/>
    <col min="6699" max="6699" width="7.140625" style="3" customWidth="1"/>
    <col min="6700" max="6700" width="7.5703125" style="3" customWidth="1"/>
    <col min="6701" max="6701" width="19.7109375" style="3" bestFit="1" customWidth="1"/>
    <col min="6702" max="6702" width="23.5703125" style="3" customWidth="1"/>
    <col min="6703" max="6703" width="22.5703125" style="3" bestFit="1" customWidth="1"/>
    <col min="6704" max="6704" width="21.7109375" style="3" bestFit="1" customWidth="1"/>
    <col min="6705" max="6705" width="41.7109375" style="3" bestFit="1" customWidth="1"/>
    <col min="6706" max="6911" width="11.42578125" style="3"/>
    <col min="6912" max="6912" width="2.85546875" style="3" customWidth="1"/>
    <col min="6913" max="6913" width="24.140625" style="3" bestFit="1" customWidth="1"/>
    <col min="6914" max="6914" width="36.28515625" style="3" bestFit="1" customWidth="1"/>
    <col min="6915" max="6915" width="36" style="3" bestFit="1" customWidth="1"/>
    <col min="6916" max="6916" width="39.85546875" style="3" bestFit="1" customWidth="1"/>
    <col min="6917" max="6917" width="22.5703125" style="3" bestFit="1" customWidth="1"/>
    <col min="6918" max="6918" width="153" style="3" bestFit="1" customWidth="1"/>
    <col min="6919" max="6919" width="86.85546875" style="3" customWidth="1"/>
    <col min="6920" max="6920" width="127.85546875" style="3" bestFit="1" customWidth="1"/>
    <col min="6921" max="6921" width="8.140625" style="3" customWidth="1"/>
    <col min="6922" max="6922" width="24.5703125" style="3" customWidth="1"/>
    <col min="6923" max="6923" width="5.85546875" style="3" bestFit="1" customWidth="1"/>
    <col min="6924" max="6924" width="18.5703125" style="3" bestFit="1" customWidth="1"/>
    <col min="6925" max="6925" width="4.28515625" style="3" bestFit="1" customWidth="1"/>
    <col min="6926" max="6926" width="18.5703125" style="3" bestFit="1" customWidth="1"/>
    <col min="6927" max="6927" width="8.28515625" style="3" bestFit="1" customWidth="1"/>
    <col min="6928" max="6929" width="4.28515625" style="3" bestFit="1" customWidth="1"/>
    <col min="6930" max="6930" width="5.85546875" style="3" bestFit="1" customWidth="1"/>
    <col min="6931" max="6931" width="4.28515625" style="3" bestFit="1" customWidth="1"/>
    <col min="6932" max="6932" width="8.28515625" style="3" bestFit="1" customWidth="1"/>
    <col min="6933" max="6933" width="9.5703125" style="3" customWidth="1"/>
    <col min="6934" max="6934" width="5.85546875" style="3" customWidth="1"/>
    <col min="6935" max="6935" width="4.5703125" style="3" customWidth="1"/>
    <col min="6936" max="6936" width="8.85546875" style="3" customWidth="1"/>
    <col min="6937" max="6937" width="5.42578125" style="3" customWidth="1"/>
    <col min="6938" max="6938" width="5.7109375" style="3" customWidth="1"/>
    <col min="6939" max="6939" width="19.7109375" style="3" bestFit="1" customWidth="1"/>
    <col min="6940" max="6940" width="22.42578125" style="3" customWidth="1"/>
    <col min="6941" max="6941" width="5.85546875" style="3" bestFit="1" customWidth="1"/>
    <col min="6942" max="6942" width="17.28515625" style="3" bestFit="1" customWidth="1"/>
    <col min="6943" max="6943" width="4.28515625" style="3" bestFit="1" customWidth="1"/>
    <col min="6944" max="6944" width="18.5703125" style="3" bestFit="1" customWidth="1"/>
    <col min="6945" max="6945" width="8.28515625" style="3" bestFit="1" customWidth="1"/>
    <col min="6946" max="6947" width="4.28515625" style="3" bestFit="1" customWidth="1"/>
    <col min="6948" max="6948" width="5.85546875" style="3" bestFit="1" customWidth="1"/>
    <col min="6949" max="6949" width="4.28515625" style="3" bestFit="1" customWidth="1"/>
    <col min="6950" max="6950" width="8.28515625" style="3" bestFit="1" customWidth="1"/>
    <col min="6951" max="6951" width="3.28515625" style="3" customWidth="1"/>
    <col min="6952" max="6952" width="3.85546875" style="3" customWidth="1"/>
    <col min="6953" max="6953" width="4.42578125" style="3" customWidth="1"/>
    <col min="6954" max="6954" width="9.85546875" style="3" customWidth="1"/>
    <col min="6955" max="6955" width="7.140625" style="3" customWidth="1"/>
    <col min="6956" max="6956" width="7.5703125" style="3" customWidth="1"/>
    <col min="6957" max="6957" width="19.7109375" style="3" bestFit="1" customWidth="1"/>
    <col min="6958" max="6958" width="23.5703125" style="3" customWidth="1"/>
    <col min="6959" max="6959" width="22.5703125" style="3" bestFit="1" customWidth="1"/>
    <col min="6960" max="6960" width="21.7109375" style="3" bestFit="1" customWidth="1"/>
    <col min="6961" max="6961" width="41.7109375" style="3" bestFit="1" customWidth="1"/>
    <col min="6962" max="7167" width="11.42578125" style="3"/>
    <col min="7168" max="7168" width="2.85546875" style="3" customWidth="1"/>
    <col min="7169" max="7169" width="24.140625" style="3" bestFit="1" customWidth="1"/>
    <col min="7170" max="7170" width="36.28515625" style="3" bestFit="1" customWidth="1"/>
    <col min="7171" max="7171" width="36" style="3" bestFit="1" customWidth="1"/>
    <col min="7172" max="7172" width="39.85546875" style="3" bestFit="1" customWidth="1"/>
    <col min="7173" max="7173" width="22.5703125" style="3" bestFit="1" customWidth="1"/>
    <col min="7174" max="7174" width="153" style="3" bestFit="1" customWidth="1"/>
    <col min="7175" max="7175" width="86.85546875" style="3" customWidth="1"/>
    <col min="7176" max="7176" width="127.85546875" style="3" bestFit="1" customWidth="1"/>
    <col min="7177" max="7177" width="8.140625" style="3" customWidth="1"/>
    <col min="7178" max="7178" width="24.5703125" style="3" customWidth="1"/>
    <col min="7179" max="7179" width="5.85546875" style="3" bestFit="1" customWidth="1"/>
    <col min="7180" max="7180" width="18.5703125" style="3" bestFit="1" customWidth="1"/>
    <col min="7181" max="7181" width="4.28515625" style="3" bestFit="1" customWidth="1"/>
    <col min="7182" max="7182" width="18.5703125" style="3" bestFit="1" customWidth="1"/>
    <col min="7183" max="7183" width="8.28515625" style="3" bestFit="1" customWidth="1"/>
    <col min="7184" max="7185" width="4.28515625" style="3" bestFit="1" customWidth="1"/>
    <col min="7186" max="7186" width="5.85546875" style="3" bestFit="1" customWidth="1"/>
    <col min="7187" max="7187" width="4.28515625" style="3" bestFit="1" customWidth="1"/>
    <col min="7188" max="7188" width="8.28515625" style="3" bestFit="1" customWidth="1"/>
    <col min="7189" max="7189" width="9.5703125" style="3" customWidth="1"/>
    <col min="7190" max="7190" width="5.85546875" style="3" customWidth="1"/>
    <col min="7191" max="7191" width="4.5703125" style="3" customWidth="1"/>
    <col min="7192" max="7192" width="8.85546875" style="3" customWidth="1"/>
    <col min="7193" max="7193" width="5.42578125" style="3" customWidth="1"/>
    <col min="7194" max="7194" width="5.7109375" style="3" customWidth="1"/>
    <col min="7195" max="7195" width="19.7109375" style="3" bestFit="1" customWidth="1"/>
    <col min="7196" max="7196" width="22.42578125" style="3" customWidth="1"/>
    <col min="7197" max="7197" width="5.85546875" style="3" bestFit="1" customWidth="1"/>
    <col min="7198" max="7198" width="17.28515625" style="3" bestFit="1" customWidth="1"/>
    <col min="7199" max="7199" width="4.28515625" style="3" bestFit="1" customWidth="1"/>
    <col min="7200" max="7200" width="18.5703125" style="3" bestFit="1" customWidth="1"/>
    <col min="7201" max="7201" width="8.28515625" style="3" bestFit="1" customWidth="1"/>
    <col min="7202" max="7203" width="4.28515625" style="3" bestFit="1" customWidth="1"/>
    <col min="7204" max="7204" width="5.85546875" style="3" bestFit="1" customWidth="1"/>
    <col min="7205" max="7205" width="4.28515625" style="3" bestFit="1" customWidth="1"/>
    <col min="7206" max="7206" width="8.28515625" style="3" bestFit="1" customWidth="1"/>
    <col min="7207" max="7207" width="3.28515625" style="3" customWidth="1"/>
    <col min="7208" max="7208" width="3.85546875" style="3" customWidth="1"/>
    <col min="7209" max="7209" width="4.42578125" style="3" customWidth="1"/>
    <col min="7210" max="7210" width="9.85546875" style="3" customWidth="1"/>
    <col min="7211" max="7211" width="7.140625" style="3" customWidth="1"/>
    <col min="7212" max="7212" width="7.5703125" style="3" customWidth="1"/>
    <col min="7213" max="7213" width="19.7109375" style="3" bestFit="1" customWidth="1"/>
    <col min="7214" max="7214" width="23.5703125" style="3" customWidth="1"/>
    <col min="7215" max="7215" width="22.5703125" style="3" bestFit="1" customWidth="1"/>
    <col min="7216" max="7216" width="21.7109375" style="3" bestFit="1" customWidth="1"/>
    <col min="7217" max="7217" width="41.7109375" style="3" bestFit="1" customWidth="1"/>
    <col min="7218" max="7423" width="11.42578125" style="3"/>
    <col min="7424" max="7424" width="2.85546875" style="3" customWidth="1"/>
    <col min="7425" max="7425" width="24.140625" style="3" bestFit="1" customWidth="1"/>
    <col min="7426" max="7426" width="36.28515625" style="3" bestFit="1" customWidth="1"/>
    <col min="7427" max="7427" width="36" style="3" bestFit="1" customWidth="1"/>
    <col min="7428" max="7428" width="39.85546875" style="3" bestFit="1" customWidth="1"/>
    <col min="7429" max="7429" width="22.5703125" style="3" bestFit="1" customWidth="1"/>
    <col min="7430" max="7430" width="153" style="3" bestFit="1" customWidth="1"/>
    <col min="7431" max="7431" width="86.85546875" style="3" customWidth="1"/>
    <col min="7432" max="7432" width="127.85546875" style="3" bestFit="1" customWidth="1"/>
    <col min="7433" max="7433" width="8.140625" style="3" customWidth="1"/>
    <col min="7434" max="7434" width="24.5703125" style="3" customWidth="1"/>
    <col min="7435" max="7435" width="5.85546875" style="3" bestFit="1" customWidth="1"/>
    <col min="7436" max="7436" width="18.5703125" style="3" bestFit="1" customWidth="1"/>
    <col min="7437" max="7437" width="4.28515625" style="3" bestFit="1" customWidth="1"/>
    <col min="7438" max="7438" width="18.5703125" style="3" bestFit="1" customWidth="1"/>
    <col min="7439" max="7439" width="8.28515625" style="3" bestFit="1" customWidth="1"/>
    <col min="7440" max="7441" width="4.28515625" style="3" bestFit="1" customWidth="1"/>
    <col min="7442" max="7442" width="5.85546875" style="3" bestFit="1" customWidth="1"/>
    <col min="7443" max="7443" width="4.28515625" style="3" bestFit="1" customWidth="1"/>
    <col min="7444" max="7444" width="8.28515625" style="3" bestFit="1" customWidth="1"/>
    <col min="7445" max="7445" width="9.5703125" style="3" customWidth="1"/>
    <col min="7446" max="7446" width="5.85546875" style="3" customWidth="1"/>
    <col min="7447" max="7447" width="4.5703125" style="3" customWidth="1"/>
    <col min="7448" max="7448" width="8.85546875" style="3" customWidth="1"/>
    <col min="7449" max="7449" width="5.42578125" style="3" customWidth="1"/>
    <col min="7450" max="7450" width="5.7109375" style="3" customWidth="1"/>
    <col min="7451" max="7451" width="19.7109375" style="3" bestFit="1" customWidth="1"/>
    <col min="7452" max="7452" width="22.42578125" style="3" customWidth="1"/>
    <col min="7453" max="7453" width="5.85546875" style="3" bestFit="1" customWidth="1"/>
    <col min="7454" max="7454" width="17.28515625" style="3" bestFit="1" customWidth="1"/>
    <col min="7455" max="7455" width="4.28515625" style="3" bestFit="1" customWidth="1"/>
    <col min="7456" max="7456" width="18.5703125" style="3" bestFit="1" customWidth="1"/>
    <col min="7457" max="7457" width="8.28515625" style="3" bestFit="1" customWidth="1"/>
    <col min="7458" max="7459" width="4.28515625" style="3" bestFit="1" customWidth="1"/>
    <col min="7460" max="7460" width="5.85546875" style="3" bestFit="1" customWidth="1"/>
    <col min="7461" max="7461" width="4.28515625" style="3" bestFit="1" customWidth="1"/>
    <col min="7462" max="7462" width="8.28515625" style="3" bestFit="1" customWidth="1"/>
    <col min="7463" max="7463" width="3.28515625" style="3" customWidth="1"/>
    <col min="7464" max="7464" width="3.85546875" style="3" customWidth="1"/>
    <col min="7465" max="7465" width="4.42578125" style="3" customWidth="1"/>
    <col min="7466" max="7466" width="9.85546875" style="3" customWidth="1"/>
    <col min="7467" max="7467" width="7.140625" style="3" customWidth="1"/>
    <col min="7468" max="7468" width="7.5703125" style="3" customWidth="1"/>
    <col min="7469" max="7469" width="19.7109375" style="3" bestFit="1" customWidth="1"/>
    <col min="7470" max="7470" width="23.5703125" style="3" customWidth="1"/>
    <col min="7471" max="7471" width="22.5703125" style="3" bestFit="1" customWidth="1"/>
    <col min="7472" max="7472" width="21.7109375" style="3" bestFit="1" customWidth="1"/>
    <col min="7473" max="7473" width="41.7109375" style="3" bestFit="1" customWidth="1"/>
    <col min="7474" max="7679" width="11.42578125" style="3"/>
    <col min="7680" max="7680" width="2.85546875" style="3" customWidth="1"/>
    <col min="7681" max="7681" width="24.140625" style="3" bestFit="1" customWidth="1"/>
    <col min="7682" max="7682" width="36.28515625" style="3" bestFit="1" customWidth="1"/>
    <col min="7683" max="7683" width="36" style="3" bestFit="1" customWidth="1"/>
    <col min="7684" max="7684" width="39.85546875" style="3" bestFit="1" customWidth="1"/>
    <col min="7685" max="7685" width="22.5703125" style="3" bestFit="1" customWidth="1"/>
    <col min="7686" max="7686" width="153" style="3" bestFit="1" customWidth="1"/>
    <col min="7687" max="7687" width="86.85546875" style="3" customWidth="1"/>
    <col min="7688" max="7688" width="127.85546875" style="3" bestFit="1" customWidth="1"/>
    <col min="7689" max="7689" width="8.140625" style="3" customWidth="1"/>
    <col min="7690" max="7690" width="24.5703125" style="3" customWidth="1"/>
    <col min="7691" max="7691" width="5.85546875" style="3" bestFit="1" customWidth="1"/>
    <col min="7692" max="7692" width="18.5703125" style="3" bestFit="1" customWidth="1"/>
    <col min="7693" max="7693" width="4.28515625" style="3" bestFit="1" customWidth="1"/>
    <col min="7694" max="7694" width="18.5703125" style="3" bestFit="1" customWidth="1"/>
    <col min="7695" max="7695" width="8.28515625" style="3" bestFit="1" customWidth="1"/>
    <col min="7696" max="7697" width="4.28515625" style="3" bestFit="1" customWidth="1"/>
    <col min="7698" max="7698" width="5.85546875" style="3" bestFit="1" customWidth="1"/>
    <col min="7699" max="7699" width="4.28515625" style="3" bestFit="1" customWidth="1"/>
    <col min="7700" max="7700" width="8.28515625" style="3" bestFit="1" customWidth="1"/>
    <col min="7701" max="7701" width="9.5703125" style="3" customWidth="1"/>
    <col min="7702" max="7702" width="5.85546875" style="3" customWidth="1"/>
    <col min="7703" max="7703" width="4.5703125" style="3" customWidth="1"/>
    <col min="7704" max="7704" width="8.85546875" style="3" customWidth="1"/>
    <col min="7705" max="7705" width="5.42578125" style="3" customWidth="1"/>
    <col min="7706" max="7706" width="5.7109375" style="3" customWidth="1"/>
    <col min="7707" max="7707" width="19.7109375" style="3" bestFit="1" customWidth="1"/>
    <col min="7708" max="7708" width="22.42578125" style="3" customWidth="1"/>
    <col min="7709" max="7709" width="5.85546875" style="3" bestFit="1" customWidth="1"/>
    <col min="7710" max="7710" width="17.28515625" style="3" bestFit="1" customWidth="1"/>
    <col min="7711" max="7711" width="4.28515625" style="3" bestFit="1" customWidth="1"/>
    <col min="7712" max="7712" width="18.5703125" style="3" bestFit="1" customWidth="1"/>
    <col min="7713" max="7713" width="8.28515625" style="3" bestFit="1" customWidth="1"/>
    <col min="7714" max="7715" width="4.28515625" style="3" bestFit="1" customWidth="1"/>
    <col min="7716" max="7716" width="5.85546875" style="3" bestFit="1" customWidth="1"/>
    <col min="7717" max="7717" width="4.28515625" style="3" bestFit="1" customWidth="1"/>
    <col min="7718" max="7718" width="8.28515625" style="3" bestFit="1" customWidth="1"/>
    <col min="7719" max="7719" width="3.28515625" style="3" customWidth="1"/>
    <col min="7720" max="7720" width="3.85546875" style="3" customWidth="1"/>
    <col min="7721" max="7721" width="4.42578125" style="3" customWidth="1"/>
    <col min="7722" max="7722" width="9.85546875" style="3" customWidth="1"/>
    <col min="7723" max="7723" width="7.140625" style="3" customWidth="1"/>
    <col min="7724" max="7724" width="7.5703125" style="3" customWidth="1"/>
    <col min="7725" max="7725" width="19.7109375" style="3" bestFit="1" customWidth="1"/>
    <col min="7726" max="7726" width="23.5703125" style="3" customWidth="1"/>
    <col min="7727" max="7727" width="22.5703125" style="3" bestFit="1" customWidth="1"/>
    <col min="7728" max="7728" width="21.7109375" style="3" bestFit="1" customWidth="1"/>
    <col min="7729" max="7729" width="41.7109375" style="3" bestFit="1" customWidth="1"/>
    <col min="7730" max="7935" width="11.42578125" style="3"/>
    <col min="7936" max="7936" width="2.85546875" style="3" customWidth="1"/>
    <col min="7937" max="7937" width="24.140625" style="3" bestFit="1" customWidth="1"/>
    <col min="7938" max="7938" width="36.28515625" style="3" bestFit="1" customWidth="1"/>
    <col min="7939" max="7939" width="36" style="3" bestFit="1" customWidth="1"/>
    <col min="7940" max="7940" width="39.85546875" style="3" bestFit="1" customWidth="1"/>
    <col min="7941" max="7941" width="22.5703125" style="3" bestFit="1" customWidth="1"/>
    <col min="7942" max="7942" width="153" style="3" bestFit="1" customWidth="1"/>
    <col min="7943" max="7943" width="86.85546875" style="3" customWidth="1"/>
    <col min="7944" max="7944" width="127.85546875" style="3" bestFit="1" customWidth="1"/>
    <col min="7945" max="7945" width="8.140625" style="3" customWidth="1"/>
    <col min="7946" max="7946" width="24.5703125" style="3" customWidth="1"/>
    <col min="7947" max="7947" width="5.85546875" style="3" bestFit="1" customWidth="1"/>
    <col min="7948" max="7948" width="18.5703125" style="3" bestFit="1" customWidth="1"/>
    <col min="7949" max="7949" width="4.28515625" style="3" bestFit="1" customWidth="1"/>
    <col min="7950" max="7950" width="18.5703125" style="3" bestFit="1" customWidth="1"/>
    <col min="7951" max="7951" width="8.28515625" style="3" bestFit="1" customWidth="1"/>
    <col min="7952" max="7953" width="4.28515625" style="3" bestFit="1" customWidth="1"/>
    <col min="7954" max="7954" width="5.85546875" style="3" bestFit="1" customWidth="1"/>
    <col min="7955" max="7955" width="4.28515625" style="3" bestFit="1" customWidth="1"/>
    <col min="7956" max="7956" width="8.28515625" style="3" bestFit="1" customWidth="1"/>
    <col min="7957" max="7957" width="9.5703125" style="3" customWidth="1"/>
    <col min="7958" max="7958" width="5.85546875" style="3" customWidth="1"/>
    <col min="7959" max="7959" width="4.5703125" style="3" customWidth="1"/>
    <col min="7960" max="7960" width="8.85546875" style="3" customWidth="1"/>
    <col min="7961" max="7961" width="5.42578125" style="3" customWidth="1"/>
    <col min="7962" max="7962" width="5.7109375" style="3" customWidth="1"/>
    <col min="7963" max="7963" width="19.7109375" style="3" bestFit="1" customWidth="1"/>
    <col min="7964" max="7964" width="22.42578125" style="3" customWidth="1"/>
    <col min="7965" max="7965" width="5.85546875" style="3" bestFit="1" customWidth="1"/>
    <col min="7966" max="7966" width="17.28515625" style="3" bestFit="1" customWidth="1"/>
    <col min="7967" max="7967" width="4.28515625" style="3" bestFit="1" customWidth="1"/>
    <col min="7968" max="7968" width="18.5703125" style="3" bestFit="1" customWidth="1"/>
    <col min="7969" max="7969" width="8.28515625" style="3" bestFit="1" customWidth="1"/>
    <col min="7970" max="7971" width="4.28515625" style="3" bestFit="1" customWidth="1"/>
    <col min="7972" max="7972" width="5.85546875" style="3" bestFit="1" customWidth="1"/>
    <col min="7973" max="7973" width="4.28515625" style="3" bestFit="1" customWidth="1"/>
    <col min="7974" max="7974" width="8.28515625" style="3" bestFit="1" customWidth="1"/>
    <col min="7975" max="7975" width="3.28515625" style="3" customWidth="1"/>
    <col min="7976" max="7976" width="3.85546875" style="3" customWidth="1"/>
    <col min="7977" max="7977" width="4.42578125" style="3" customWidth="1"/>
    <col min="7978" max="7978" width="9.85546875" style="3" customWidth="1"/>
    <col min="7979" max="7979" width="7.140625" style="3" customWidth="1"/>
    <col min="7980" max="7980" width="7.5703125" style="3" customWidth="1"/>
    <col min="7981" max="7981" width="19.7109375" style="3" bestFit="1" customWidth="1"/>
    <col min="7982" max="7982" width="23.5703125" style="3" customWidth="1"/>
    <col min="7983" max="7983" width="22.5703125" style="3" bestFit="1" customWidth="1"/>
    <col min="7984" max="7984" width="21.7109375" style="3" bestFit="1" customWidth="1"/>
    <col min="7985" max="7985" width="41.7109375" style="3" bestFit="1" customWidth="1"/>
    <col min="7986" max="8191" width="11.42578125" style="3"/>
    <col min="8192" max="8192" width="2.85546875" style="3" customWidth="1"/>
    <col min="8193" max="8193" width="24.140625" style="3" bestFit="1" customWidth="1"/>
    <col min="8194" max="8194" width="36.28515625" style="3" bestFit="1" customWidth="1"/>
    <col min="8195" max="8195" width="36" style="3" bestFit="1" customWidth="1"/>
    <col min="8196" max="8196" width="39.85546875" style="3" bestFit="1" customWidth="1"/>
    <col min="8197" max="8197" width="22.5703125" style="3" bestFit="1" customWidth="1"/>
    <col min="8198" max="8198" width="153" style="3" bestFit="1" customWidth="1"/>
    <col min="8199" max="8199" width="86.85546875" style="3" customWidth="1"/>
    <col min="8200" max="8200" width="127.85546875" style="3" bestFit="1" customWidth="1"/>
    <col min="8201" max="8201" width="8.140625" style="3" customWidth="1"/>
    <col min="8202" max="8202" width="24.5703125" style="3" customWidth="1"/>
    <col min="8203" max="8203" width="5.85546875" style="3" bestFit="1" customWidth="1"/>
    <col min="8204" max="8204" width="18.5703125" style="3" bestFit="1" customWidth="1"/>
    <col min="8205" max="8205" width="4.28515625" style="3" bestFit="1" customWidth="1"/>
    <col min="8206" max="8206" width="18.5703125" style="3" bestFit="1" customWidth="1"/>
    <col min="8207" max="8207" width="8.28515625" style="3" bestFit="1" customWidth="1"/>
    <col min="8208" max="8209" width="4.28515625" style="3" bestFit="1" customWidth="1"/>
    <col min="8210" max="8210" width="5.85546875" style="3" bestFit="1" customWidth="1"/>
    <col min="8211" max="8211" width="4.28515625" style="3" bestFit="1" customWidth="1"/>
    <col min="8212" max="8212" width="8.28515625" style="3" bestFit="1" customWidth="1"/>
    <col min="8213" max="8213" width="9.5703125" style="3" customWidth="1"/>
    <col min="8214" max="8214" width="5.85546875" style="3" customWidth="1"/>
    <col min="8215" max="8215" width="4.5703125" style="3" customWidth="1"/>
    <col min="8216" max="8216" width="8.85546875" style="3" customWidth="1"/>
    <col min="8217" max="8217" width="5.42578125" style="3" customWidth="1"/>
    <col min="8218" max="8218" width="5.7109375" style="3" customWidth="1"/>
    <col min="8219" max="8219" width="19.7109375" style="3" bestFit="1" customWidth="1"/>
    <col min="8220" max="8220" width="22.42578125" style="3" customWidth="1"/>
    <col min="8221" max="8221" width="5.85546875" style="3" bestFit="1" customWidth="1"/>
    <col min="8222" max="8222" width="17.28515625" style="3" bestFit="1" customWidth="1"/>
    <col min="8223" max="8223" width="4.28515625" style="3" bestFit="1" customWidth="1"/>
    <col min="8224" max="8224" width="18.5703125" style="3" bestFit="1" customWidth="1"/>
    <col min="8225" max="8225" width="8.28515625" style="3" bestFit="1" customWidth="1"/>
    <col min="8226" max="8227" width="4.28515625" style="3" bestFit="1" customWidth="1"/>
    <col min="8228" max="8228" width="5.85546875" style="3" bestFit="1" customWidth="1"/>
    <col min="8229" max="8229" width="4.28515625" style="3" bestFit="1" customWidth="1"/>
    <col min="8230" max="8230" width="8.28515625" style="3" bestFit="1" customWidth="1"/>
    <col min="8231" max="8231" width="3.28515625" style="3" customWidth="1"/>
    <col min="8232" max="8232" width="3.85546875" style="3" customWidth="1"/>
    <col min="8233" max="8233" width="4.42578125" style="3" customWidth="1"/>
    <col min="8234" max="8234" width="9.85546875" style="3" customWidth="1"/>
    <col min="8235" max="8235" width="7.140625" style="3" customWidth="1"/>
    <col min="8236" max="8236" width="7.5703125" style="3" customWidth="1"/>
    <col min="8237" max="8237" width="19.7109375" style="3" bestFit="1" customWidth="1"/>
    <col min="8238" max="8238" width="23.5703125" style="3" customWidth="1"/>
    <col min="8239" max="8239" width="22.5703125" style="3" bestFit="1" customWidth="1"/>
    <col min="8240" max="8240" width="21.7109375" style="3" bestFit="1" customWidth="1"/>
    <col min="8241" max="8241" width="41.7109375" style="3" bestFit="1" customWidth="1"/>
    <col min="8242" max="8447" width="11.42578125" style="3"/>
    <col min="8448" max="8448" width="2.85546875" style="3" customWidth="1"/>
    <col min="8449" max="8449" width="24.140625" style="3" bestFit="1" customWidth="1"/>
    <col min="8450" max="8450" width="36.28515625" style="3" bestFit="1" customWidth="1"/>
    <col min="8451" max="8451" width="36" style="3" bestFit="1" customWidth="1"/>
    <col min="8452" max="8452" width="39.85546875" style="3" bestFit="1" customWidth="1"/>
    <col min="8453" max="8453" width="22.5703125" style="3" bestFit="1" customWidth="1"/>
    <col min="8454" max="8454" width="153" style="3" bestFit="1" customWidth="1"/>
    <col min="8455" max="8455" width="86.85546875" style="3" customWidth="1"/>
    <col min="8456" max="8456" width="127.85546875" style="3" bestFit="1" customWidth="1"/>
    <col min="8457" max="8457" width="8.140625" style="3" customWidth="1"/>
    <col min="8458" max="8458" width="24.5703125" style="3" customWidth="1"/>
    <col min="8459" max="8459" width="5.85546875" style="3" bestFit="1" customWidth="1"/>
    <col min="8460" max="8460" width="18.5703125" style="3" bestFit="1" customWidth="1"/>
    <col min="8461" max="8461" width="4.28515625" style="3" bestFit="1" customWidth="1"/>
    <col min="8462" max="8462" width="18.5703125" style="3" bestFit="1" customWidth="1"/>
    <col min="8463" max="8463" width="8.28515625" style="3" bestFit="1" customWidth="1"/>
    <col min="8464" max="8465" width="4.28515625" style="3" bestFit="1" customWidth="1"/>
    <col min="8466" max="8466" width="5.85546875" style="3" bestFit="1" customWidth="1"/>
    <col min="8467" max="8467" width="4.28515625" style="3" bestFit="1" customWidth="1"/>
    <col min="8468" max="8468" width="8.28515625" style="3" bestFit="1" customWidth="1"/>
    <col min="8469" max="8469" width="9.5703125" style="3" customWidth="1"/>
    <col min="8470" max="8470" width="5.85546875" style="3" customWidth="1"/>
    <col min="8471" max="8471" width="4.5703125" style="3" customWidth="1"/>
    <col min="8472" max="8472" width="8.85546875" style="3" customWidth="1"/>
    <col min="8473" max="8473" width="5.42578125" style="3" customWidth="1"/>
    <col min="8474" max="8474" width="5.7109375" style="3" customWidth="1"/>
    <col min="8475" max="8475" width="19.7109375" style="3" bestFit="1" customWidth="1"/>
    <col min="8476" max="8476" width="22.42578125" style="3" customWidth="1"/>
    <col min="8477" max="8477" width="5.85546875" style="3" bestFit="1" customWidth="1"/>
    <col min="8478" max="8478" width="17.28515625" style="3" bestFit="1" customWidth="1"/>
    <col min="8479" max="8479" width="4.28515625" style="3" bestFit="1" customWidth="1"/>
    <col min="8480" max="8480" width="18.5703125" style="3" bestFit="1" customWidth="1"/>
    <col min="8481" max="8481" width="8.28515625" style="3" bestFit="1" customWidth="1"/>
    <col min="8482" max="8483" width="4.28515625" style="3" bestFit="1" customWidth="1"/>
    <col min="8484" max="8484" width="5.85546875" style="3" bestFit="1" customWidth="1"/>
    <col min="8485" max="8485" width="4.28515625" style="3" bestFit="1" customWidth="1"/>
    <col min="8486" max="8486" width="8.28515625" style="3" bestFit="1" customWidth="1"/>
    <col min="8487" max="8487" width="3.28515625" style="3" customWidth="1"/>
    <col min="8488" max="8488" width="3.85546875" style="3" customWidth="1"/>
    <col min="8489" max="8489" width="4.42578125" style="3" customWidth="1"/>
    <col min="8490" max="8490" width="9.85546875" style="3" customWidth="1"/>
    <col min="8491" max="8491" width="7.140625" style="3" customWidth="1"/>
    <col min="8492" max="8492" width="7.5703125" style="3" customWidth="1"/>
    <col min="8493" max="8493" width="19.7109375" style="3" bestFit="1" customWidth="1"/>
    <col min="8494" max="8494" width="23.5703125" style="3" customWidth="1"/>
    <col min="8495" max="8495" width="22.5703125" style="3" bestFit="1" customWidth="1"/>
    <col min="8496" max="8496" width="21.7109375" style="3" bestFit="1" customWidth="1"/>
    <col min="8497" max="8497" width="41.7109375" style="3" bestFit="1" customWidth="1"/>
    <col min="8498" max="8703" width="11.42578125" style="3"/>
    <col min="8704" max="8704" width="2.85546875" style="3" customWidth="1"/>
    <col min="8705" max="8705" width="24.140625" style="3" bestFit="1" customWidth="1"/>
    <col min="8706" max="8706" width="36.28515625" style="3" bestFit="1" customWidth="1"/>
    <col min="8707" max="8707" width="36" style="3" bestFit="1" customWidth="1"/>
    <col min="8708" max="8708" width="39.85546875" style="3" bestFit="1" customWidth="1"/>
    <col min="8709" max="8709" width="22.5703125" style="3" bestFit="1" customWidth="1"/>
    <col min="8710" max="8710" width="153" style="3" bestFit="1" customWidth="1"/>
    <col min="8711" max="8711" width="86.85546875" style="3" customWidth="1"/>
    <col min="8712" max="8712" width="127.85546875" style="3" bestFit="1" customWidth="1"/>
    <col min="8713" max="8713" width="8.140625" style="3" customWidth="1"/>
    <col min="8714" max="8714" width="24.5703125" style="3" customWidth="1"/>
    <col min="8715" max="8715" width="5.85546875" style="3" bestFit="1" customWidth="1"/>
    <col min="8716" max="8716" width="18.5703125" style="3" bestFit="1" customWidth="1"/>
    <col min="8717" max="8717" width="4.28515625" style="3" bestFit="1" customWidth="1"/>
    <col min="8718" max="8718" width="18.5703125" style="3" bestFit="1" customWidth="1"/>
    <col min="8719" max="8719" width="8.28515625" style="3" bestFit="1" customWidth="1"/>
    <col min="8720" max="8721" width="4.28515625" style="3" bestFit="1" customWidth="1"/>
    <col min="8722" max="8722" width="5.85546875" style="3" bestFit="1" customWidth="1"/>
    <col min="8723" max="8723" width="4.28515625" style="3" bestFit="1" customWidth="1"/>
    <col min="8724" max="8724" width="8.28515625" style="3" bestFit="1" customWidth="1"/>
    <col min="8725" max="8725" width="9.5703125" style="3" customWidth="1"/>
    <col min="8726" max="8726" width="5.85546875" style="3" customWidth="1"/>
    <col min="8727" max="8727" width="4.5703125" style="3" customWidth="1"/>
    <col min="8728" max="8728" width="8.85546875" style="3" customWidth="1"/>
    <col min="8729" max="8729" width="5.42578125" style="3" customWidth="1"/>
    <col min="8730" max="8730" width="5.7109375" style="3" customWidth="1"/>
    <col min="8731" max="8731" width="19.7109375" style="3" bestFit="1" customWidth="1"/>
    <col min="8732" max="8732" width="22.42578125" style="3" customWidth="1"/>
    <col min="8733" max="8733" width="5.85546875" style="3" bestFit="1" customWidth="1"/>
    <col min="8734" max="8734" width="17.28515625" style="3" bestFit="1" customWidth="1"/>
    <col min="8735" max="8735" width="4.28515625" style="3" bestFit="1" customWidth="1"/>
    <col min="8736" max="8736" width="18.5703125" style="3" bestFit="1" customWidth="1"/>
    <col min="8737" max="8737" width="8.28515625" style="3" bestFit="1" customWidth="1"/>
    <col min="8738" max="8739" width="4.28515625" style="3" bestFit="1" customWidth="1"/>
    <col min="8740" max="8740" width="5.85546875" style="3" bestFit="1" customWidth="1"/>
    <col min="8741" max="8741" width="4.28515625" style="3" bestFit="1" customWidth="1"/>
    <col min="8742" max="8742" width="8.28515625" style="3" bestFit="1" customWidth="1"/>
    <col min="8743" max="8743" width="3.28515625" style="3" customWidth="1"/>
    <col min="8744" max="8744" width="3.85546875" style="3" customWidth="1"/>
    <col min="8745" max="8745" width="4.42578125" style="3" customWidth="1"/>
    <col min="8746" max="8746" width="9.85546875" style="3" customWidth="1"/>
    <col min="8747" max="8747" width="7.140625" style="3" customWidth="1"/>
    <col min="8748" max="8748" width="7.5703125" style="3" customWidth="1"/>
    <col min="8749" max="8749" width="19.7109375" style="3" bestFit="1" customWidth="1"/>
    <col min="8750" max="8750" width="23.5703125" style="3" customWidth="1"/>
    <col min="8751" max="8751" width="22.5703125" style="3" bestFit="1" customWidth="1"/>
    <col min="8752" max="8752" width="21.7109375" style="3" bestFit="1" customWidth="1"/>
    <col min="8753" max="8753" width="41.7109375" style="3" bestFit="1" customWidth="1"/>
    <col min="8754" max="8959" width="11.42578125" style="3"/>
    <col min="8960" max="8960" width="2.85546875" style="3" customWidth="1"/>
    <col min="8961" max="8961" width="24.140625" style="3" bestFit="1" customWidth="1"/>
    <col min="8962" max="8962" width="36.28515625" style="3" bestFit="1" customWidth="1"/>
    <col min="8963" max="8963" width="36" style="3" bestFit="1" customWidth="1"/>
    <col min="8964" max="8964" width="39.85546875" style="3" bestFit="1" customWidth="1"/>
    <col min="8965" max="8965" width="22.5703125" style="3" bestFit="1" customWidth="1"/>
    <col min="8966" max="8966" width="153" style="3" bestFit="1" customWidth="1"/>
    <col min="8967" max="8967" width="86.85546875" style="3" customWidth="1"/>
    <col min="8968" max="8968" width="127.85546875" style="3" bestFit="1" customWidth="1"/>
    <col min="8969" max="8969" width="8.140625" style="3" customWidth="1"/>
    <col min="8970" max="8970" width="24.5703125" style="3" customWidth="1"/>
    <col min="8971" max="8971" width="5.85546875" style="3" bestFit="1" customWidth="1"/>
    <col min="8972" max="8972" width="18.5703125" style="3" bestFit="1" customWidth="1"/>
    <col min="8973" max="8973" width="4.28515625" style="3" bestFit="1" customWidth="1"/>
    <col min="8974" max="8974" width="18.5703125" style="3" bestFit="1" customWidth="1"/>
    <col min="8975" max="8975" width="8.28515625" style="3" bestFit="1" customWidth="1"/>
    <col min="8976" max="8977" width="4.28515625" style="3" bestFit="1" customWidth="1"/>
    <col min="8978" max="8978" width="5.85546875" style="3" bestFit="1" customWidth="1"/>
    <col min="8979" max="8979" width="4.28515625" style="3" bestFit="1" customWidth="1"/>
    <col min="8980" max="8980" width="8.28515625" style="3" bestFit="1" customWidth="1"/>
    <col min="8981" max="8981" width="9.5703125" style="3" customWidth="1"/>
    <col min="8982" max="8982" width="5.85546875" style="3" customWidth="1"/>
    <col min="8983" max="8983" width="4.5703125" style="3" customWidth="1"/>
    <col min="8984" max="8984" width="8.85546875" style="3" customWidth="1"/>
    <col min="8985" max="8985" width="5.42578125" style="3" customWidth="1"/>
    <col min="8986" max="8986" width="5.7109375" style="3" customWidth="1"/>
    <col min="8987" max="8987" width="19.7109375" style="3" bestFit="1" customWidth="1"/>
    <col min="8988" max="8988" width="22.42578125" style="3" customWidth="1"/>
    <col min="8989" max="8989" width="5.85546875" style="3" bestFit="1" customWidth="1"/>
    <col min="8990" max="8990" width="17.28515625" style="3" bestFit="1" customWidth="1"/>
    <col min="8991" max="8991" width="4.28515625" style="3" bestFit="1" customWidth="1"/>
    <col min="8992" max="8992" width="18.5703125" style="3" bestFit="1" customWidth="1"/>
    <col min="8993" max="8993" width="8.28515625" style="3" bestFit="1" customWidth="1"/>
    <col min="8994" max="8995" width="4.28515625" style="3" bestFit="1" customWidth="1"/>
    <col min="8996" max="8996" width="5.85546875" style="3" bestFit="1" customWidth="1"/>
    <col min="8997" max="8997" width="4.28515625" style="3" bestFit="1" customWidth="1"/>
    <col min="8998" max="8998" width="8.28515625" style="3" bestFit="1" customWidth="1"/>
    <col min="8999" max="8999" width="3.28515625" style="3" customWidth="1"/>
    <col min="9000" max="9000" width="3.85546875" style="3" customWidth="1"/>
    <col min="9001" max="9001" width="4.42578125" style="3" customWidth="1"/>
    <col min="9002" max="9002" width="9.85546875" style="3" customWidth="1"/>
    <col min="9003" max="9003" width="7.140625" style="3" customWidth="1"/>
    <col min="9004" max="9004" width="7.5703125" style="3" customWidth="1"/>
    <col min="9005" max="9005" width="19.7109375" style="3" bestFit="1" customWidth="1"/>
    <col min="9006" max="9006" width="23.5703125" style="3" customWidth="1"/>
    <col min="9007" max="9007" width="22.5703125" style="3" bestFit="1" customWidth="1"/>
    <col min="9008" max="9008" width="21.7109375" style="3" bestFit="1" customWidth="1"/>
    <col min="9009" max="9009" width="41.7109375" style="3" bestFit="1" customWidth="1"/>
    <col min="9010" max="9215" width="11.42578125" style="3"/>
    <col min="9216" max="9216" width="2.85546875" style="3" customWidth="1"/>
    <col min="9217" max="9217" width="24.140625" style="3" bestFit="1" customWidth="1"/>
    <col min="9218" max="9218" width="36.28515625" style="3" bestFit="1" customWidth="1"/>
    <col min="9219" max="9219" width="36" style="3" bestFit="1" customWidth="1"/>
    <col min="9220" max="9220" width="39.85546875" style="3" bestFit="1" customWidth="1"/>
    <col min="9221" max="9221" width="22.5703125" style="3" bestFit="1" customWidth="1"/>
    <col min="9222" max="9222" width="153" style="3" bestFit="1" customWidth="1"/>
    <col min="9223" max="9223" width="86.85546875" style="3" customWidth="1"/>
    <col min="9224" max="9224" width="127.85546875" style="3" bestFit="1" customWidth="1"/>
    <col min="9225" max="9225" width="8.140625" style="3" customWidth="1"/>
    <col min="9226" max="9226" width="24.5703125" style="3" customWidth="1"/>
    <col min="9227" max="9227" width="5.85546875" style="3" bestFit="1" customWidth="1"/>
    <col min="9228" max="9228" width="18.5703125" style="3" bestFit="1" customWidth="1"/>
    <col min="9229" max="9229" width="4.28515625" style="3" bestFit="1" customWidth="1"/>
    <col min="9230" max="9230" width="18.5703125" style="3" bestFit="1" customWidth="1"/>
    <col min="9231" max="9231" width="8.28515625" style="3" bestFit="1" customWidth="1"/>
    <col min="9232" max="9233" width="4.28515625" style="3" bestFit="1" customWidth="1"/>
    <col min="9234" max="9234" width="5.85546875" style="3" bestFit="1" customWidth="1"/>
    <col min="9235" max="9235" width="4.28515625" style="3" bestFit="1" customWidth="1"/>
    <col min="9236" max="9236" width="8.28515625" style="3" bestFit="1" customWidth="1"/>
    <col min="9237" max="9237" width="9.5703125" style="3" customWidth="1"/>
    <col min="9238" max="9238" width="5.85546875" style="3" customWidth="1"/>
    <col min="9239" max="9239" width="4.5703125" style="3" customWidth="1"/>
    <col min="9240" max="9240" width="8.85546875" style="3" customWidth="1"/>
    <col min="9241" max="9241" width="5.42578125" style="3" customWidth="1"/>
    <col min="9242" max="9242" width="5.7109375" style="3" customWidth="1"/>
    <col min="9243" max="9243" width="19.7109375" style="3" bestFit="1" customWidth="1"/>
    <col min="9244" max="9244" width="22.42578125" style="3" customWidth="1"/>
    <col min="9245" max="9245" width="5.85546875" style="3" bestFit="1" customWidth="1"/>
    <col min="9246" max="9246" width="17.28515625" style="3" bestFit="1" customWidth="1"/>
    <col min="9247" max="9247" width="4.28515625" style="3" bestFit="1" customWidth="1"/>
    <col min="9248" max="9248" width="18.5703125" style="3" bestFit="1" customWidth="1"/>
    <col min="9249" max="9249" width="8.28515625" style="3" bestFit="1" customWidth="1"/>
    <col min="9250" max="9251" width="4.28515625" style="3" bestFit="1" customWidth="1"/>
    <col min="9252" max="9252" width="5.85546875" style="3" bestFit="1" customWidth="1"/>
    <col min="9253" max="9253" width="4.28515625" style="3" bestFit="1" customWidth="1"/>
    <col min="9254" max="9254" width="8.28515625" style="3" bestFit="1" customWidth="1"/>
    <col min="9255" max="9255" width="3.28515625" style="3" customWidth="1"/>
    <col min="9256" max="9256" width="3.85546875" style="3" customWidth="1"/>
    <col min="9257" max="9257" width="4.42578125" style="3" customWidth="1"/>
    <col min="9258" max="9258" width="9.85546875" style="3" customWidth="1"/>
    <col min="9259" max="9259" width="7.140625" style="3" customWidth="1"/>
    <col min="9260" max="9260" width="7.5703125" style="3" customWidth="1"/>
    <col min="9261" max="9261" width="19.7109375" style="3" bestFit="1" customWidth="1"/>
    <col min="9262" max="9262" width="23.5703125" style="3" customWidth="1"/>
    <col min="9263" max="9263" width="22.5703125" style="3" bestFit="1" customWidth="1"/>
    <col min="9264" max="9264" width="21.7109375" style="3" bestFit="1" customWidth="1"/>
    <col min="9265" max="9265" width="41.7109375" style="3" bestFit="1" customWidth="1"/>
    <col min="9266" max="9471" width="11.42578125" style="3"/>
    <col min="9472" max="9472" width="2.85546875" style="3" customWidth="1"/>
    <col min="9473" max="9473" width="24.140625" style="3" bestFit="1" customWidth="1"/>
    <col min="9474" max="9474" width="36.28515625" style="3" bestFit="1" customWidth="1"/>
    <col min="9475" max="9475" width="36" style="3" bestFit="1" customWidth="1"/>
    <col min="9476" max="9476" width="39.85546875" style="3" bestFit="1" customWidth="1"/>
    <col min="9477" max="9477" width="22.5703125" style="3" bestFit="1" customWidth="1"/>
    <col min="9478" max="9478" width="153" style="3" bestFit="1" customWidth="1"/>
    <col min="9479" max="9479" width="86.85546875" style="3" customWidth="1"/>
    <col min="9480" max="9480" width="127.85546875" style="3" bestFit="1" customWidth="1"/>
    <col min="9481" max="9481" width="8.140625" style="3" customWidth="1"/>
    <col min="9482" max="9482" width="24.5703125" style="3" customWidth="1"/>
    <col min="9483" max="9483" width="5.85546875" style="3" bestFit="1" customWidth="1"/>
    <col min="9484" max="9484" width="18.5703125" style="3" bestFit="1" customWidth="1"/>
    <col min="9485" max="9485" width="4.28515625" style="3" bestFit="1" customWidth="1"/>
    <col min="9486" max="9486" width="18.5703125" style="3" bestFit="1" customWidth="1"/>
    <col min="9487" max="9487" width="8.28515625" style="3" bestFit="1" customWidth="1"/>
    <col min="9488" max="9489" width="4.28515625" style="3" bestFit="1" customWidth="1"/>
    <col min="9490" max="9490" width="5.85546875" style="3" bestFit="1" customWidth="1"/>
    <col min="9491" max="9491" width="4.28515625" style="3" bestFit="1" customWidth="1"/>
    <col min="9492" max="9492" width="8.28515625" style="3" bestFit="1" customWidth="1"/>
    <col min="9493" max="9493" width="9.5703125" style="3" customWidth="1"/>
    <col min="9494" max="9494" width="5.85546875" style="3" customWidth="1"/>
    <col min="9495" max="9495" width="4.5703125" style="3" customWidth="1"/>
    <col min="9496" max="9496" width="8.85546875" style="3" customWidth="1"/>
    <col min="9497" max="9497" width="5.42578125" style="3" customWidth="1"/>
    <col min="9498" max="9498" width="5.7109375" style="3" customWidth="1"/>
    <col min="9499" max="9499" width="19.7109375" style="3" bestFit="1" customWidth="1"/>
    <col min="9500" max="9500" width="22.42578125" style="3" customWidth="1"/>
    <col min="9501" max="9501" width="5.85546875" style="3" bestFit="1" customWidth="1"/>
    <col min="9502" max="9502" width="17.28515625" style="3" bestFit="1" customWidth="1"/>
    <col min="9503" max="9503" width="4.28515625" style="3" bestFit="1" customWidth="1"/>
    <col min="9504" max="9504" width="18.5703125" style="3" bestFit="1" customWidth="1"/>
    <col min="9505" max="9505" width="8.28515625" style="3" bestFit="1" customWidth="1"/>
    <col min="9506" max="9507" width="4.28515625" style="3" bestFit="1" customWidth="1"/>
    <col min="9508" max="9508" width="5.85546875" style="3" bestFit="1" customWidth="1"/>
    <col min="9509" max="9509" width="4.28515625" style="3" bestFit="1" customWidth="1"/>
    <col min="9510" max="9510" width="8.28515625" style="3" bestFit="1" customWidth="1"/>
    <col min="9511" max="9511" width="3.28515625" style="3" customWidth="1"/>
    <col min="9512" max="9512" width="3.85546875" style="3" customWidth="1"/>
    <col min="9513" max="9513" width="4.42578125" style="3" customWidth="1"/>
    <col min="9514" max="9514" width="9.85546875" style="3" customWidth="1"/>
    <col min="9515" max="9515" width="7.140625" style="3" customWidth="1"/>
    <col min="9516" max="9516" width="7.5703125" style="3" customWidth="1"/>
    <col min="9517" max="9517" width="19.7109375" style="3" bestFit="1" customWidth="1"/>
    <col min="9518" max="9518" width="23.5703125" style="3" customWidth="1"/>
    <col min="9519" max="9519" width="22.5703125" style="3" bestFit="1" customWidth="1"/>
    <col min="9520" max="9520" width="21.7109375" style="3" bestFit="1" customWidth="1"/>
    <col min="9521" max="9521" width="41.7109375" style="3" bestFit="1" customWidth="1"/>
    <col min="9522" max="9727" width="11.42578125" style="3"/>
    <col min="9728" max="9728" width="2.85546875" style="3" customWidth="1"/>
    <col min="9729" max="9729" width="24.140625" style="3" bestFit="1" customWidth="1"/>
    <col min="9730" max="9730" width="36.28515625" style="3" bestFit="1" customWidth="1"/>
    <col min="9731" max="9731" width="36" style="3" bestFit="1" customWidth="1"/>
    <col min="9732" max="9732" width="39.85546875" style="3" bestFit="1" customWidth="1"/>
    <col min="9733" max="9733" width="22.5703125" style="3" bestFit="1" customWidth="1"/>
    <col min="9734" max="9734" width="153" style="3" bestFit="1" customWidth="1"/>
    <col min="9735" max="9735" width="86.85546875" style="3" customWidth="1"/>
    <col min="9736" max="9736" width="127.85546875" style="3" bestFit="1" customWidth="1"/>
    <col min="9737" max="9737" width="8.140625" style="3" customWidth="1"/>
    <col min="9738" max="9738" width="24.5703125" style="3" customWidth="1"/>
    <col min="9739" max="9739" width="5.85546875" style="3" bestFit="1" customWidth="1"/>
    <col min="9740" max="9740" width="18.5703125" style="3" bestFit="1" customWidth="1"/>
    <col min="9741" max="9741" width="4.28515625" style="3" bestFit="1" customWidth="1"/>
    <col min="9742" max="9742" width="18.5703125" style="3" bestFit="1" customWidth="1"/>
    <col min="9743" max="9743" width="8.28515625" style="3" bestFit="1" customWidth="1"/>
    <col min="9744" max="9745" width="4.28515625" style="3" bestFit="1" customWidth="1"/>
    <col min="9746" max="9746" width="5.85546875" style="3" bestFit="1" customWidth="1"/>
    <col min="9747" max="9747" width="4.28515625" style="3" bestFit="1" customWidth="1"/>
    <col min="9748" max="9748" width="8.28515625" style="3" bestFit="1" customWidth="1"/>
    <col min="9749" max="9749" width="9.5703125" style="3" customWidth="1"/>
    <col min="9750" max="9750" width="5.85546875" style="3" customWidth="1"/>
    <col min="9751" max="9751" width="4.5703125" style="3" customWidth="1"/>
    <col min="9752" max="9752" width="8.85546875" style="3" customWidth="1"/>
    <col min="9753" max="9753" width="5.42578125" style="3" customWidth="1"/>
    <col min="9754" max="9754" width="5.7109375" style="3" customWidth="1"/>
    <col min="9755" max="9755" width="19.7109375" style="3" bestFit="1" customWidth="1"/>
    <col min="9756" max="9756" width="22.42578125" style="3" customWidth="1"/>
    <col min="9757" max="9757" width="5.85546875" style="3" bestFit="1" customWidth="1"/>
    <col min="9758" max="9758" width="17.28515625" style="3" bestFit="1" customWidth="1"/>
    <col min="9759" max="9759" width="4.28515625" style="3" bestFit="1" customWidth="1"/>
    <col min="9760" max="9760" width="18.5703125" style="3" bestFit="1" customWidth="1"/>
    <col min="9761" max="9761" width="8.28515625" style="3" bestFit="1" customWidth="1"/>
    <col min="9762" max="9763" width="4.28515625" style="3" bestFit="1" customWidth="1"/>
    <col min="9764" max="9764" width="5.85546875" style="3" bestFit="1" customWidth="1"/>
    <col min="9765" max="9765" width="4.28515625" style="3" bestFit="1" customWidth="1"/>
    <col min="9766" max="9766" width="8.28515625" style="3" bestFit="1" customWidth="1"/>
    <col min="9767" max="9767" width="3.28515625" style="3" customWidth="1"/>
    <col min="9768" max="9768" width="3.85546875" style="3" customWidth="1"/>
    <col min="9769" max="9769" width="4.42578125" style="3" customWidth="1"/>
    <col min="9770" max="9770" width="9.85546875" style="3" customWidth="1"/>
    <col min="9771" max="9771" width="7.140625" style="3" customWidth="1"/>
    <col min="9772" max="9772" width="7.5703125" style="3" customWidth="1"/>
    <col min="9773" max="9773" width="19.7109375" style="3" bestFit="1" customWidth="1"/>
    <col min="9774" max="9774" width="23.5703125" style="3" customWidth="1"/>
    <col min="9775" max="9775" width="22.5703125" style="3" bestFit="1" customWidth="1"/>
    <col min="9776" max="9776" width="21.7109375" style="3" bestFit="1" customWidth="1"/>
    <col min="9777" max="9777" width="41.7109375" style="3" bestFit="1" customWidth="1"/>
    <col min="9778" max="9983" width="11.42578125" style="3"/>
    <col min="9984" max="9984" width="2.85546875" style="3" customWidth="1"/>
    <col min="9985" max="9985" width="24.140625" style="3" bestFit="1" customWidth="1"/>
    <col min="9986" max="9986" width="36.28515625" style="3" bestFit="1" customWidth="1"/>
    <col min="9987" max="9987" width="36" style="3" bestFit="1" customWidth="1"/>
    <col min="9988" max="9988" width="39.85546875" style="3" bestFit="1" customWidth="1"/>
    <col min="9989" max="9989" width="22.5703125" style="3" bestFit="1" customWidth="1"/>
    <col min="9990" max="9990" width="153" style="3" bestFit="1" customWidth="1"/>
    <col min="9991" max="9991" width="86.85546875" style="3" customWidth="1"/>
    <col min="9992" max="9992" width="127.85546875" style="3" bestFit="1" customWidth="1"/>
    <col min="9993" max="9993" width="8.140625" style="3" customWidth="1"/>
    <col min="9994" max="9994" width="24.5703125" style="3" customWidth="1"/>
    <col min="9995" max="9995" width="5.85546875" style="3" bestFit="1" customWidth="1"/>
    <col min="9996" max="9996" width="18.5703125" style="3" bestFit="1" customWidth="1"/>
    <col min="9997" max="9997" width="4.28515625" style="3" bestFit="1" customWidth="1"/>
    <col min="9998" max="9998" width="18.5703125" style="3" bestFit="1" customWidth="1"/>
    <col min="9999" max="9999" width="8.28515625" style="3" bestFit="1" customWidth="1"/>
    <col min="10000" max="10001" width="4.28515625" style="3" bestFit="1" customWidth="1"/>
    <col min="10002" max="10002" width="5.85546875" style="3" bestFit="1" customWidth="1"/>
    <col min="10003" max="10003" width="4.28515625" style="3" bestFit="1" customWidth="1"/>
    <col min="10004" max="10004" width="8.28515625" style="3" bestFit="1" customWidth="1"/>
    <col min="10005" max="10005" width="9.5703125" style="3" customWidth="1"/>
    <col min="10006" max="10006" width="5.85546875" style="3" customWidth="1"/>
    <col min="10007" max="10007" width="4.5703125" style="3" customWidth="1"/>
    <col min="10008" max="10008" width="8.85546875" style="3" customWidth="1"/>
    <col min="10009" max="10009" width="5.42578125" style="3" customWidth="1"/>
    <col min="10010" max="10010" width="5.7109375" style="3" customWidth="1"/>
    <col min="10011" max="10011" width="19.7109375" style="3" bestFit="1" customWidth="1"/>
    <col min="10012" max="10012" width="22.42578125" style="3" customWidth="1"/>
    <col min="10013" max="10013" width="5.85546875" style="3" bestFit="1" customWidth="1"/>
    <col min="10014" max="10014" width="17.28515625" style="3" bestFit="1" customWidth="1"/>
    <col min="10015" max="10015" width="4.28515625" style="3" bestFit="1" customWidth="1"/>
    <col min="10016" max="10016" width="18.5703125" style="3" bestFit="1" customWidth="1"/>
    <col min="10017" max="10017" width="8.28515625" style="3" bestFit="1" customWidth="1"/>
    <col min="10018" max="10019" width="4.28515625" style="3" bestFit="1" customWidth="1"/>
    <col min="10020" max="10020" width="5.85546875" style="3" bestFit="1" customWidth="1"/>
    <col min="10021" max="10021" width="4.28515625" style="3" bestFit="1" customWidth="1"/>
    <col min="10022" max="10022" width="8.28515625" style="3" bestFit="1" customWidth="1"/>
    <col min="10023" max="10023" width="3.28515625" style="3" customWidth="1"/>
    <col min="10024" max="10024" width="3.85546875" style="3" customWidth="1"/>
    <col min="10025" max="10025" width="4.42578125" style="3" customWidth="1"/>
    <col min="10026" max="10026" width="9.85546875" style="3" customWidth="1"/>
    <col min="10027" max="10027" width="7.140625" style="3" customWidth="1"/>
    <col min="10028" max="10028" width="7.5703125" style="3" customWidth="1"/>
    <col min="10029" max="10029" width="19.7109375" style="3" bestFit="1" customWidth="1"/>
    <col min="10030" max="10030" width="23.5703125" style="3" customWidth="1"/>
    <col min="10031" max="10031" width="22.5703125" style="3" bestFit="1" customWidth="1"/>
    <col min="10032" max="10032" width="21.7109375" style="3" bestFit="1" customWidth="1"/>
    <col min="10033" max="10033" width="41.7109375" style="3" bestFit="1" customWidth="1"/>
    <col min="10034" max="10239" width="11.42578125" style="3"/>
    <col min="10240" max="10240" width="2.85546875" style="3" customWidth="1"/>
    <col min="10241" max="10241" width="24.140625" style="3" bestFit="1" customWidth="1"/>
    <col min="10242" max="10242" width="36.28515625" style="3" bestFit="1" customWidth="1"/>
    <col min="10243" max="10243" width="36" style="3" bestFit="1" customWidth="1"/>
    <col min="10244" max="10244" width="39.85546875" style="3" bestFit="1" customWidth="1"/>
    <col min="10245" max="10245" width="22.5703125" style="3" bestFit="1" customWidth="1"/>
    <col min="10246" max="10246" width="153" style="3" bestFit="1" customWidth="1"/>
    <col min="10247" max="10247" width="86.85546875" style="3" customWidth="1"/>
    <col min="10248" max="10248" width="127.85546875" style="3" bestFit="1" customWidth="1"/>
    <col min="10249" max="10249" width="8.140625" style="3" customWidth="1"/>
    <col min="10250" max="10250" width="24.5703125" style="3" customWidth="1"/>
    <col min="10251" max="10251" width="5.85546875" style="3" bestFit="1" customWidth="1"/>
    <col min="10252" max="10252" width="18.5703125" style="3" bestFit="1" customWidth="1"/>
    <col min="10253" max="10253" width="4.28515625" style="3" bestFit="1" customWidth="1"/>
    <col min="10254" max="10254" width="18.5703125" style="3" bestFit="1" customWidth="1"/>
    <col min="10255" max="10255" width="8.28515625" style="3" bestFit="1" customWidth="1"/>
    <col min="10256" max="10257" width="4.28515625" style="3" bestFit="1" customWidth="1"/>
    <col min="10258" max="10258" width="5.85546875" style="3" bestFit="1" customWidth="1"/>
    <col min="10259" max="10259" width="4.28515625" style="3" bestFit="1" customWidth="1"/>
    <col min="10260" max="10260" width="8.28515625" style="3" bestFit="1" customWidth="1"/>
    <col min="10261" max="10261" width="9.5703125" style="3" customWidth="1"/>
    <col min="10262" max="10262" width="5.85546875" style="3" customWidth="1"/>
    <col min="10263" max="10263" width="4.5703125" style="3" customWidth="1"/>
    <col min="10264" max="10264" width="8.85546875" style="3" customWidth="1"/>
    <col min="10265" max="10265" width="5.42578125" style="3" customWidth="1"/>
    <col min="10266" max="10266" width="5.7109375" style="3" customWidth="1"/>
    <col min="10267" max="10267" width="19.7109375" style="3" bestFit="1" customWidth="1"/>
    <col min="10268" max="10268" width="22.42578125" style="3" customWidth="1"/>
    <col min="10269" max="10269" width="5.85546875" style="3" bestFit="1" customWidth="1"/>
    <col min="10270" max="10270" width="17.28515625" style="3" bestFit="1" customWidth="1"/>
    <col min="10271" max="10271" width="4.28515625" style="3" bestFit="1" customWidth="1"/>
    <col min="10272" max="10272" width="18.5703125" style="3" bestFit="1" customWidth="1"/>
    <col min="10273" max="10273" width="8.28515625" style="3" bestFit="1" customWidth="1"/>
    <col min="10274" max="10275" width="4.28515625" style="3" bestFit="1" customWidth="1"/>
    <col min="10276" max="10276" width="5.85546875" style="3" bestFit="1" customWidth="1"/>
    <col min="10277" max="10277" width="4.28515625" style="3" bestFit="1" customWidth="1"/>
    <col min="10278" max="10278" width="8.28515625" style="3" bestFit="1" customWidth="1"/>
    <col min="10279" max="10279" width="3.28515625" style="3" customWidth="1"/>
    <col min="10280" max="10280" width="3.85546875" style="3" customWidth="1"/>
    <col min="10281" max="10281" width="4.42578125" style="3" customWidth="1"/>
    <col min="10282" max="10282" width="9.85546875" style="3" customWidth="1"/>
    <col min="10283" max="10283" width="7.140625" style="3" customWidth="1"/>
    <col min="10284" max="10284" width="7.5703125" style="3" customWidth="1"/>
    <col min="10285" max="10285" width="19.7109375" style="3" bestFit="1" customWidth="1"/>
    <col min="10286" max="10286" width="23.5703125" style="3" customWidth="1"/>
    <col min="10287" max="10287" width="22.5703125" style="3" bestFit="1" customWidth="1"/>
    <col min="10288" max="10288" width="21.7109375" style="3" bestFit="1" customWidth="1"/>
    <col min="10289" max="10289" width="41.7109375" style="3" bestFit="1" customWidth="1"/>
    <col min="10290" max="10495" width="11.42578125" style="3"/>
    <col min="10496" max="10496" width="2.85546875" style="3" customWidth="1"/>
    <col min="10497" max="10497" width="24.140625" style="3" bestFit="1" customWidth="1"/>
    <col min="10498" max="10498" width="36.28515625" style="3" bestFit="1" customWidth="1"/>
    <col min="10499" max="10499" width="36" style="3" bestFit="1" customWidth="1"/>
    <col min="10500" max="10500" width="39.85546875" style="3" bestFit="1" customWidth="1"/>
    <col min="10501" max="10501" width="22.5703125" style="3" bestFit="1" customWidth="1"/>
    <col min="10502" max="10502" width="153" style="3" bestFit="1" customWidth="1"/>
    <col min="10503" max="10503" width="86.85546875" style="3" customWidth="1"/>
    <col min="10504" max="10504" width="127.85546875" style="3" bestFit="1" customWidth="1"/>
    <col min="10505" max="10505" width="8.140625" style="3" customWidth="1"/>
    <col min="10506" max="10506" width="24.5703125" style="3" customWidth="1"/>
    <col min="10507" max="10507" width="5.85546875" style="3" bestFit="1" customWidth="1"/>
    <col min="10508" max="10508" width="18.5703125" style="3" bestFit="1" customWidth="1"/>
    <col min="10509" max="10509" width="4.28515625" style="3" bestFit="1" customWidth="1"/>
    <col min="10510" max="10510" width="18.5703125" style="3" bestFit="1" customWidth="1"/>
    <col min="10511" max="10511" width="8.28515625" style="3" bestFit="1" customWidth="1"/>
    <col min="10512" max="10513" width="4.28515625" style="3" bestFit="1" customWidth="1"/>
    <col min="10514" max="10514" width="5.85546875" style="3" bestFit="1" customWidth="1"/>
    <col min="10515" max="10515" width="4.28515625" style="3" bestFit="1" customWidth="1"/>
    <col min="10516" max="10516" width="8.28515625" style="3" bestFit="1" customWidth="1"/>
    <col min="10517" max="10517" width="9.5703125" style="3" customWidth="1"/>
    <col min="10518" max="10518" width="5.85546875" style="3" customWidth="1"/>
    <col min="10519" max="10519" width="4.5703125" style="3" customWidth="1"/>
    <col min="10520" max="10520" width="8.85546875" style="3" customWidth="1"/>
    <col min="10521" max="10521" width="5.42578125" style="3" customWidth="1"/>
    <col min="10522" max="10522" width="5.7109375" style="3" customWidth="1"/>
    <col min="10523" max="10523" width="19.7109375" style="3" bestFit="1" customWidth="1"/>
    <col min="10524" max="10524" width="22.42578125" style="3" customWidth="1"/>
    <col min="10525" max="10525" width="5.85546875" style="3" bestFit="1" customWidth="1"/>
    <col min="10526" max="10526" width="17.28515625" style="3" bestFit="1" customWidth="1"/>
    <col min="10527" max="10527" width="4.28515625" style="3" bestFit="1" customWidth="1"/>
    <col min="10528" max="10528" width="18.5703125" style="3" bestFit="1" customWidth="1"/>
    <col min="10529" max="10529" width="8.28515625" style="3" bestFit="1" customWidth="1"/>
    <col min="10530" max="10531" width="4.28515625" style="3" bestFit="1" customWidth="1"/>
    <col min="10532" max="10532" width="5.85546875" style="3" bestFit="1" customWidth="1"/>
    <col min="10533" max="10533" width="4.28515625" style="3" bestFit="1" customWidth="1"/>
    <col min="10534" max="10534" width="8.28515625" style="3" bestFit="1" customWidth="1"/>
    <col min="10535" max="10535" width="3.28515625" style="3" customWidth="1"/>
    <col min="10536" max="10536" width="3.85546875" style="3" customWidth="1"/>
    <col min="10537" max="10537" width="4.42578125" style="3" customWidth="1"/>
    <col min="10538" max="10538" width="9.85546875" style="3" customWidth="1"/>
    <col min="10539" max="10539" width="7.140625" style="3" customWidth="1"/>
    <col min="10540" max="10540" width="7.5703125" style="3" customWidth="1"/>
    <col min="10541" max="10541" width="19.7109375" style="3" bestFit="1" customWidth="1"/>
    <col min="10542" max="10542" width="23.5703125" style="3" customWidth="1"/>
    <col min="10543" max="10543" width="22.5703125" style="3" bestFit="1" customWidth="1"/>
    <col min="10544" max="10544" width="21.7109375" style="3" bestFit="1" customWidth="1"/>
    <col min="10545" max="10545" width="41.7109375" style="3" bestFit="1" customWidth="1"/>
    <col min="10546" max="10751" width="11.42578125" style="3"/>
    <col min="10752" max="10752" width="2.85546875" style="3" customWidth="1"/>
    <col min="10753" max="10753" width="24.140625" style="3" bestFit="1" customWidth="1"/>
    <col min="10754" max="10754" width="36.28515625" style="3" bestFit="1" customWidth="1"/>
    <col min="10755" max="10755" width="36" style="3" bestFit="1" customWidth="1"/>
    <col min="10756" max="10756" width="39.85546875" style="3" bestFit="1" customWidth="1"/>
    <col min="10757" max="10757" width="22.5703125" style="3" bestFit="1" customWidth="1"/>
    <col min="10758" max="10758" width="153" style="3" bestFit="1" customWidth="1"/>
    <col min="10759" max="10759" width="86.85546875" style="3" customWidth="1"/>
    <col min="10760" max="10760" width="127.85546875" style="3" bestFit="1" customWidth="1"/>
    <col min="10761" max="10761" width="8.140625" style="3" customWidth="1"/>
    <col min="10762" max="10762" width="24.5703125" style="3" customWidth="1"/>
    <col min="10763" max="10763" width="5.85546875" style="3" bestFit="1" customWidth="1"/>
    <col min="10764" max="10764" width="18.5703125" style="3" bestFit="1" customWidth="1"/>
    <col min="10765" max="10765" width="4.28515625" style="3" bestFit="1" customWidth="1"/>
    <col min="10766" max="10766" width="18.5703125" style="3" bestFit="1" customWidth="1"/>
    <col min="10767" max="10767" width="8.28515625" style="3" bestFit="1" customWidth="1"/>
    <col min="10768" max="10769" width="4.28515625" style="3" bestFit="1" customWidth="1"/>
    <col min="10770" max="10770" width="5.85546875" style="3" bestFit="1" customWidth="1"/>
    <col min="10771" max="10771" width="4.28515625" style="3" bestFit="1" customWidth="1"/>
    <col min="10772" max="10772" width="8.28515625" style="3" bestFit="1" customWidth="1"/>
    <col min="10773" max="10773" width="9.5703125" style="3" customWidth="1"/>
    <col min="10774" max="10774" width="5.85546875" style="3" customWidth="1"/>
    <col min="10775" max="10775" width="4.5703125" style="3" customWidth="1"/>
    <col min="10776" max="10776" width="8.85546875" style="3" customWidth="1"/>
    <col min="10777" max="10777" width="5.42578125" style="3" customWidth="1"/>
    <col min="10778" max="10778" width="5.7109375" style="3" customWidth="1"/>
    <col min="10779" max="10779" width="19.7109375" style="3" bestFit="1" customWidth="1"/>
    <col min="10780" max="10780" width="22.42578125" style="3" customWidth="1"/>
    <col min="10781" max="10781" width="5.85546875" style="3" bestFit="1" customWidth="1"/>
    <col min="10782" max="10782" width="17.28515625" style="3" bestFit="1" customWidth="1"/>
    <col min="10783" max="10783" width="4.28515625" style="3" bestFit="1" customWidth="1"/>
    <col min="10784" max="10784" width="18.5703125" style="3" bestFit="1" customWidth="1"/>
    <col min="10785" max="10785" width="8.28515625" style="3" bestFit="1" customWidth="1"/>
    <col min="10786" max="10787" width="4.28515625" style="3" bestFit="1" customWidth="1"/>
    <col min="10788" max="10788" width="5.85546875" style="3" bestFit="1" customWidth="1"/>
    <col min="10789" max="10789" width="4.28515625" style="3" bestFit="1" customWidth="1"/>
    <col min="10790" max="10790" width="8.28515625" style="3" bestFit="1" customWidth="1"/>
    <col min="10791" max="10791" width="3.28515625" style="3" customWidth="1"/>
    <col min="10792" max="10792" width="3.85546875" style="3" customWidth="1"/>
    <col min="10793" max="10793" width="4.42578125" style="3" customWidth="1"/>
    <col min="10794" max="10794" width="9.85546875" style="3" customWidth="1"/>
    <col min="10795" max="10795" width="7.140625" style="3" customWidth="1"/>
    <col min="10796" max="10796" width="7.5703125" style="3" customWidth="1"/>
    <col min="10797" max="10797" width="19.7109375" style="3" bestFit="1" customWidth="1"/>
    <col min="10798" max="10798" width="23.5703125" style="3" customWidth="1"/>
    <col min="10799" max="10799" width="22.5703125" style="3" bestFit="1" customWidth="1"/>
    <col min="10800" max="10800" width="21.7109375" style="3" bestFit="1" customWidth="1"/>
    <col min="10801" max="10801" width="41.7109375" style="3" bestFit="1" customWidth="1"/>
    <col min="10802" max="11007" width="11.42578125" style="3"/>
    <col min="11008" max="11008" width="2.85546875" style="3" customWidth="1"/>
    <col min="11009" max="11009" width="24.140625" style="3" bestFit="1" customWidth="1"/>
    <col min="11010" max="11010" width="36.28515625" style="3" bestFit="1" customWidth="1"/>
    <col min="11011" max="11011" width="36" style="3" bestFit="1" customWidth="1"/>
    <col min="11012" max="11012" width="39.85546875" style="3" bestFit="1" customWidth="1"/>
    <col min="11013" max="11013" width="22.5703125" style="3" bestFit="1" customWidth="1"/>
    <col min="11014" max="11014" width="153" style="3" bestFit="1" customWidth="1"/>
    <col min="11015" max="11015" width="86.85546875" style="3" customWidth="1"/>
    <col min="11016" max="11016" width="127.85546875" style="3" bestFit="1" customWidth="1"/>
    <col min="11017" max="11017" width="8.140625" style="3" customWidth="1"/>
    <col min="11018" max="11018" width="24.5703125" style="3" customWidth="1"/>
    <col min="11019" max="11019" width="5.85546875" style="3" bestFit="1" customWidth="1"/>
    <col min="11020" max="11020" width="18.5703125" style="3" bestFit="1" customWidth="1"/>
    <col min="11021" max="11021" width="4.28515625" style="3" bestFit="1" customWidth="1"/>
    <col min="11022" max="11022" width="18.5703125" style="3" bestFit="1" customWidth="1"/>
    <col min="11023" max="11023" width="8.28515625" style="3" bestFit="1" customWidth="1"/>
    <col min="11024" max="11025" width="4.28515625" style="3" bestFit="1" customWidth="1"/>
    <col min="11026" max="11026" width="5.85546875" style="3" bestFit="1" customWidth="1"/>
    <col min="11027" max="11027" width="4.28515625" style="3" bestFit="1" customWidth="1"/>
    <col min="11028" max="11028" width="8.28515625" style="3" bestFit="1" customWidth="1"/>
    <col min="11029" max="11029" width="9.5703125" style="3" customWidth="1"/>
    <col min="11030" max="11030" width="5.85546875" style="3" customWidth="1"/>
    <col min="11031" max="11031" width="4.5703125" style="3" customWidth="1"/>
    <col min="11032" max="11032" width="8.85546875" style="3" customWidth="1"/>
    <col min="11033" max="11033" width="5.42578125" style="3" customWidth="1"/>
    <col min="11034" max="11034" width="5.7109375" style="3" customWidth="1"/>
    <col min="11035" max="11035" width="19.7109375" style="3" bestFit="1" customWidth="1"/>
    <col min="11036" max="11036" width="22.42578125" style="3" customWidth="1"/>
    <col min="11037" max="11037" width="5.85546875" style="3" bestFit="1" customWidth="1"/>
    <col min="11038" max="11038" width="17.28515625" style="3" bestFit="1" customWidth="1"/>
    <col min="11039" max="11039" width="4.28515625" style="3" bestFit="1" customWidth="1"/>
    <col min="11040" max="11040" width="18.5703125" style="3" bestFit="1" customWidth="1"/>
    <col min="11041" max="11041" width="8.28515625" style="3" bestFit="1" customWidth="1"/>
    <col min="11042" max="11043" width="4.28515625" style="3" bestFit="1" customWidth="1"/>
    <col min="11044" max="11044" width="5.85546875" style="3" bestFit="1" customWidth="1"/>
    <col min="11045" max="11045" width="4.28515625" style="3" bestFit="1" customWidth="1"/>
    <col min="11046" max="11046" width="8.28515625" style="3" bestFit="1" customWidth="1"/>
    <col min="11047" max="11047" width="3.28515625" style="3" customWidth="1"/>
    <col min="11048" max="11048" width="3.85546875" style="3" customWidth="1"/>
    <col min="11049" max="11049" width="4.42578125" style="3" customWidth="1"/>
    <col min="11050" max="11050" width="9.85546875" style="3" customWidth="1"/>
    <col min="11051" max="11051" width="7.140625" style="3" customWidth="1"/>
    <col min="11052" max="11052" width="7.5703125" style="3" customWidth="1"/>
    <col min="11053" max="11053" width="19.7109375" style="3" bestFit="1" customWidth="1"/>
    <col min="11054" max="11054" width="23.5703125" style="3" customWidth="1"/>
    <col min="11055" max="11055" width="22.5703125" style="3" bestFit="1" customWidth="1"/>
    <col min="11056" max="11056" width="21.7109375" style="3" bestFit="1" customWidth="1"/>
    <col min="11057" max="11057" width="41.7109375" style="3" bestFit="1" customWidth="1"/>
    <col min="11058" max="11263" width="11.42578125" style="3"/>
    <col min="11264" max="11264" width="2.85546875" style="3" customWidth="1"/>
    <col min="11265" max="11265" width="24.140625" style="3" bestFit="1" customWidth="1"/>
    <col min="11266" max="11266" width="36.28515625" style="3" bestFit="1" customWidth="1"/>
    <col min="11267" max="11267" width="36" style="3" bestFit="1" customWidth="1"/>
    <col min="11268" max="11268" width="39.85546875" style="3" bestFit="1" customWidth="1"/>
    <col min="11269" max="11269" width="22.5703125" style="3" bestFit="1" customWidth="1"/>
    <col min="11270" max="11270" width="153" style="3" bestFit="1" customWidth="1"/>
    <col min="11271" max="11271" width="86.85546875" style="3" customWidth="1"/>
    <col min="11272" max="11272" width="127.85546875" style="3" bestFit="1" customWidth="1"/>
    <col min="11273" max="11273" width="8.140625" style="3" customWidth="1"/>
    <col min="11274" max="11274" width="24.5703125" style="3" customWidth="1"/>
    <col min="11275" max="11275" width="5.85546875" style="3" bestFit="1" customWidth="1"/>
    <col min="11276" max="11276" width="18.5703125" style="3" bestFit="1" customWidth="1"/>
    <col min="11277" max="11277" width="4.28515625" style="3" bestFit="1" customWidth="1"/>
    <col min="11278" max="11278" width="18.5703125" style="3" bestFit="1" customWidth="1"/>
    <col min="11279" max="11279" width="8.28515625" style="3" bestFit="1" customWidth="1"/>
    <col min="11280" max="11281" width="4.28515625" style="3" bestFit="1" customWidth="1"/>
    <col min="11282" max="11282" width="5.85546875" style="3" bestFit="1" customWidth="1"/>
    <col min="11283" max="11283" width="4.28515625" style="3" bestFit="1" customWidth="1"/>
    <col min="11284" max="11284" width="8.28515625" style="3" bestFit="1" customWidth="1"/>
    <col min="11285" max="11285" width="9.5703125" style="3" customWidth="1"/>
    <col min="11286" max="11286" width="5.85546875" style="3" customWidth="1"/>
    <col min="11287" max="11287" width="4.5703125" style="3" customWidth="1"/>
    <col min="11288" max="11288" width="8.85546875" style="3" customWidth="1"/>
    <col min="11289" max="11289" width="5.42578125" style="3" customWidth="1"/>
    <col min="11290" max="11290" width="5.7109375" style="3" customWidth="1"/>
    <col min="11291" max="11291" width="19.7109375" style="3" bestFit="1" customWidth="1"/>
    <col min="11292" max="11292" width="22.42578125" style="3" customWidth="1"/>
    <col min="11293" max="11293" width="5.85546875" style="3" bestFit="1" customWidth="1"/>
    <col min="11294" max="11294" width="17.28515625" style="3" bestFit="1" customWidth="1"/>
    <col min="11295" max="11295" width="4.28515625" style="3" bestFit="1" customWidth="1"/>
    <col min="11296" max="11296" width="18.5703125" style="3" bestFit="1" customWidth="1"/>
    <col min="11297" max="11297" width="8.28515625" style="3" bestFit="1" customWidth="1"/>
    <col min="11298" max="11299" width="4.28515625" style="3" bestFit="1" customWidth="1"/>
    <col min="11300" max="11300" width="5.85546875" style="3" bestFit="1" customWidth="1"/>
    <col min="11301" max="11301" width="4.28515625" style="3" bestFit="1" customWidth="1"/>
    <col min="11302" max="11302" width="8.28515625" style="3" bestFit="1" customWidth="1"/>
    <col min="11303" max="11303" width="3.28515625" style="3" customWidth="1"/>
    <col min="11304" max="11304" width="3.85546875" style="3" customWidth="1"/>
    <col min="11305" max="11305" width="4.42578125" style="3" customWidth="1"/>
    <col min="11306" max="11306" width="9.85546875" style="3" customWidth="1"/>
    <col min="11307" max="11307" width="7.140625" style="3" customWidth="1"/>
    <col min="11308" max="11308" width="7.5703125" style="3" customWidth="1"/>
    <col min="11309" max="11309" width="19.7109375" style="3" bestFit="1" customWidth="1"/>
    <col min="11310" max="11310" width="23.5703125" style="3" customWidth="1"/>
    <col min="11311" max="11311" width="22.5703125" style="3" bestFit="1" customWidth="1"/>
    <col min="11312" max="11312" width="21.7109375" style="3" bestFit="1" customWidth="1"/>
    <col min="11313" max="11313" width="41.7109375" style="3" bestFit="1" customWidth="1"/>
    <col min="11314" max="11519" width="11.42578125" style="3"/>
    <col min="11520" max="11520" width="2.85546875" style="3" customWidth="1"/>
    <col min="11521" max="11521" width="24.140625" style="3" bestFit="1" customWidth="1"/>
    <col min="11522" max="11522" width="36.28515625" style="3" bestFit="1" customWidth="1"/>
    <col min="11523" max="11523" width="36" style="3" bestFit="1" customWidth="1"/>
    <col min="11524" max="11524" width="39.85546875" style="3" bestFit="1" customWidth="1"/>
    <col min="11525" max="11525" width="22.5703125" style="3" bestFit="1" customWidth="1"/>
    <col min="11526" max="11526" width="153" style="3" bestFit="1" customWidth="1"/>
    <col min="11527" max="11527" width="86.85546875" style="3" customWidth="1"/>
    <col min="11528" max="11528" width="127.85546875" style="3" bestFit="1" customWidth="1"/>
    <col min="11529" max="11529" width="8.140625" style="3" customWidth="1"/>
    <col min="11530" max="11530" width="24.5703125" style="3" customWidth="1"/>
    <col min="11531" max="11531" width="5.85546875" style="3" bestFit="1" customWidth="1"/>
    <col min="11532" max="11532" width="18.5703125" style="3" bestFit="1" customWidth="1"/>
    <col min="11533" max="11533" width="4.28515625" style="3" bestFit="1" customWidth="1"/>
    <col min="11534" max="11534" width="18.5703125" style="3" bestFit="1" customWidth="1"/>
    <col min="11535" max="11535" width="8.28515625" style="3" bestFit="1" customWidth="1"/>
    <col min="11536" max="11537" width="4.28515625" style="3" bestFit="1" customWidth="1"/>
    <col min="11538" max="11538" width="5.85546875" style="3" bestFit="1" customWidth="1"/>
    <col min="11539" max="11539" width="4.28515625" style="3" bestFit="1" customWidth="1"/>
    <col min="11540" max="11540" width="8.28515625" style="3" bestFit="1" customWidth="1"/>
    <col min="11541" max="11541" width="9.5703125" style="3" customWidth="1"/>
    <col min="11542" max="11542" width="5.85546875" style="3" customWidth="1"/>
    <col min="11543" max="11543" width="4.5703125" style="3" customWidth="1"/>
    <col min="11544" max="11544" width="8.85546875" style="3" customWidth="1"/>
    <col min="11545" max="11545" width="5.42578125" style="3" customWidth="1"/>
    <col min="11546" max="11546" width="5.7109375" style="3" customWidth="1"/>
    <col min="11547" max="11547" width="19.7109375" style="3" bestFit="1" customWidth="1"/>
    <col min="11548" max="11548" width="22.42578125" style="3" customWidth="1"/>
    <col min="11549" max="11549" width="5.85546875" style="3" bestFit="1" customWidth="1"/>
    <col min="11550" max="11550" width="17.28515625" style="3" bestFit="1" customWidth="1"/>
    <col min="11551" max="11551" width="4.28515625" style="3" bestFit="1" customWidth="1"/>
    <col min="11552" max="11552" width="18.5703125" style="3" bestFit="1" customWidth="1"/>
    <col min="11553" max="11553" width="8.28515625" style="3" bestFit="1" customWidth="1"/>
    <col min="11554" max="11555" width="4.28515625" style="3" bestFit="1" customWidth="1"/>
    <col min="11556" max="11556" width="5.85546875" style="3" bestFit="1" customWidth="1"/>
    <col min="11557" max="11557" width="4.28515625" style="3" bestFit="1" customWidth="1"/>
    <col min="11558" max="11558" width="8.28515625" style="3" bestFit="1" customWidth="1"/>
    <col min="11559" max="11559" width="3.28515625" style="3" customWidth="1"/>
    <col min="11560" max="11560" width="3.85546875" style="3" customWidth="1"/>
    <col min="11561" max="11561" width="4.42578125" style="3" customWidth="1"/>
    <col min="11562" max="11562" width="9.85546875" style="3" customWidth="1"/>
    <col min="11563" max="11563" width="7.140625" style="3" customWidth="1"/>
    <col min="11564" max="11564" width="7.5703125" style="3" customWidth="1"/>
    <col min="11565" max="11565" width="19.7109375" style="3" bestFit="1" customWidth="1"/>
    <col min="11566" max="11566" width="23.5703125" style="3" customWidth="1"/>
    <col min="11567" max="11567" width="22.5703125" style="3" bestFit="1" customWidth="1"/>
    <col min="11568" max="11568" width="21.7109375" style="3" bestFit="1" customWidth="1"/>
    <col min="11569" max="11569" width="41.7109375" style="3" bestFit="1" customWidth="1"/>
    <col min="11570" max="11775" width="11.42578125" style="3"/>
    <col min="11776" max="11776" width="2.85546875" style="3" customWidth="1"/>
    <col min="11777" max="11777" width="24.140625" style="3" bestFit="1" customWidth="1"/>
    <col min="11778" max="11778" width="36.28515625" style="3" bestFit="1" customWidth="1"/>
    <col min="11779" max="11779" width="36" style="3" bestFit="1" customWidth="1"/>
    <col min="11780" max="11780" width="39.85546875" style="3" bestFit="1" customWidth="1"/>
    <col min="11781" max="11781" width="22.5703125" style="3" bestFit="1" customWidth="1"/>
    <col min="11782" max="11782" width="153" style="3" bestFit="1" customWidth="1"/>
    <col min="11783" max="11783" width="86.85546875" style="3" customWidth="1"/>
    <col min="11784" max="11784" width="127.85546875" style="3" bestFit="1" customWidth="1"/>
    <col min="11785" max="11785" width="8.140625" style="3" customWidth="1"/>
    <col min="11786" max="11786" width="24.5703125" style="3" customWidth="1"/>
    <col min="11787" max="11787" width="5.85546875" style="3" bestFit="1" customWidth="1"/>
    <col min="11788" max="11788" width="18.5703125" style="3" bestFit="1" customWidth="1"/>
    <col min="11789" max="11789" width="4.28515625" style="3" bestFit="1" customWidth="1"/>
    <col min="11790" max="11790" width="18.5703125" style="3" bestFit="1" customWidth="1"/>
    <col min="11791" max="11791" width="8.28515625" style="3" bestFit="1" customWidth="1"/>
    <col min="11792" max="11793" width="4.28515625" style="3" bestFit="1" customWidth="1"/>
    <col min="11794" max="11794" width="5.85546875" style="3" bestFit="1" customWidth="1"/>
    <col min="11795" max="11795" width="4.28515625" style="3" bestFit="1" customWidth="1"/>
    <col min="11796" max="11796" width="8.28515625" style="3" bestFit="1" customWidth="1"/>
    <col min="11797" max="11797" width="9.5703125" style="3" customWidth="1"/>
    <col min="11798" max="11798" width="5.85546875" style="3" customWidth="1"/>
    <col min="11799" max="11799" width="4.5703125" style="3" customWidth="1"/>
    <col min="11800" max="11800" width="8.85546875" style="3" customWidth="1"/>
    <col min="11801" max="11801" width="5.42578125" style="3" customWidth="1"/>
    <col min="11802" max="11802" width="5.7109375" style="3" customWidth="1"/>
    <col min="11803" max="11803" width="19.7109375" style="3" bestFit="1" customWidth="1"/>
    <col min="11804" max="11804" width="22.42578125" style="3" customWidth="1"/>
    <col min="11805" max="11805" width="5.85546875" style="3" bestFit="1" customWidth="1"/>
    <col min="11806" max="11806" width="17.28515625" style="3" bestFit="1" customWidth="1"/>
    <col min="11807" max="11807" width="4.28515625" style="3" bestFit="1" customWidth="1"/>
    <col min="11808" max="11808" width="18.5703125" style="3" bestFit="1" customWidth="1"/>
    <col min="11809" max="11809" width="8.28515625" style="3" bestFit="1" customWidth="1"/>
    <col min="11810" max="11811" width="4.28515625" style="3" bestFit="1" customWidth="1"/>
    <col min="11812" max="11812" width="5.85546875" style="3" bestFit="1" customWidth="1"/>
    <col min="11813" max="11813" width="4.28515625" style="3" bestFit="1" customWidth="1"/>
    <col min="11814" max="11814" width="8.28515625" style="3" bestFit="1" customWidth="1"/>
    <col min="11815" max="11815" width="3.28515625" style="3" customWidth="1"/>
    <col min="11816" max="11816" width="3.85546875" style="3" customWidth="1"/>
    <col min="11817" max="11817" width="4.42578125" style="3" customWidth="1"/>
    <col min="11818" max="11818" width="9.85546875" style="3" customWidth="1"/>
    <col min="11819" max="11819" width="7.140625" style="3" customWidth="1"/>
    <col min="11820" max="11820" width="7.5703125" style="3" customWidth="1"/>
    <col min="11821" max="11821" width="19.7109375" style="3" bestFit="1" customWidth="1"/>
    <col min="11822" max="11822" width="23.5703125" style="3" customWidth="1"/>
    <col min="11823" max="11823" width="22.5703125" style="3" bestFit="1" customWidth="1"/>
    <col min="11824" max="11824" width="21.7109375" style="3" bestFit="1" customWidth="1"/>
    <col min="11825" max="11825" width="41.7109375" style="3" bestFit="1" customWidth="1"/>
    <col min="11826" max="12031" width="11.42578125" style="3"/>
    <col min="12032" max="12032" width="2.85546875" style="3" customWidth="1"/>
    <col min="12033" max="12033" width="24.140625" style="3" bestFit="1" customWidth="1"/>
    <col min="12034" max="12034" width="36.28515625" style="3" bestFit="1" customWidth="1"/>
    <col min="12035" max="12035" width="36" style="3" bestFit="1" customWidth="1"/>
    <col min="12036" max="12036" width="39.85546875" style="3" bestFit="1" customWidth="1"/>
    <col min="12037" max="12037" width="22.5703125" style="3" bestFit="1" customWidth="1"/>
    <col min="12038" max="12038" width="153" style="3" bestFit="1" customWidth="1"/>
    <col min="12039" max="12039" width="86.85546875" style="3" customWidth="1"/>
    <col min="12040" max="12040" width="127.85546875" style="3" bestFit="1" customWidth="1"/>
    <col min="12041" max="12041" width="8.140625" style="3" customWidth="1"/>
    <col min="12042" max="12042" width="24.5703125" style="3" customWidth="1"/>
    <col min="12043" max="12043" width="5.85546875" style="3" bestFit="1" customWidth="1"/>
    <col min="12044" max="12044" width="18.5703125" style="3" bestFit="1" customWidth="1"/>
    <col min="12045" max="12045" width="4.28515625" style="3" bestFit="1" customWidth="1"/>
    <col min="12046" max="12046" width="18.5703125" style="3" bestFit="1" customWidth="1"/>
    <col min="12047" max="12047" width="8.28515625" style="3" bestFit="1" customWidth="1"/>
    <col min="12048" max="12049" width="4.28515625" style="3" bestFit="1" customWidth="1"/>
    <col min="12050" max="12050" width="5.85546875" style="3" bestFit="1" customWidth="1"/>
    <col min="12051" max="12051" width="4.28515625" style="3" bestFit="1" customWidth="1"/>
    <col min="12052" max="12052" width="8.28515625" style="3" bestFit="1" customWidth="1"/>
    <col min="12053" max="12053" width="9.5703125" style="3" customWidth="1"/>
    <col min="12054" max="12054" width="5.85546875" style="3" customWidth="1"/>
    <col min="12055" max="12055" width="4.5703125" style="3" customWidth="1"/>
    <col min="12056" max="12056" width="8.85546875" style="3" customWidth="1"/>
    <col min="12057" max="12057" width="5.42578125" style="3" customWidth="1"/>
    <col min="12058" max="12058" width="5.7109375" style="3" customWidth="1"/>
    <col min="12059" max="12059" width="19.7109375" style="3" bestFit="1" customWidth="1"/>
    <col min="12060" max="12060" width="22.42578125" style="3" customWidth="1"/>
    <col min="12061" max="12061" width="5.85546875" style="3" bestFit="1" customWidth="1"/>
    <col min="12062" max="12062" width="17.28515625" style="3" bestFit="1" customWidth="1"/>
    <col min="12063" max="12063" width="4.28515625" style="3" bestFit="1" customWidth="1"/>
    <col min="12064" max="12064" width="18.5703125" style="3" bestFit="1" customWidth="1"/>
    <col min="12065" max="12065" width="8.28515625" style="3" bestFit="1" customWidth="1"/>
    <col min="12066" max="12067" width="4.28515625" style="3" bestFit="1" customWidth="1"/>
    <col min="12068" max="12068" width="5.85546875" style="3" bestFit="1" customWidth="1"/>
    <col min="12069" max="12069" width="4.28515625" style="3" bestFit="1" customWidth="1"/>
    <col min="12070" max="12070" width="8.28515625" style="3" bestFit="1" customWidth="1"/>
    <col min="12071" max="12071" width="3.28515625" style="3" customWidth="1"/>
    <col min="12072" max="12072" width="3.85546875" style="3" customWidth="1"/>
    <col min="12073" max="12073" width="4.42578125" style="3" customWidth="1"/>
    <col min="12074" max="12074" width="9.85546875" style="3" customWidth="1"/>
    <col min="12075" max="12075" width="7.140625" style="3" customWidth="1"/>
    <col min="12076" max="12076" width="7.5703125" style="3" customWidth="1"/>
    <col min="12077" max="12077" width="19.7109375" style="3" bestFit="1" customWidth="1"/>
    <col min="12078" max="12078" width="23.5703125" style="3" customWidth="1"/>
    <col min="12079" max="12079" width="22.5703125" style="3" bestFit="1" customWidth="1"/>
    <col min="12080" max="12080" width="21.7109375" style="3" bestFit="1" customWidth="1"/>
    <col min="12081" max="12081" width="41.7109375" style="3" bestFit="1" customWidth="1"/>
    <col min="12082" max="12287" width="11.42578125" style="3"/>
    <col min="12288" max="12288" width="2.85546875" style="3" customWidth="1"/>
    <col min="12289" max="12289" width="24.140625" style="3" bestFit="1" customWidth="1"/>
    <col min="12290" max="12290" width="36.28515625" style="3" bestFit="1" customWidth="1"/>
    <col min="12291" max="12291" width="36" style="3" bestFit="1" customWidth="1"/>
    <col min="12292" max="12292" width="39.85546875" style="3" bestFit="1" customWidth="1"/>
    <col min="12293" max="12293" width="22.5703125" style="3" bestFit="1" customWidth="1"/>
    <col min="12294" max="12294" width="153" style="3" bestFit="1" customWidth="1"/>
    <col min="12295" max="12295" width="86.85546875" style="3" customWidth="1"/>
    <col min="12296" max="12296" width="127.85546875" style="3" bestFit="1" customWidth="1"/>
    <col min="12297" max="12297" width="8.140625" style="3" customWidth="1"/>
    <col min="12298" max="12298" width="24.5703125" style="3" customWidth="1"/>
    <col min="12299" max="12299" width="5.85546875" style="3" bestFit="1" customWidth="1"/>
    <col min="12300" max="12300" width="18.5703125" style="3" bestFit="1" customWidth="1"/>
    <col min="12301" max="12301" width="4.28515625" style="3" bestFit="1" customWidth="1"/>
    <col min="12302" max="12302" width="18.5703125" style="3" bestFit="1" customWidth="1"/>
    <col min="12303" max="12303" width="8.28515625" style="3" bestFit="1" customWidth="1"/>
    <col min="12304" max="12305" width="4.28515625" style="3" bestFit="1" customWidth="1"/>
    <col min="12306" max="12306" width="5.85546875" style="3" bestFit="1" customWidth="1"/>
    <col min="12307" max="12307" width="4.28515625" style="3" bestFit="1" customWidth="1"/>
    <col min="12308" max="12308" width="8.28515625" style="3" bestFit="1" customWidth="1"/>
    <col min="12309" max="12309" width="9.5703125" style="3" customWidth="1"/>
    <col min="12310" max="12310" width="5.85546875" style="3" customWidth="1"/>
    <col min="12311" max="12311" width="4.5703125" style="3" customWidth="1"/>
    <col min="12312" max="12312" width="8.85546875" style="3" customWidth="1"/>
    <col min="12313" max="12313" width="5.42578125" style="3" customWidth="1"/>
    <col min="12314" max="12314" width="5.7109375" style="3" customWidth="1"/>
    <col min="12315" max="12315" width="19.7109375" style="3" bestFit="1" customWidth="1"/>
    <col min="12316" max="12316" width="22.42578125" style="3" customWidth="1"/>
    <col min="12317" max="12317" width="5.85546875" style="3" bestFit="1" customWidth="1"/>
    <col min="12318" max="12318" width="17.28515625" style="3" bestFit="1" customWidth="1"/>
    <col min="12319" max="12319" width="4.28515625" style="3" bestFit="1" customWidth="1"/>
    <col min="12320" max="12320" width="18.5703125" style="3" bestFit="1" customWidth="1"/>
    <col min="12321" max="12321" width="8.28515625" style="3" bestFit="1" customWidth="1"/>
    <col min="12322" max="12323" width="4.28515625" style="3" bestFit="1" customWidth="1"/>
    <col min="12324" max="12324" width="5.85546875" style="3" bestFit="1" customWidth="1"/>
    <col min="12325" max="12325" width="4.28515625" style="3" bestFit="1" customWidth="1"/>
    <col min="12326" max="12326" width="8.28515625" style="3" bestFit="1" customWidth="1"/>
    <col min="12327" max="12327" width="3.28515625" style="3" customWidth="1"/>
    <col min="12328" max="12328" width="3.85546875" style="3" customWidth="1"/>
    <col min="12329" max="12329" width="4.42578125" style="3" customWidth="1"/>
    <col min="12330" max="12330" width="9.85546875" style="3" customWidth="1"/>
    <col min="12331" max="12331" width="7.140625" style="3" customWidth="1"/>
    <col min="12332" max="12332" width="7.5703125" style="3" customWidth="1"/>
    <col min="12333" max="12333" width="19.7109375" style="3" bestFit="1" customWidth="1"/>
    <col min="12334" max="12334" width="23.5703125" style="3" customWidth="1"/>
    <col min="12335" max="12335" width="22.5703125" style="3" bestFit="1" customWidth="1"/>
    <col min="12336" max="12336" width="21.7109375" style="3" bestFit="1" customWidth="1"/>
    <col min="12337" max="12337" width="41.7109375" style="3" bestFit="1" customWidth="1"/>
    <col min="12338" max="12543" width="11.42578125" style="3"/>
    <col min="12544" max="12544" width="2.85546875" style="3" customWidth="1"/>
    <col min="12545" max="12545" width="24.140625" style="3" bestFit="1" customWidth="1"/>
    <col min="12546" max="12546" width="36.28515625" style="3" bestFit="1" customWidth="1"/>
    <col min="12547" max="12547" width="36" style="3" bestFit="1" customWidth="1"/>
    <col min="12548" max="12548" width="39.85546875" style="3" bestFit="1" customWidth="1"/>
    <col min="12549" max="12549" width="22.5703125" style="3" bestFit="1" customWidth="1"/>
    <col min="12550" max="12550" width="153" style="3" bestFit="1" customWidth="1"/>
    <col min="12551" max="12551" width="86.85546875" style="3" customWidth="1"/>
    <col min="12552" max="12552" width="127.85546875" style="3" bestFit="1" customWidth="1"/>
    <col min="12553" max="12553" width="8.140625" style="3" customWidth="1"/>
    <col min="12554" max="12554" width="24.5703125" style="3" customWidth="1"/>
    <col min="12555" max="12555" width="5.85546875" style="3" bestFit="1" customWidth="1"/>
    <col min="12556" max="12556" width="18.5703125" style="3" bestFit="1" customWidth="1"/>
    <col min="12557" max="12557" width="4.28515625" style="3" bestFit="1" customWidth="1"/>
    <col min="12558" max="12558" width="18.5703125" style="3" bestFit="1" customWidth="1"/>
    <col min="12559" max="12559" width="8.28515625" style="3" bestFit="1" customWidth="1"/>
    <col min="12560" max="12561" width="4.28515625" style="3" bestFit="1" customWidth="1"/>
    <col min="12562" max="12562" width="5.85546875" style="3" bestFit="1" customWidth="1"/>
    <col min="12563" max="12563" width="4.28515625" style="3" bestFit="1" customWidth="1"/>
    <col min="12564" max="12564" width="8.28515625" style="3" bestFit="1" customWidth="1"/>
    <col min="12565" max="12565" width="9.5703125" style="3" customWidth="1"/>
    <col min="12566" max="12566" width="5.85546875" style="3" customWidth="1"/>
    <col min="12567" max="12567" width="4.5703125" style="3" customWidth="1"/>
    <col min="12568" max="12568" width="8.85546875" style="3" customWidth="1"/>
    <col min="12569" max="12569" width="5.42578125" style="3" customWidth="1"/>
    <col min="12570" max="12570" width="5.7109375" style="3" customWidth="1"/>
    <col min="12571" max="12571" width="19.7109375" style="3" bestFit="1" customWidth="1"/>
    <col min="12572" max="12572" width="22.42578125" style="3" customWidth="1"/>
    <col min="12573" max="12573" width="5.85546875" style="3" bestFit="1" customWidth="1"/>
    <col min="12574" max="12574" width="17.28515625" style="3" bestFit="1" customWidth="1"/>
    <col min="12575" max="12575" width="4.28515625" style="3" bestFit="1" customWidth="1"/>
    <col min="12576" max="12576" width="18.5703125" style="3" bestFit="1" customWidth="1"/>
    <col min="12577" max="12577" width="8.28515625" style="3" bestFit="1" customWidth="1"/>
    <col min="12578" max="12579" width="4.28515625" style="3" bestFit="1" customWidth="1"/>
    <col min="12580" max="12580" width="5.85546875" style="3" bestFit="1" customWidth="1"/>
    <col min="12581" max="12581" width="4.28515625" style="3" bestFit="1" customWidth="1"/>
    <col min="12582" max="12582" width="8.28515625" style="3" bestFit="1" customWidth="1"/>
    <col min="12583" max="12583" width="3.28515625" style="3" customWidth="1"/>
    <col min="12584" max="12584" width="3.85546875" style="3" customWidth="1"/>
    <col min="12585" max="12585" width="4.42578125" style="3" customWidth="1"/>
    <col min="12586" max="12586" width="9.85546875" style="3" customWidth="1"/>
    <col min="12587" max="12587" width="7.140625" style="3" customWidth="1"/>
    <col min="12588" max="12588" width="7.5703125" style="3" customWidth="1"/>
    <col min="12589" max="12589" width="19.7109375" style="3" bestFit="1" customWidth="1"/>
    <col min="12590" max="12590" width="23.5703125" style="3" customWidth="1"/>
    <col min="12591" max="12591" width="22.5703125" style="3" bestFit="1" customWidth="1"/>
    <col min="12592" max="12592" width="21.7109375" style="3" bestFit="1" customWidth="1"/>
    <col min="12593" max="12593" width="41.7109375" style="3" bestFit="1" customWidth="1"/>
    <col min="12594" max="12799" width="11.42578125" style="3"/>
    <col min="12800" max="12800" width="2.85546875" style="3" customWidth="1"/>
    <col min="12801" max="12801" width="24.140625" style="3" bestFit="1" customWidth="1"/>
    <col min="12802" max="12802" width="36.28515625" style="3" bestFit="1" customWidth="1"/>
    <col min="12803" max="12803" width="36" style="3" bestFit="1" customWidth="1"/>
    <col min="12804" max="12804" width="39.85546875" style="3" bestFit="1" customWidth="1"/>
    <col min="12805" max="12805" width="22.5703125" style="3" bestFit="1" customWidth="1"/>
    <col min="12806" max="12806" width="153" style="3" bestFit="1" customWidth="1"/>
    <col min="12807" max="12807" width="86.85546875" style="3" customWidth="1"/>
    <col min="12808" max="12808" width="127.85546875" style="3" bestFit="1" customWidth="1"/>
    <col min="12809" max="12809" width="8.140625" style="3" customWidth="1"/>
    <col min="12810" max="12810" width="24.5703125" style="3" customWidth="1"/>
    <col min="12811" max="12811" width="5.85546875" style="3" bestFit="1" customWidth="1"/>
    <col min="12812" max="12812" width="18.5703125" style="3" bestFit="1" customWidth="1"/>
    <col min="12813" max="12813" width="4.28515625" style="3" bestFit="1" customWidth="1"/>
    <col min="12814" max="12814" width="18.5703125" style="3" bestFit="1" customWidth="1"/>
    <col min="12815" max="12815" width="8.28515625" style="3" bestFit="1" customWidth="1"/>
    <col min="12816" max="12817" width="4.28515625" style="3" bestFit="1" customWidth="1"/>
    <col min="12818" max="12818" width="5.85546875" style="3" bestFit="1" customWidth="1"/>
    <col min="12819" max="12819" width="4.28515625" style="3" bestFit="1" customWidth="1"/>
    <col min="12820" max="12820" width="8.28515625" style="3" bestFit="1" customWidth="1"/>
    <col min="12821" max="12821" width="9.5703125" style="3" customWidth="1"/>
    <col min="12822" max="12822" width="5.85546875" style="3" customWidth="1"/>
    <col min="12823" max="12823" width="4.5703125" style="3" customWidth="1"/>
    <col min="12824" max="12824" width="8.85546875" style="3" customWidth="1"/>
    <col min="12825" max="12825" width="5.42578125" style="3" customWidth="1"/>
    <col min="12826" max="12826" width="5.7109375" style="3" customWidth="1"/>
    <col min="12827" max="12827" width="19.7109375" style="3" bestFit="1" customWidth="1"/>
    <col min="12828" max="12828" width="22.42578125" style="3" customWidth="1"/>
    <col min="12829" max="12829" width="5.85546875" style="3" bestFit="1" customWidth="1"/>
    <col min="12830" max="12830" width="17.28515625" style="3" bestFit="1" customWidth="1"/>
    <col min="12831" max="12831" width="4.28515625" style="3" bestFit="1" customWidth="1"/>
    <col min="12832" max="12832" width="18.5703125" style="3" bestFit="1" customWidth="1"/>
    <col min="12833" max="12833" width="8.28515625" style="3" bestFit="1" customWidth="1"/>
    <col min="12834" max="12835" width="4.28515625" style="3" bestFit="1" customWidth="1"/>
    <col min="12836" max="12836" width="5.85546875" style="3" bestFit="1" customWidth="1"/>
    <col min="12837" max="12837" width="4.28515625" style="3" bestFit="1" customWidth="1"/>
    <col min="12838" max="12838" width="8.28515625" style="3" bestFit="1" customWidth="1"/>
    <col min="12839" max="12839" width="3.28515625" style="3" customWidth="1"/>
    <col min="12840" max="12840" width="3.85546875" style="3" customWidth="1"/>
    <col min="12841" max="12841" width="4.42578125" style="3" customWidth="1"/>
    <col min="12842" max="12842" width="9.85546875" style="3" customWidth="1"/>
    <col min="12843" max="12843" width="7.140625" style="3" customWidth="1"/>
    <col min="12844" max="12844" width="7.5703125" style="3" customWidth="1"/>
    <col min="12845" max="12845" width="19.7109375" style="3" bestFit="1" customWidth="1"/>
    <col min="12846" max="12846" width="23.5703125" style="3" customWidth="1"/>
    <col min="12847" max="12847" width="22.5703125" style="3" bestFit="1" customWidth="1"/>
    <col min="12848" max="12848" width="21.7109375" style="3" bestFit="1" customWidth="1"/>
    <col min="12849" max="12849" width="41.7109375" style="3" bestFit="1" customWidth="1"/>
    <col min="12850" max="13055" width="11.42578125" style="3"/>
    <col min="13056" max="13056" width="2.85546875" style="3" customWidth="1"/>
    <col min="13057" max="13057" width="24.140625" style="3" bestFit="1" customWidth="1"/>
    <col min="13058" max="13058" width="36.28515625" style="3" bestFit="1" customWidth="1"/>
    <col min="13059" max="13059" width="36" style="3" bestFit="1" customWidth="1"/>
    <col min="13060" max="13060" width="39.85546875" style="3" bestFit="1" customWidth="1"/>
    <col min="13061" max="13061" width="22.5703125" style="3" bestFit="1" customWidth="1"/>
    <col min="13062" max="13062" width="153" style="3" bestFit="1" customWidth="1"/>
    <col min="13063" max="13063" width="86.85546875" style="3" customWidth="1"/>
    <col min="13064" max="13064" width="127.85546875" style="3" bestFit="1" customWidth="1"/>
    <col min="13065" max="13065" width="8.140625" style="3" customWidth="1"/>
    <col min="13066" max="13066" width="24.5703125" style="3" customWidth="1"/>
    <col min="13067" max="13067" width="5.85546875" style="3" bestFit="1" customWidth="1"/>
    <col min="13068" max="13068" width="18.5703125" style="3" bestFit="1" customWidth="1"/>
    <col min="13069" max="13069" width="4.28515625" style="3" bestFit="1" customWidth="1"/>
    <col min="13070" max="13070" width="18.5703125" style="3" bestFit="1" customWidth="1"/>
    <col min="13071" max="13071" width="8.28515625" style="3" bestFit="1" customWidth="1"/>
    <col min="13072" max="13073" width="4.28515625" style="3" bestFit="1" customWidth="1"/>
    <col min="13074" max="13074" width="5.85546875" style="3" bestFit="1" customWidth="1"/>
    <col min="13075" max="13075" width="4.28515625" style="3" bestFit="1" customWidth="1"/>
    <col min="13076" max="13076" width="8.28515625" style="3" bestFit="1" customWidth="1"/>
    <col min="13077" max="13077" width="9.5703125" style="3" customWidth="1"/>
    <col min="13078" max="13078" width="5.85546875" style="3" customWidth="1"/>
    <col min="13079" max="13079" width="4.5703125" style="3" customWidth="1"/>
    <col min="13080" max="13080" width="8.85546875" style="3" customWidth="1"/>
    <col min="13081" max="13081" width="5.42578125" style="3" customWidth="1"/>
    <col min="13082" max="13082" width="5.7109375" style="3" customWidth="1"/>
    <col min="13083" max="13083" width="19.7109375" style="3" bestFit="1" customWidth="1"/>
    <col min="13084" max="13084" width="22.42578125" style="3" customWidth="1"/>
    <col min="13085" max="13085" width="5.85546875" style="3" bestFit="1" customWidth="1"/>
    <col min="13086" max="13086" width="17.28515625" style="3" bestFit="1" customWidth="1"/>
    <col min="13087" max="13087" width="4.28515625" style="3" bestFit="1" customWidth="1"/>
    <col min="13088" max="13088" width="18.5703125" style="3" bestFit="1" customWidth="1"/>
    <col min="13089" max="13089" width="8.28515625" style="3" bestFit="1" customWidth="1"/>
    <col min="13090" max="13091" width="4.28515625" style="3" bestFit="1" customWidth="1"/>
    <col min="13092" max="13092" width="5.85546875" style="3" bestFit="1" customWidth="1"/>
    <col min="13093" max="13093" width="4.28515625" style="3" bestFit="1" customWidth="1"/>
    <col min="13094" max="13094" width="8.28515625" style="3" bestFit="1" customWidth="1"/>
    <col min="13095" max="13095" width="3.28515625" style="3" customWidth="1"/>
    <col min="13096" max="13096" width="3.85546875" style="3" customWidth="1"/>
    <col min="13097" max="13097" width="4.42578125" style="3" customWidth="1"/>
    <col min="13098" max="13098" width="9.85546875" style="3" customWidth="1"/>
    <col min="13099" max="13099" width="7.140625" style="3" customWidth="1"/>
    <col min="13100" max="13100" width="7.5703125" style="3" customWidth="1"/>
    <col min="13101" max="13101" width="19.7109375" style="3" bestFit="1" customWidth="1"/>
    <col min="13102" max="13102" width="23.5703125" style="3" customWidth="1"/>
    <col min="13103" max="13103" width="22.5703125" style="3" bestFit="1" customWidth="1"/>
    <col min="13104" max="13104" width="21.7109375" style="3" bestFit="1" customWidth="1"/>
    <col min="13105" max="13105" width="41.7109375" style="3" bestFit="1" customWidth="1"/>
    <col min="13106" max="13311" width="11.42578125" style="3"/>
    <col min="13312" max="13312" width="2.85546875" style="3" customWidth="1"/>
    <col min="13313" max="13313" width="24.140625" style="3" bestFit="1" customWidth="1"/>
    <col min="13314" max="13314" width="36.28515625" style="3" bestFit="1" customWidth="1"/>
    <col min="13315" max="13315" width="36" style="3" bestFit="1" customWidth="1"/>
    <col min="13316" max="13316" width="39.85546875" style="3" bestFit="1" customWidth="1"/>
    <col min="13317" max="13317" width="22.5703125" style="3" bestFit="1" customWidth="1"/>
    <col min="13318" max="13318" width="153" style="3" bestFit="1" customWidth="1"/>
    <col min="13319" max="13319" width="86.85546875" style="3" customWidth="1"/>
    <col min="13320" max="13320" width="127.85546875" style="3" bestFit="1" customWidth="1"/>
    <col min="13321" max="13321" width="8.140625" style="3" customWidth="1"/>
    <col min="13322" max="13322" width="24.5703125" style="3" customWidth="1"/>
    <col min="13323" max="13323" width="5.85546875" style="3" bestFit="1" customWidth="1"/>
    <col min="13324" max="13324" width="18.5703125" style="3" bestFit="1" customWidth="1"/>
    <col min="13325" max="13325" width="4.28515625" style="3" bestFit="1" customWidth="1"/>
    <col min="13326" max="13326" width="18.5703125" style="3" bestFit="1" customWidth="1"/>
    <col min="13327" max="13327" width="8.28515625" style="3" bestFit="1" customWidth="1"/>
    <col min="13328" max="13329" width="4.28515625" style="3" bestFit="1" customWidth="1"/>
    <col min="13330" max="13330" width="5.85546875" style="3" bestFit="1" customWidth="1"/>
    <col min="13331" max="13331" width="4.28515625" style="3" bestFit="1" customWidth="1"/>
    <col min="13332" max="13332" width="8.28515625" style="3" bestFit="1" customWidth="1"/>
    <col min="13333" max="13333" width="9.5703125" style="3" customWidth="1"/>
    <col min="13334" max="13334" width="5.85546875" style="3" customWidth="1"/>
    <col min="13335" max="13335" width="4.5703125" style="3" customWidth="1"/>
    <col min="13336" max="13336" width="8.85546875" style="3" customWidth="1"/>
    <col min="13337" max="13337" width="5.42578125" style="3" customWidth="1"/>
    <col min="13338" max="13338" width="5.7109375" style="3" customWidth="1"/>
    <col min="13339" max="13339" width="19.7109375" style="3" bestFit="1" customWidth="1"/>
    <col min="13340" max="13340" width="22.42578125" style="3" customWidth="1"/>
    <col min="13341" max="13341" width="5.85546875" style="3" bestFit="1" customWidth="1"/>
    <col min="13342" max="13342" width="17.28515625" style="3" bestFit="1" customWidth="1"/>
    <col min="13343" max="13343" width="4.28515625" style="3" bestFit="1" customWidth="1"/>
    <col min="13344" max="13344" width="18.5703125" style="3" bestFit="1" customWidth="1"/>
    <col min="13345" max="13345" width="8.28515625" style="3" bestFit="1" customWidth="1"/>
    <col min="13346" max="13347" width="4.28515625" style="3" bestFit="1" customWidth="1"/>
    <col min="13348" max="13348" width="5.85546875" style="3" bestFit="1" customWidth="1"/>
    <col min="13349" max="13349" width="4.28515625" style="3" bestFit="1" customWidth="1"/>
    <col min="13350" max="13350" width="8.28515625" style="3" bestFit="1" customWidth="1"/>
    <col min="13351" max="13351" width="3.28515625" style="3" customWidth="1"/>
    <col min="13352" max="13352" width="3.85546875" style="3" customWidth="1"/>
    <col min="13353" max="13353" width="4.42578125" style="3" customWidth="1"/>
    <col min="13354" max="13354" width="9.85546875" style="3" customWidth="1"/>
    <col min="13355" max="13355" width="7.140625" style="3" customWidth="1"/>
    <col min="13356" max="13356" width="7.5703125" style="3" customWidth="1"/>
    <col min="13357" max="13357" width="19.7109375" style="3" bestFit="1" customWidth="1"/>
    <col min="13358" max="13358" width="23.5703125" style="3" customWidth="1"/>
    <col min="13359" max="13359" width="22.5703125" style="3" bestFit="1" customWidth="1"/>
    <col min="13360" max="13360" width="21.7109375" style="3" bestFit="1" customWidth="1"/>
    <col min="13361" max="13361" width="41.7109375" style="3" bestFit="1" customWidth="1"/>
    <col min="13362" max="13567" width="11.42578125" style="3"/>
    <col min="13568" max="13568" width="2.85546875" style="3" customWidth="1"/>
    <col min="13569" max="13569" width="24.140625" style="3" bestFit="1" customWidth="1"/>
    <col min="13570" max="13570" width="36.28515625" style="3" bestFit="1" customWidth="1"/>
    <col min="13571" max="13571" width="36" style="3" bestFit="1" customWidth="1"/>
    <col min="13572" max="13572" width="39.85546875" style="3" bestFit="1" customWidth="1"/>
    <col min="13573" max="13573" width="22.5703125" style="3" bestFit="1" customWidth="1"/>
    <col min="13574" max="13574" width="153" style="3" bestFit="1" customWidth="1"/>
    <col min="13575" max="13575" width="86.85546875" style="3" customWidth="1"/>
    <col min="13576" max="13576" width="127.85546875" style="3" bestFit="1" customWidth="1"/>
    <col min="13577" max="13577" width="8.140625" style="3" customWidth="1"/>
    <col min="13578" max="13578" width="24.5703125" style="3" customWidth="1"/>
    <col min="13579" max="13579" width="5.85546875" style="3" bestFit="1" customWidth="1"/>
    <col min="13580" max="13580" width="18.5703125" style="3" bestFit="1" customWidth="1"/>
    <col min="13581" max="13581" width="4.28515625" style="3" bestFit="1" customWidth="1"/>
    <col min="13582" max="13582" width="18.5703125" style="3" bestFit="1" customWidth="1"/>
    <col min="13583" max="13583" width="8.28515625" style="3" bestFit="1" customWidth="1"/>
    <col min="13584" max="13585" width="4.28515625" style="3" bestFit="1" customWidth="1"/>
    <col min="13586" max="13586" width="5.85546875" style="3" bestFit="1" customWidth="1"/>
    <col min="13587" max="13587" width="4.28515625" style="3" bestFit="1" customWidth="1"/>
    <col min="13588" max="13588" width="8.28515625" style="3" bestFit="1" customWidth="1"/>
    <col min="13589" max="13589" width="9.5703125" style="3" customWidth="1"/>
    <col min="13590" max="13590" width="5.85546875" style="3" customWidth="1"/>
    <col min="13591" max="13591" width="4.5703125" style="3" customWidth="1"/>
    <col min="13592" max="13592" width="8.85546875" style="3" customWidth="1"/>
    <col min="13593" max="13593" width="5.42578125" style="3" customWidth="1"/>
    <col min="13594" max="13594" width="5.7109375" style="3" customWidth="1"/>
    <col min="13595" max="13595" width="19.7109375" style="3" bestFit="1" customWidth="1"/>
    <col min="13596" max="13596" width="22.42578125" style="3" customWidth="1"/>
    <col min="13597" max="13597" width="5.85546875" style="3" bestFit="1" customWidth="1"/>
    <col min="13598" max="13598" width="17.28515625" style="3" bestFit="1" customWidth="1"/>
    <col min="13599" max="13599" width="4.28515625" style="3" bestFit="1" customWidth="1"/>
    <col min="13600" max="13600" width="18.5703125" style="3" bestFit="1" customWidth="1"/>
    <col min="13601" max="13601" width="8.28515625" style="3" bestFit="1" customWidth="1"/>
    <col min="13602" max="13603" width="4.28515625" style="3" bestFit="1" customWidth="1"/>
    <col min="13604" max="13604" width="5.85546875" style="3" bestFit="1" customWidth="1"/>
    <col min="13605" max="13605" width="4.28515625" style="3" bestFit="1" customWidth="1"/>
    <col min="13606" max="13606" width="8.28515625" style="3" bestFit="1" customWidth="1"/>
    <col min="13607" max="13607" width="3.28515625" style="3" customWidth="1"/>
    <col min="13608" max="13608" width="3.85546875" style="3" customWidth="1"/>
    <col min="13609" max="13609" width="4.42578125" style="3" customWidth="1"/>
    <col min="13610" max="13610" width="9.85546875" style="3" customWidth="1"/>
    <col min="13611" max="13611" width="7.140625" style="3" customWidth="1"/>
    <col min="13612" max="13612" width="7.5703125" style="3" customWidth="1"/>
    <col min="13613" max="13613" width="19.7109375" style="3" bestFit="1" customWidth="1"/>
    <col min="13614" max="13614" width="23.5703125" style="3" customWidth="1"/>
    <col min="13615" max="13615" width="22.5703125" style="3" bestFit="1" customWidth="1"/>
    <col min="13616" max="13616" width="21.7109375" style="3" bestFit="1" customWidth="1"/>
    <col min="13617" max="13617" width="41.7109375" style="3" bestFit="1" customWidth="1"/>
    <col min="13618" max="13823" width="11.42578125" style="3"/>
    <col min="13824" max="13824" width="2.85546875" style="3" customWidth="1"/>
    <col min="13825" max="13825" width="24.140625" style="3" bestFit="1" customWidth="1"/>
    <col min="13826" max="13826" width="36.28515625" style="3" bestFit="1" customWidth="1"/>
    <col min="13827" max="13827" width="36" style="3" bestFit="1" customWidth="1"/>
    <col min="13828" max="13828" width="39.85546875" style="3" bestFit="1" customWidth="1"/>
    <col min="13829" max="13829" width="22.5703125" style="3" bestFit="1" customWidth="1"/>
    <col min="13830" max="13830" width="153" style="3" bestFit="1" customWidth="1"/>
    <col min="13831" max="13831" width="86.85546875" style="3" customWidth="1"/>
    <col min="13832" max="13832" width="127.85546875" style="3" bestFit="1" customWidth="1"/>
    <col min="13833" max="13833" width="8.140625" style="3" customWidth="1"/>
    <col min="13834" max="13834" width="24.5703125" style="3" customWidth="1"/>
    <col min="13835" max="13835" width="5.85546875" style="3" bestFit="1" customWidth="1"/>
    <col min="13836" max="13836" width="18.5703125" style="3" bestFit="1" customWidth="1"/>
    <col min="13837" max="13837" width="4.28515625" style="3" bestFit="1" customWidth="1"/>
    <col min="13838" max="13838" width="18.5703125" style="3" bestFit="1" customWidth="1"/>
    <col min="13839" max="13839" width="8.28515625" style="3" bestFit="1" customWidth="1"/>
    <col min="13840" max="13841" width="4.28515625" style="3" bestFit="1" customWidth="1"/>
    <col min="13842" max="13842" width="5.85546875" style="3" bestFit="1" customWidth="1"/>
    <col min="13843" max="13843" width="4.28515625" style="3" bestFit="1" customWidth="1"/>
    <col min="13844" max="13844" width="8.28515625" style="3" bestFit="1" customWidth="1"/>
    <col min="13845" max="13845" width="9.5703125" style="3" customWidth="1"/>
    <col min="13846" max="13846" width="5.85546875" style="3" customWidth="1"/>
    <col min="13847" max="13847" width="4.5703125" style="3" customWidth="1"/>
    <col min="13848" max="13848" width="8.85546875" style="3" customWidth="1"/>
    <col min="13849" max="13849" width="5.42578125" style="3" customWidth="1"/>
    <col min="13850" max="13850" width="5.7109375" style="3" customWidth="1"/>
    <col min="13851" max="13851" width="19.7109375" style="3" bestFit="1" customWidth="1"/>
    <col min="13852" max="13852" width="22.42578125" style="3" customWidth="1"/>
    <col min="13853" max="13853" width="5.85546875" style="3" bestFit="1" customWidth="1"/>
    <col min="13854" max="13854" width="17.28515625" style="3" bestFit="1" customWidth="1"/>
    <col min="13855" max="13855" width="4.28515625" style="3" bestFit="1" customWidth="1"/>
    <col min="13856" max="13856" width="18.5703125" style="3" bestFit="1" customWidth="1"/>
    <col min="13857" max="13857" width="8.28515625" style="3" bestFit="1" customWidth="1"/>
    <col min="13858" max="13859" width="4.28515625" style="3" bestFit="1" customWidth="1"/>
    <col min="13860" max="13860" width="5.85546875" style="3" bestFit="1" customWidth="1"/>
    <col min="13861" max="13861" width="4.28515625" style="3" bestFit="1" customWidth="1"/>
    <col min="13862" max="13862" width="8.28515625" style="3" bestFit="1" customWidth="1"/>
    <col min="13863" max="13863" width="3.28515625" style="3" customWidth="1"/>
    <col min="13864" max="13864" width="3.85546875" style="3" customWidth="1"/>
    <col min="13865" max="13865" width="4.42578125" style="3" customWidth="1"/>
    <col min="13866" max="13866" width="9.85546875" style="3" customWidth="1"/>
    <col min="13867" max="13867" width="7.140625" style="3" customWidth="1"/>
    <col min="13868" max="13868" width="7.5703125" style="3" customWidth="1"/>
    <col min="13869" max="13869" width="19.7109375" style="3" bestFit="1" customWidth="1"/>
    <col min="13870" max="13870" width="23.5703125" style="3" customWidth="1"/>
    <col min="13871" max="13871" width="22.5703125" style="3" bestFit="1" customWidth="1"/>
    <col min="13872" max="13872" width="21.7109375" style="3" bestFit="1" customWidth="1"/>
    <col min="13873" max="13873" width="41.7109375" style="3" bestFit="1" customWidth="1"/>
    <col min="13874" max="14079" width="11.42578125" style="3"/>
    <col min="14080" max="14080" width="2.85546875" style="3" customWidth="1"/>
    <col min="14081" max="14081" width="24.140625" style="3" bestFit="1" customWidth="1"/>
    <col min="14082" max="14082" width="36.28515625" style="3" bestFit="1" customWidth="1"/>
    <col min="14083" max="14083" width="36" style="3" bestFit="1" customWidth="1"/>
    <col min="14084" max="14084" width="39.85546875" style="3" bestFit="1" customWidth="1"/>
    <col min="14085" max="14085" width="22.5703125" style="3" bestFit="1" customWidth="1"/>
    <col min="14086" max="14086" width="153" style="3" bestFit="1" customWidth="1"/>
    <col min="14087" max="14087" width="86.85546875" style="3" customWidth="1"/>
    <col min="14088" max="14088" width="127.85546875" style="3" bestFit="1" customWidth="1"/>
    <col min="14089" max="14089" width="8.140625" style="3" customWidth="1"/>
    <col min="14090" max="14090" width="24.5703125" style="3" customWidth="1"/>
    <col min="14091" max="14091" width="5.85546875" style="3" bestFit="1" customWidth="1"/>
    <col min="14092" max="14092" width="18.5703125" style="3" bestFit="1" customWidth="1"/>
    <col min="14093" max="14093" width="4.28515625" style="3" bestFit="1" customWidth="1"/>
    <col min="14094" max="14094" width="18.5703125" style="3" bestFit="1" customWidth="1"/>
    <col min="14095" max="14095" width="8.28515625" style="3" bestFit="1" customWidth="1"/>
    <col min="14096" max="14097" width="4.28515625" style="3" bestFit="1" customWidth="1"/>
    <col min="14098" max="14098" width="5.85546875" style="3" bestFit="1" customWidth="1"/>
    <col min="14099" max="14099" width="4.28515625" style="3" bestFit="1" customWidth="1"/>
    <col min="14100" max="14100" width="8.28515625" style="3" bestFit="1" customWidth="1"/>
    <col min="14101" max="14101" width="9.5703125" style="3" customWidth="1"/>
    <col min="14102" max="14102" width="5.85546875" style="3" customWidth="1"/>
    <col min="14103" max="14103" width="4.5703125" style="3" customWidth="1"/>
    <col min="14104" max="14104" width="8.85546875" style="3" customWidth="1"/>
    <col min="14105" max="14105" width="5.42578125" style="3" customWidth="1"/>
    <col min="14106" max="14106" width="5.7109375" style="3" customWidth="1"/>
    <col min="14107" max="14107" width="19.7109375" style="3" bestFit="1" customWidth="1"/>
    <col min="14108" max="14108" width="22.42578125" style="3" customWidth="1"/>
    <col min="14109" max="14109" width="5.85546875" style="3" bestFit="1" customWidth="1"/>
    <col min="14110" max="14110" width="17.28515625" style="3" bestFit="1" customWidth="1"/>
    <col min="14111" max="14111" width="4.28515625" style="3" bestFit="1" customWidth="1"/>
    <col min="14112" max="14112" width="18.5703125" style="3" bestFit="1" customWidth="1"/>
    <col min="14113" max="14113" width="8.28515625" style="3" bestFit="1" customWidth="1"/>
    <col min="14114" max="14115" width="4.28515625" style="3" bestFit="1" customWidth="1"/>
    <col min="14116" max="14116" width="5.85546875" style="3" bestFit="1" customWidth="1"/>
    <col min="14117" max="14117" width="4.28515625" style="3" bestFit="1" customWidth="1"/>
    <col min="14118" max="14118" width="8.28515625" style="3" bestFit="1" customWidth="1"/>
    <col min="14119" max="14119" width="3.28515625" style="3" customWidth="1"/>
    <col min="14120" max="14120" width="3.85546875" style="3" customWidth="1"/>
    <col min="14121" max="14121" width="4.42578125" style="3" customWidth="1"/>
    <col min="14122" max="14122" width="9.85546875" style="3" customWidth="1"/>
    <col min="14123" max="14123" width="7.140625" style="3" customWidth="1"/>
    <col min="14124" max="14124" width="7.5703125" style="3" customWidth="1"/>
    <col min="14125" max="14125" width="19.7109375" style="3" bestFit="1" customWidth="1"/>
    <col min="14126" max="14126" width="23.5703125" style="3" customWidth="1"/>
    <col min="14127" max="14127" width="22.5703125" style="3" bestFit="1" customWidth="1"/>
    <col min="14128" max="14128" width="21.7109375" style="3" bestFit="1" customWidth="1"/>
    <col min="14129" max="14129" width="41.7109375" style="3" bestFit="1" customWidth="1"/>
    <col min="14130" max="14335" width="11.42578125" style="3"/>
    <col min="14336" max="14336" width="2.85546875" style="3" customWidth="1"/>
    <col min="14337" max="14337" width="24.140625" style="3" bestFit="1" customWidth="1"/>
    <col min="14338" max="14338" width="36.28515625" style="3" bestFit="1" customWidth="1"/>
    <col min="14339" max="14339" width="36" style="3" bestFit="1" customWidth="1"/>
    <col min="14340" max="14340" width="39.85546875" style="3" bestFit="1" customWidth="1"/>
    <col min="14341" max="14341" width="22.5703125" style="3" bestFit="1" customWidth="1"/>
    <col min="14342" max="14342" width="153" style="3" bestFit="1" customWidth="1"/>
    <col min="14343" max="14343" width="86.85546875" style="3" customWidth="1"/>
    <col min="14344" max="14344" width="127.85546875" style="3" bestFit="1" customWidth="1"/>
    <col min="14345" max="14345" width="8.140625" style="3" customWidth="1"/>
    <col min="14346" max="14346" width="24.5703125" style="3" customWidth="1"/>
    <col min="14347" max="14347" width="5.85546875" style="3" bestFit="1" customWidth="1"/>
    <col min="14348" max="14348" width="18.5703125" style="3" bestFit="1" customWidth="1"/>
    <col min="14349" max="14349" width="4.28515625" style="3" bestFit="1" customWidth="1"/>
    <col min="14350" max="14350" width="18.5703125" style="3" bestFit="1" customWidth="1"/>
    <col min="14351" max="14351" width="8.28515625" style="3" bestFit="1" customWidth="1"/>
    <col min="14352" max="14353" width="4.28515625" style="3" bestFit="1" customWidth="1"/>
    <col min="14354" max="14354" width="5.85546875" style="3" bestFit="1" customWidth="1"/>
    <col min="14355" max="14355" width="4.28515625" style="3" bestFit="1" customWidth="1"/>
    <col min="14356" max="14356" width="8.28515625" style="3" bestFit="1" customWidth="1"/>
    <col min="14357" max="14357" width="9.5703125" style="3" customWidth="1"/>
    <col min="14358" max="14358" width="5.85546875" style="3" customWidth="1"/>
    <col min="14359" max="14359" width="4.5703125" style="3" customWidth="1"/>
    <col min="14360" max="14360" width="8.85546875" style="3" customWidth="1"/>
    <col min="14361" max="14361" width="5.42578125" style="3" customWidth="1"/>
    <col min="14362" max="14362" width="5.7109375" style="3" customWidth="1"/>
    <col min="14363" max="14363" width="19.7109375" style="3" bestFit="1" customWidth="1"/>
    <col min="14364" max="14364" width="22.42578125" style="3" customWidth="1"/>
    <col min="14365" max="14365" width="5.85546875" style="3" bestFit="1" customWidth="1"/>
    <col min="14366" max="14366" width="17.28515625" style="3" bestFit="1" customWidth="1"/>
    <col min="14367" max="14367" width="4.28515625" style="3" bestFit="1" customWidth="1"/>
    <col min="14368" max="14368" width="18.5703125" style="3" bestFit="1" customWidth="1"/>
    <col min="14369" max="14369" width="8.28515625" style="3" bestFit="1" customWidth="1"/>
    <col min="14370" max="14371" width="4.28515625" style="3" bestFit="1" customWidth="1"/>
    <col min="14372" max="14372" width="5.85546875" style="3" bestFit="1" customWidth="1"/>
    <col min="14373" max="14373" width="4.28515625" style="3" bestFit="1" customWidth="1"/>
    <col min="14374" max="14374" width="8.28515625" style="3" bestFit="1" customWidth="1"/>
    <col min="14375" max="14375" width="3.28515625" style="3" customWidth="1"/>
    <col min="14376" max="14376" width="3.85546875" style="3" customWidth="1"/>
    <col min="14377" max="14377" width="4.42578125" style="3" customWidth="1"/>
    <col min="14378" max="14378" width="9.85546875" style="3" customWidth="1"/>
    <col min="14379" max="14379" width="7.140625" style="3" customWidth="1"/>
    <col min="14380" max="14380" width="7.5703125" style="3" customWidth="1"/>
    <col min="14381" max="14381" width="19.7109375" style="3" bestFit="1" customWidth="1"/>
    <col min="14382" max="14382" width="23.5703125" style="3" customWidth="1"/>
    <col min="14383" max="14383" width="22.5703125" style="3" bestFit="1" customWidth="1"/>
    <col min="14384" max="14384" width="21.7109375" style="3" bestFit="1" customWidth="1"/>
    <col min="14385" max="14385" width="41.7109375" style="3" bestFit="1" customWidth="1"/>
    <col min="14386" max="14591" width="11.42578125" style="3"/>
    <col min="14592" max="14592" width="2.85546875" style="3" customWidth="1"/>
    <col min="14593" max="14593" width="24.140625" style="3" bestFit="1" customWidth="1"/>
    <col min="14594" max="14594" width="36.28515625" style="3" bestFit="1" customWidth="1"/>
    <col min="14595" max="14595" width="36" style="3" bestFit="1" customWidth="1"/>
    <col min="14596" max="14596" width="39.85546875" style="3" bestFit="1" customWidth="1"/>
    <col min="14597" max="14597" width="22.5703125" style="3" bestFit="1" customWidth="1"/>
    <col min="14598" max="14598" width="153" style="3" bestFit="1" customWidth="1"/>
    <col min="14599" max="14599" width="86.85546875" style="3" customWidth="1"/>
    <col min="14600" max="14600" width="127.85546875" style="3" bestFit="1" customWidth="1"/>
    <col min="14601" max="14601" width="8.140625" style="3" customWidth="1"/>
    <col min="14602" max="14602" width="24.5703125" style="3" customWidth="1"/>
    <col min="14603" max="14603" width="5.85546875" style="3" bestFit="1" customWidth="1"/>
    <col min="14604" max="14604" width="18.5703125" style="3" bestFit="1" customWidth="1"/>
    <col min="14605" max="14605" width="4.28515625" style="3" bestFit="1" customWidth="1"/>
    <col min="14606" max="14606" width="18.5703125" style="3" bestFit="1" customWidth="1"/>
    <col min="14607" max="14607" width="8.28515625" style="3" bestFit="1" customWidth="1"/>
    <col min="14608" max="14609" width="4.28515625" style="3" bestFit="1" customWidth="1"/>
    <col min="14610" max="14610" width="5.85546875" style="3" bestFit="1" customWidth="1"/>
    <col min="14611" max="14611" width="4.28515625" style="3" bestFit="1" customWidth="1"/>
    <col min="14612" max="14612" width="8.28515625" style="3" bestFit="1" customWidth="1"/>
    <col min="14613" max="14613" width="9.5703125" style="3" customWidth="1"/>
    <col min="14614" max="14614" width="5.85546875" style="3" customWidth="1"/>
    <col min="14615" max="14615" width="4.5703125" style="3" customWidth="1"/>
    <col min="14616" max="14616" width="8.85546875" style="3" customWidth="1"/>
    <col min="14617" max="14617" width="5.42578125" style="3" customWidth="1"/>
    <col min="14618" max="14618" width="5.7109375" style="3" customWidth="1"/>
    <col min="14619" max="14619" width="19.7109375" style="3" bestFit="1" customWidth="1"/>
    <col min="14620" max="14620" width="22.42578125" style="3" customWidth="1"/>
    <col min="14621" max="14621" width="5.85546875" style="3" bestFit="1" customWidth="1"/>
    <col min="14622" max="14622" width="17.28515625" style="3" bestFit="1" customWidth="1"/>
    <col min="14623" max="14623" width="4.28515625" style="3" bestFit="1" customWidth="1"/>
    <col min="14624" max="14624" width="18.5703125" style="3" bestFit="1" customWidth="1"/>
    <col min="14625" max="14625" width="8.28515625" style="3" bestFit="1" customWidth="1"/>
    <col min="14626" max="14627" width="4.28515625" style="3" bestFit="1" customWidth="1"/>
    <col min="14628" max="14628" width="5.85546875" style="3" bestFit="1" customWidth="1"/>
    <col min="14629" max="14629" width="4.28515625" style="3" bestFit="1" customWidth="1"/>
    <col min="14630" max="14630" width="8.28515625" style="3" bestFit="1" customWidth="1"/>
    <col min="14631" max="14631" width="3.28515625" style="3" customWidth="1"/>
    <col min="14632" max="14632" width="3.85546875" style="3" customWidth="1"/>
    <col min="14633" max="14633" width="4.42578125" style="3" customWidth="1"/>
    <col min="14634" max="14634" width="9.85546875" style="3" customWidth="1"/>
    <col min="14635" max="14635" width="7.140625" style="3" customWidth="1"/>
    <col min="14636" max="14636" width="7.5703125" style="3" customWidth="1"/>
    <col min="14637" max="14637" width="19.7109375" style="3" bestFit="1" customWidth="1"/>
    <col min="14638" max="14638" width="23.5703125" style="3" customWidth="1"/>
    <col min="14639" max="14639" width="22.5703125" style="3" bestFit="1" customWidth="1"/>
    <col min="14640" max="14640" width="21.7109375" style="3" bestFit="1" customWidth="1"/>
    <col min="14641" max="14641" width="41.7109375" style="3" bestFit="1" customWidth="1"/>
    <col min="14642" max="14847" width="11.42578125" style="3"/>
    <col min="14848" max="14848" width="2.85546875" style="3" customWidth="1"/>
    <col min="14849" max="14849" width="24.140625" style="3" bestFit="1" customWidth="1"/>
    <col min="14850" max="14850" width="36.28515625" style="3" bestFit="1" customWidth="1"/>
    <col min="14851" max="14851" width="36" style="3" bestFit="1" customWidth="1"/>
    <col min="14852" max="14852" width="39.85546875" style="3" bestFit="1" customWidth="1"/>
    <col min="14853" max="14853" width="22.5703125" style="3" bestFit="1" customWidth="1"/>
    <col min="14854" max="14854" width="153" style="3" bestFit="1" customWidth="1"/>
    <col min="14855" max="14855" width="86.85546875" style="3" customWidth="1"/>
    <col min="14856" max="14856" width="127.85546875" style="3" bestFit="1" customWidth="1"/>
    <col min="14857" max="14857" width="8.140625" style="3" customWidth="1"/>
    <col min="14858" max="14858" width="24.5703125" style="3" customWidth="1"/>
    <col min="14859" max="14859" width="5.85546875" style="3" bestFit="1" customWidth="1"/>
    <col min="14860" max="14860" width="18.5703125" style="3" bestFit="1" customWidth="1"/>
    <col min="14861" max="14861" width="4.28515625" style="3" bestFit="1" customWidth="1"/>
    <col min="14862" max="14862" width="18.5703125" style="3" bestFit="1" customWidth="1"/>
    <col min="14863" max="14863" width="8.28515625" style="3" bestFit="1" customWidth="1"/>
    <col min="14864" max="14865" width="4.28515625" style="3" bestFit="1" customWidth="1"/>
    <col min="14866" max="14866" width="5.85546875" style="3" bestFit="1" customWidth="1"/>
    <col min="14867" max="14867" width="4.28515625" style="3" bestFit="1" customWidth="1"/>
    <col min="14868" max="14868" width="8.28515625" style="3" bestFit="1" customWidth="1"/>
    <col min="14869" max="14869" width="9.5703125" style="3" customWidth="1"/>
    <col min="14870" max="14870" width="5.85546875" style="3" customWidth="1"/>
    <col min="14871" max="14871" width="4.5703125" style="3" customWidth="1"/>
    <col min="14872" max="14872" width="8.85546875" style="3" customWidth="1"/>
    <col min="14873" max="14873" width="5.42578125" style="3" customWidth="1"/>
    <col min="14874" max="14874" width="5.7109375" style="3" customWidth="1"/>
    <col min="14875" max="14875" width="19.7109375" style="3" bestFit="1" customWidth="1"/>
    <col min="14876" max="14876" width="22.42578125" style="3" customWidth="1"/>
    <col min="14877" max="14877" width="5.85546875" style="3" bestFit="1" customWidth="1"/>
    <col min="14878" max="14878" width="17.28515625" style="3" bestFit="1" customWidth="1"/>
    <col min="14879" max="14879" width="4.28515625" style="3" bestFit="1" customWidth="1"/>
    <col min="14880" max="14880" width="18.5703125" style="3" bestFit="1" customWidth="1"/>
    <col min="14881" max="14881" width="8.28515625" style="3" bestFit="1" customWidth="1"/>
    <col min="14882" max="14883" width="4.28515625" style="3" bestFit="1" customWidth="1"/>
    <col min="14884" max="14884" width="5.85546875" style="3" bestFit="1" customWidth="1"/>
    <col min="14885" max="14885" width="4.28515625" style="3" bestFit="1" customWidth="1"/>
    <col min="14886" max="14886" width="8.28515625" style="3" bestFit="1" customWidth="1"/>
    <col min="14887" max="14887" width="3.28515625" style="3" customWidth="1"/>
    <col min="14888" max="14888" width="3.85546875" style="3" customWidth="1"/>
    <col min="14889" max="14889" width="4.42578125" style="3" customWidth="1"/>
    <col min="14890" max="14890" width="9.85546875" style="3" customWidth="1"/>
    <col min="14891" max="14891" width="7.140625" style="3" customWidth="1"/>
    <col min="14892" max="14892" width="7.5703125" style="3" customWidth="1"/>
    <col min="14893" max="14893" width="19.7109375" style="3" bestFit="1" customWidth="1"/>
    <col min="14894" max="14894" width="23.5703125" style="3" customWidth="1"/>
    <col min="14895" max="14895" width="22.5703125" style="3" bestFit="1" customWidth="1"/>
    <col min="14896" max="14896" width="21.7109375" style="3" bestFit="1" customWidth="1"/>
    <col min="14897" max="14897" width="41.7109375" style="3" bestFit="1" customWidth="1"/>
    <col min="14898" max="15103" width="11.42578125" style="3"/>
    <col min="15104" max="15104" width="2.85546875" style="3" customWidth="1"/>
    <col min="15105" max="15105" width="24.140625" style="3" bestFit="1" customWidth="1"/>
    <col min="15106" max="15106" width="36.28515625" style="3" bestFit="1" customWidth="1"/>
    <col min="15107" max="15107" width="36" style="3" bestFit="1" customWidth="1"/>
    <col min="15108" max="15108" width="39.85546875" style="3" bestFit="1" customWidth="1"/>
    <col min="15109" max="15109" width="22.5703125" style="3" bestFit="1" customWidth="1"/>
    <col min="15110" max="15110" width="153" style="3" bestFit="1" customWidth="1"/>
    <col min="15111" max="15111" width="86.85546875" style="3" customWidth="1"/>
    <col min="15112" max="15112" width="127.85546875" style="3" bestFit="1" customWidth="1"/>
    <col min="15113" max="15113" width="8.140625" style="3" customWidth="1"/>
    <col min="15114" max="15114" width="24.5703125" style="3" customWidth="1"/>
    <col min="15115" max="15115" width="5.85546875" style="3" bestFit="1" customWidth="1"/>
    <col min="15116" max="15116" width="18.5703125" style="3" bestFit="1" customWidth="1"/>
    <col min="15117" max="15117" width="4.28515625" style="3" bestFit="1" customWidth="1"/>
    <col min="15118" max="15118" width="18.5703125" style="3" bestFit="1" customWidth="1"/>
    <col min="15119" max="15119" width="8.28515625" style="3" bestFit="1" customWidth="1"/>
    <col min="15120" max="15121" width="4.28515625" style="3" bestFit="1" customWidth="1"/>
    <col min="15122" max="15122" width="5.85546875" style="3" bestFit="1" customWidth="1"/>
    <col min="15123" max="15123" width="4.28515625" style="3" bestFit="1" customWidth="1"/>
    <col min="15124" max="15124" width="8.28515625" style="3" bestFit="1" customWidth="1"/>
    <col min="15125" max="15125" width="9.5703125" style="3" customWidth="1"/>
    <col min="15126" max="15126" width="5.85546875" style="3" customWidth="1"/>
    <col min="15127" max="15127" width="4.5703125" style="3" customWidth="1"/>
    <col min="15128" max="15128" width="8.85546875" style="3" customWidth="1"/>
    <col min="15129" max="15129" width="5.42578125" style="3" customWidth="1"/>
    <col min="15130" max="15130" width="5.7109375" style="3" customWidth="1"/>
    <col min="15131" max="15131" width="19.7109375" style="3" bestFit="1" customWidth="1"/>
    <col min="15132" max="15132" width="22.42578125" style="3" customWidth="1"/>
    <col min="15133" max="15133" width="5.85546875" style="3" bestFit="1" customWidth="1"/>
    <col min="15134" max="15134" width="17.28515625" style="3" bestFit="1" customWidth="1"/>
    <col min="15135" max="15135" width="4.28515625" style="3" bestFit="1" customWidth="1"/>
    <col min="15136" max="15136" width="18.5703125" style="3" bestFit="1" customWidth="1"/>
    <col min="15137" max="15137" width="8.28515625" style="3" bestFit="1" customWidth="1"/>
    <col min="15138" max="15139" width="4.28515625" style="3" bestFit="1" customWidth="1"/>
    <col min="15140" max="15140" width="5.85546875" style="3" bestFit="1" customWidth="1"/>
    <col min="15141" max="15141" width="4.28515625" style="3" bestFit="1" customWidth="1"/>
    <col min="15142" max="15142" width="8.28515625" style="3" bestFit="1" customWidth="1"/>
    <col min="15143" max="15143" width="3.28515625" style="3" customWidth="1"/>
    <col min="15144" max="15144" width="3.85546875" style="3" customWidth="1"/>
    <col min="15145" max="15145" width="4.42578125" style="3" customWidth="1"/>
    <col min="15146" max="15146" width="9.85546875" style="3" customWidth="1"/>
    <col min="15147" max="15147" width="7.140625" style="3" customWidth="1"/>
    <col min="15148" max="15148" width="7.5703125" style="3" customWidth="1"/>
    <col min="15149" max="15149" width="19.7109375" style="3" bestFit="1" customWidth="1"/>
    <col min="15150" max="15150" width="23.5703125" style="3" customWidth="1"/>
    <col min="15151" max="15151" width="22.5703125" style="3" bestFit="1" customWidth="1"/>
    <col min="15152" max="15152" width="21.7109375" style="3" bestFit="1" customWidth="1"/>
    <col min="15153" max="15153" width="41.7109375" style="3" bestFit="1" customWidth="1"/>
    <col min="15154" max="15359" width="11.42578125" style="3"/>
    <col min="15360" max="15360" width="2.85546875" style="3" customWidth="1"/>
    <col min="15361" max="15361" width="24.140625" style="3" bestFit="1" customWidth="1"/>
    <col min="15362" max="15362" width="36.28515625" style="3" bestFit="1" customWidth="1"/>
    <col min="15363" max="15363" width="36" style="3" bestFit="1" customWidth="1"/>
    <col min="15364" max="15364" width="39.85546875" style="3" bestFit="1" customWidth="1"/>
    <col min="15365" max="15365" width="22.5703125" style="3" bestFit="1" customWidth="1"/>
    <col min="15366" max="15366" width="153" style="3" bestFit="1" customWidth="1"/>
    <col min="15367" max="15367" width="86.85546875" style="3" customWidth="1"/>
    <col min="15368" max="15368" width="127.85546875" style="3" bestFit="1" customWidth="1"/>
    <col min="15369" max="15369" width="8.140625" style="3" customWidth="1"/>
    <col min="15370" max="15370" width="24.5703125" style="3" customWidth="1"/>
    <col min="15371" max="15371" width="5.85546875" style="3" bestFit="1" customWidth="1"/>
    <col min="15372" max="15372" width="18.5703125" style="3" bestFit="1" customWidth="1"/>
    <col min="15373" max="15373" width="4.28515625" style="3" bestFit="1" customWidth="1"/>
    <col min="15374" max="15374" width="18.5703125" style="3" bestFit="1" customWidth="1"/>
    <col min="15375" max="15375" width="8.28515625" style="3" bestFit="1" customWidth="1"/>
    <col min="15376" max="15377" width="4.28515625" style="3" bestFit="1" customWidth="1"/>
    <col min="15378" max="15378" width="5.85546875" style="3" bestFit="1" customWidth="1"/>
    <col min="15379" max="15379" width="4.28515625" style="3" bestFit="1" customWidth="1"/>
    <col min="15380" max="15380" width="8.28515625" style="3" bestFit="1" customWidth="1"/>
    <col min="15381" max="15381" width="9.5703125" style="3" customWidth="1"/>
    <col min="15382" max="15382" width="5.85546875" style="3" customWidth="1"/>
    <col min="15383" max="15383" width="4.5703125" style="3" customWidth="1"/>
    <col min="15384" max="15384" width="8.85546875" style="3" customWidth="1"/>
    <col min="15385" max="15385" width="5.42578125" style="3" customWidth="1"/>
    <col min="15386" max="15386" width="5.7109375" style="3" customWidth="1"/>
    <col min="15387" max="15387" width="19.7109375" style="3" bestFit="1" customWidth="1"/>
    <col min="15388" max="15388" width="22.42578125" style="3" customWidth="1"/>
    <col min="15389" max="15389" width="5.85546875" style="3" bestFit="1" customWidth="1"/>
    <col min="15390" max="15390" width="17.28515625" style="3" bestFit="1" customWidth="1"/>
    <col min="15391" max="15391" width="4.28515625" style="3" bestFit="1" customWidth="1"/>
    <col min="15392" max="15392" width="18.5703125" style="3" bestFit="1" customWidth="1"/>
    <col min="15393" max="15393" width="8.28515625" style="3" bestFit="1" customWidth="1"/>
    <col min="15394" max="15395" width="4.28515625" style="3" bestFit="1" customWidth="1"/>
    <col min="15396" max="15396" width="5.85546875" style="3" bestFit="1" customWidth="1"/>
    <col min="15397" max="15397" width="4.28515625" style="3" bestFit="1" customWidth="1"/>
    <col min="15398" max="15398" width="8.28515625" style="3" bestFit="1" customWidth="1"/>
    <col min="15399" max="15399" width="3.28515625" style="3" customWidth="1"/>
    <col min="15400" max="15400" width="3.85546875" style="3" customWidth="1"/>
    <col min="15401" max="15401" width="4.42578125" style="3" customWidth="1"/>
    <col min="15402" max="15402" width="9.85546875" style="3" customWidth="1"/>
    <col min="15403" max="15403" width="7.140625" style="3" customWidth="1"/>
    <col min="15404" max="15404" width="7.5703125" style="3" customWidth="1"/>
    <col min="15405" max="15405" width="19.7109375" style="3" bestFit="1" customWidth="1"/>
    <col min="15406" max="15406" width="23.5703125" style="3" customWidth="1"/>
    <col min="15407" max="15407" width="22.5703125" style="3" bestFit="1" customWidth="1"/>
    <col min="15408" max="15408" width="21.7109375" style="3" bestFit="1" customWidth="1"/>
    <col min="15409" max="15409" width="41.7109375" style="3" bestFit="1" customWidth="1"/>
    <col min="15410" max="15615" width="11.42578125" style="3"/>
    <col min="15616" max="15616" width="2.85546875" style="3" customWidth="1"/>
    <col min="15617" max="15617" width="24.140625" style="3" bestFit="1" customWidth="1"/>
    <col min="15618" max="15618" width="36.28515625" style="3" bestFit="1" customWidth="1"/>
    <col min="15619" max="15619" width="36" style="3" bestFit="1" customWidth="1"/>
    <col min="15620" max="15620" width="39.85546875" style="3" bestFit="1" customWidth="1"/>
    <col min="15621" max="15621" width="22.5703125" style="3" bestFit="1" customWidth="1"/>
    <col min="15622" max="15622" width="153" style="3" bestFit="1" customWidth="1"/>
    <col min="15623" max="15623" width="86.85546875" style="3" customWidth="1"/>
    <col min="15624" max="15624" width="127.85546875" style="3" bestFit="1" customWidth="1"/>
    <col min="15625" max="15625" width="8.140625" style="3" customWidth="1"/>
    <col min="15626" max="15626" width="24.5703125" style="3" customWidth="1"/>
    <col min="15627" max="15627" width="5.85546875" style="3" bestFit="1" customWidth="1"/>
    <col min="15628" max="15628" width="18.5703125" style="3" bestFit="1" customWidth="1"/>
    <col min="15629" max="15629" width="4.28515625" style="3" bestFit="1" customWidth="1"/>
    <col min="15630" max="15630" width="18.5703125" style="3" bestFit="1" customWidth="1"/>
    <col min="15631" max="15631" width="8.28515625" style="3" bestFit="1" customWidth="1"/>
    <col min="15632" max="15633" width="4.28515625" style="3" bestFit="1" customWidth="1"/>
    <col min="15634" max="15634" width="5.85546875" style="3" bestFit="1" customWidth="1"/>
    <col min="15635" max="15635" width="4.28515625" style="3" bestFit="1" customWidth="1"/>
    <col min="15636" max="15636" width="8.28515625" style="3" bestFit="1" customWidth="1"/>
    <col min="15637" max="15637" width="9.5703125" style="3" customWidth="1"/>
    <col min="15638" max="15638" width="5.85546875" style="3" customWidth="1"/>
    <col min="15639" max="15639" width="4.5703125" style="3" customWidth="1"/>
    <col min="15640" max="15640" width="8.85546875" style="3" customWidth="1"/>
    <col min="15641" max="15641" width="5.42578125" style="3" customWidth="1"/>
    <col min="15642" max="15642" width="5.7109375" style="3" customWidth="1"/>
    <col min="15643" max="15643" width="19.7109375" style="3" bestFit="1" customWidth="1"/>
    <col min="15644" max="15644" width="22.42578125" style="3" customWidth="1"/>
    <col min="15645" max="15645" width="5.85546875" style="3" bestFit="1" customWidth="1"/>
    <col min="15646" max="15646" width="17.28515625" style="3" bestFit="1" customWidth="1"/>
    <col min="15647" max="15647" width="4.28515625" style="3" bestFit="1" customWidth="1"/>
    <col min="15648" max="15648" width="18.5703125" style="3" bestFit="1" customWidth="1"/>
    <col min="15649" max="15649" width="8.28515625" style="3" bestFit="1" customWidth="1"/>
    <col min="15650" max="15651" width="4.28515625" style="3" bestFit="1" customWidth="1"/>
    <col min="15652" max="15652" width="5.85546875" style="3" bestFit="1" customWidth="1"/>
    <col min="15653" max="15653" width="4.28515625" style="3" bestFit="1" customWidth="1"/>
    <col min="15654" max="15654" width="8.28515625" style="3" bestFit="1" customWidth="1"/>
    <col min="15655" max="15655" width="3.28515625" style="3" customWidth="1"/>
    <col min="15656" max="15656" width="3.85546875" style="3" customWidth="1"/>
    <col min="15657" max="15657" width="4.42578125" style="3" customWidth="1"/>
    <col min="15658" max="15658" width="9.85546875" style="3" customWidth="1"/>
    <col min="15659" max="15659" width="7.140625" style="3" customWidth="1"/>
    <col min="15660" max="15660" width="7.5703125" style="3" customWidth="1"/>
    <col min="15661" max="15661" width="19.7109375" style="3" bestFit="1" customWidth="1"/>
    <col min="15662" max="15662" width="23.5703125" style="3" customWidth="1"/>
    <col min="15663" max="15663" width="22.5703125" style="3" bestFit="1" customWidth="1"/>
    <col min="15664" max="15664" width="21.7109375" style="3" bestFit="1" customWidth="1"/>
    <col min="15665" max="15665" width="41.7109375" style="3" bestFit="1" customWidth="1"/>
    <col min="15666" max="15871" width="11.42578125" style="3"/>
    <col min="15872" max="15872" width="2.85546875" style="3" customWidth="1"/>
    <col min="15873" max="15873" width="24.140625" style="3" bestFit="1" customWidth="1"/>
    <col min="15874" max="15874" width="36.28515625" style="3" bestFit="1" customWidth="1"/>
    <col min="15875" max="15875" width="36" style="3" bestFit="1" customWidth="1"/>
    <col min="15876" max="15876" width="39.85546875" style="3" bestFit="1" customWidth="1"/>
    <col min="15877" max="15877" width="22.5703125" style="3" bestFit="1" customWidth="1"/>
    <col min="15878" max="15878" width="153" style="3" bestFit="1" customWidth="1"/>
    <col min="15879" max="15879" width="86.85546875" style="3" customWidth="1"/>
    <col min="15880" max="15880" width="127.85546875" style="3" bestFit="1" customWidth="1"/>
    <col min="15881" max="15881" width="8.140625" style="3" customWidth="1"/>
    <col min="15882" max="15882" width="24.5703125" style="3" customWidth="1"/>
    <col min="15883" max="15883" width="5.85546875" style="3" bestFit="1" customWidth="1"/>
    <col min="15884" max="15884" width="18.5703125" style="3" bestFit="1" customWidth="1"/>
    <col min="15885" max="15885" width="4.28515625" style="3" bestFit="1" customWidth="1"/>
    <col min="15886" max="15886" width="18.5703125" style="3" bestFit="1" customWidth="1"/>
    <col min="15887" max="15887" width="8.28515625" style="3" bestFit="1" customWidth="1"/>
    <col min="15888" max="15889" width="4.28515625" style="3" bestFit="1" customWidth="1"/>
    <col min="15890" max="15890" width="5.85546875" style="3" bestFit="1" customWidth="1"/>
    <col min="15891" max="15891" width="4.28515625" style="3" bestFit="1" customWidth="1"/>
    <col min="15892" max="15892" width="8.28515625" style="3" bestFit="1" customWidth="1"/>
    <col min="15893" max="15893" width="9.5703125" style="3" customWidth="1"/>
    <col min="15894" max="15894" width="5.85546875" style="3" customWidth="1"/>
    <col min="15895" max="15895" width="4.5703125" style="3" customWidth="1"/>
    <col min="15896" max="15896" width="8.85546875" style="3" customWidth="1"/>
    <col min="15897" max="15897" width="5.42578125" style="3" customWidth="1"/>
    <col min="15898" max="15898" width="5.7109375" style="3" customWidth="1"/>
    <col min="15899" max="15899" width="19.7109375" style="3" bestFit="1" customWidth="1"/>
    <col min="15900" max="15900" width="22.42578125" style="3" customWidth="1"/>
    <col min="15901" max="15901" width="5.85546875" style="3" bestFit="1" customWidth="1"/>
    <col min="15902" max="15902" width="17.28515625" style="3" bestFit="1" customWidth="1"/>
    <col min="15903" max="15903" width="4.28515625" style="3" bestFit="1" customWidth="1"/>
    <col min="15904" max="15904" width="18.5703125" style="3" bestFit="1" customWidth="1"/>
    <col min="15905" max="15905" width="8.28515625" style="3" bestFit="1" customWidth="1"/>
    <col min="15906" max="15907" width="4.28515625" style="3" bestFit="1" customWidth="1"/>
    <col min="15908" max="15908" width="5.85546875" style="3" bestFit="1" customWidth="1"/>
    <col min="15909" max="15909" width="4.28515625" style="3" bestFit="1" customWidth="1"/>
    <col min="15910" max="15910" width="8.28515625" style="3" bestFit="1" customWidth="1"/>
    <col min="15911" max="15911" width="3.28515625" style="3" customWidth="1"/>
    <col min="15912" max="15912" width="3.85546875" style="3" customWidth="1"/>
    <col min="15913" max="15913" width="4.42578125" style="3" customWidth="1"/>
    <col min="15914" max="15914" width="9.85546875" style="3" customWidth="1"/>
    <col min="15915" max="15915" width="7.140625" style="3" customWidth="1"/>
    <col min="15916" max="15916" width="7.5703125" style="3" customWidth="1"/>
    <col min="15917" max="15917" width="19.7109375" style="3" bestFit="1" customWidth="1"/>
    <col min="15918" max="15918" width="23.5703125" style="3" customWidth="1"/>
    <col min="15919" max="15919" width="22.5703125" style="3" bestFit="1" customWidth="1"/>
    <col min="15920" max="15920" width="21.7109375" style="3" bestFit="1" customWidth="1"/>
    <col min="15921" max="15921" width="41.7109375" style="3" bestFit="1" customWidth="1"/>
    <col min="15922" max="16127" width="11.42578125" style="3"/>
    <col min="16128" max="16128" width="2.85546875" style="3" customWidth="1"/>
    <col min="16129" max="16129" width="24.140625" style="3" bestFit="1" customWidth="1"/>
    <col min="16130" max="16130" width="36.28515625" style="3" bestFit="1" customWidth="1"/>
    <col min="16131" max="16131" width="36" style="3" bestFit="1" customWidth="1"/>
    <col min="16132" max="16132" width="39.85546875" style="3" bestFit="1" customWidth="1"/>
    <col min="16133" max="16133" width="22.5703125" style="3" bestFit="1" customWidth="1"/>
    <col min="16134" max="16134" width="153" style="3" bestFit="1" customWidth="1"/>
    <col min="16135" max="16135" width="86.85546875" style="3" customWidth="1"/>
    <col min="16136" max="16136" width="127.85546875" style="3" bestFit="1" customWidth="1"/>
    <col min="16137" max="16137" width="8.140625" style="3" customWidth="1"/>
    <col min="16138" max="16138" width="24.5703125" style="3" customWidth="1"/>
    <col min="16139" max="16139" width="5.85546875" style="3" bestFit="1" customWidth="1"/>
    <col min="16140" max="16140" width="18.5703125" style="3" bestFit="1" customWidth="1"/>
    <col min="16141" max="16141" width="4.28515625" style="3" bestFit="1" customWidth="1"/>
    <col min="16142" max="16142" width="18.5703125" style="3" bestFit="1" customWidth="1"/>
    <col min="16143" max="16143" width="8.28515625" style="3" bestFit="1" customWidth="1"/>
    <col min="16144" max="16145" width="4.28515625" style="3" bestFit="1" customWidth="1"/>
    <col min="16146" max="16146" width="5.85546875" style="3" bestFit="1" customWidth="1"/>
    <col min="16147" max="16147" width="4.28515625" style="3" bestFit="1" customWidth="1"/>
    <col min="16148" max="16148" width="8.28515625" style="3" bestFit="1" customWidth="1"/>
    <col min="16149" max="16149" width="9.5703125" style="3" customWidth="1"/>
    <col min="16150" max="16150" width="5.85546875" style="3" customWidth="1"/>
    <col min="16151" max="16151" width="4.5703125" style="3" customWidth="1"/>
    <col min="16152" max="16152" width="8.85546875" style="3" customWidth="1"/>
    <col min="16153" max="16153" width="5.42578125" style="3" customWidth="1"/>
    <col min="16154" max="16154" width="5.7109375" style="3" customWidth="1"/>
    <col min="16155" max="16155" width="19.7109375" style="3" bestFit="1" customWidth="1"/>
    <col min="16156" max="16156" width="22.42578125" style="3" customWidth="1"/>
    <col min="16157" max="16157" width="5.85546875" style="3" bestFit="1" customWidth="1"/>
    <col min="16158" max="16158" width="17.28515625" style="3" bestFit="1" customWidth="1"/>
    <col min="16159" max="16159" width="4.28515625" style="3" bestFit="1" customWidth="1"/>
    <col min="16160" max="16160" width="18.5703125" style="3" bestFit="1" customWidth="1"/>
    <col min="16161" max="16161" width="8.28515625" style="3" bestFit="1" customWidth="1"/>
    <col min="16162" max="16163" width="4.28515625" style="3" bestFit="1" customWidth="1"/>
    <col min="16164" max="16164" width="5.85546875" style="3" bestFit="1" customWidth="1"/>
    <col min="16165" max="16165" width="4.28515625" style="3" bestFit="1" customWidth="1"/>
    <col min="16166" max="16166" width="8.28515625" style="3" bestFit="1" customWidth="1"/>
    <col min="16167" max="16167" width="3.28515625" style="3" customWidth="1"/>
    <col min="16168" max="16168" width="3.85546875" style="3" customWidth="1"/>
    <col min="16169" max="16169" width="4.42578125" style="3" customWidth="1"/>
    <col min="16170" max="16170" width="9.85546875" style="3" customWidth="1"/>
    <col min="16171" max="16171" width="7.140625" style="3" customWidth="1"/>
    <col min="16172" max="16172" width="7.5703125" style="3" customWidth="1"/>
    <col min="16173" max="16173" width="19.7109375" style="3" bestFit="1" customWidth="1"/>
    <col min="16174" max="16174" width="23.5703125" style="3" customWidth="1"/>
    <col min="16175" max="16175" width="22.5703125" style="3" bestFit="1" customWidth="1"/>
    <col min="16176" max="16176" width="21.7109375" style="3" bestFit="1" customWidth="1"/>
    <col min="16177" max="16177" width="41.7109375" style="3" bestFit="1" customWidth="1"/>
    <col min="16178" max="16384" width="11.42578125" style="3"/>
  </cols>
  <sheetData>
    <row r="2" spans="1:197" ht="14.25" customHeight="1" x14ac:dyDescent="0.2">
      <c r="J2" s="5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</row>
    <row r="3" spans="1:197" x14ac:dyDescent="0.2">
      <c r="B3" s="3"/>
      <c r="J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52"/>
      <c r="AC4" s="132"/>
      <c r="AD4" s="132"/>
      <c r="AE4" s="132"/>
      <c r="AF4" s="132"/>
      <c r="AG4" s="132"/>
    </row>
    <row r="5" spans="1:197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52"/>
      <c r="AC5" s="132"/>
      <c r="AD5" s="132"/>
      <c r="AE5" s="132"/>
      <c r="AF5" s="132"/>
      <c r="AG5" s="132"/>
    </row>
    <row r="6" spans="1:197" x14ac:dyDescent="0.2">
      <c r="B6" s="33"/>
      <c r="C6" s="33"/>
      <c r="D6" s="33"/>
      <c r="E6" s="52"/>
      <c r="F6" s="347"/>
      <c r="G6" s="52"/>
      <c r="H6" s="33"/>
      <c r="I6" s="33"/>
      <c r="J6" s="33"/>
      <c r="K6" s="348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132"/>
      <c r="AD6" s="132"/>
      <c r="AE6" s="132"/>
      <c r="AF6" s="132"/>
      <c r="AG6" s="132"/>
    </row>
    <row r="7" spans="1:197" ht="25.5" customHeight="1" thickBot="1" x14ac:dyDescent="0.25">
      <c r="B7" s="249" t="s">
        <v>54</v>
      </c>
      <c r="C7" s="249"/>
      <c r="D7" s="249"/>
      <c r="E7" s="249"/>
      <c r="F7" s="249"/>
      <c r="G7" s="349" t="s">
        <v>55</v>
      </c>
      <c r="H7" s="349"/>
      <c r="I7" s="33" t="s">
        <v>56</v>
      </c>
      <c r="J7" s="33"/>
      <c r="K7" s="348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33"/>
      <c r="AD7" s="33"/>
      <c r="AE7" s="33"/>
      <c r="AF7" s="33"/>
      <c r="AG7" s="51"/>
    </row>
    <row r="8" spans="1:197" ht="13.15" customHeight="1" thickBot="1" x14ac:dyDescent="0.25">
      <c r="B8" s="278" t="s">
        <v>29</v>
      </c>
      <c r="C8" s="279"/>
      <c r="D8" s="279"/>
      <c r="E8" s="279"/>
      <c r="F8" s="279"/>
      <c r="G8" s="279"/>
      <c r="H8" s="279"/>
      <c r="I8" s="279"/>
      <c r="J8" s="327"/>
      <c r="K8" s="432" t="s">
        <v>239</v>
      </c>
      <c r="L8" s="350" t="s">
        <v>57</v>
      </c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435" t="s">
        <v>32</v>
      </c>
      <c r="AD8" s="281" t="s">
        <v>58</v>
      </c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 t="s">
        <v>0</v>
      </c>
      <c r="AV8" s="281"/>
      <c r="AW8" s="352"/>
      <c r="GK8" s="3"/>
      <c r="GL8" s="3"/>
      <c r="GM8" s="3"/>
      <c r="GN8" s="3"/>
      <c r="GO8" s="3"/>
    </row>
    <row r="9" spans="1:197" ht="12.75" customHeight="1" thickBot="1" x14ac:dyDescent="0.25">
      <c r="B9" s="211" t="s">
        <v>19</v>
      </c>
      <c r="C9" s="213" t="s">
        <v>14</v>
      </c>
      <c r="D9" s="215" t="s">
        <v>15</v>
      </c>
      <c r="E9" s="215" t="s">
        <v>16</v>
      </c>
      <c r="F9" s="430" t="s">
        <v>11</v>
      </c>
      <c r="G9" s="217" t="s">
        <v>12</v>
      </c>
      <c r="H9" s="215" t="s">
        <v>22</v>
      </c>
      <c r="I9" s="215" t="s">
        <v>31</v>
      </c>
      <c r="J9" s="218" t="s">
        <v>17</v>
      </c>
      <c r="K9" s="433"/>
      <c r="L9" s="353" t="s">
        <v>1</v>
      </c>
      <c r="M9" s="354"/>
      <c r="N9" s="355" t="s">
        <v>2</v>
      </c>
      <c r="O9" s="356"/>
      <c r="P9" s="356"/>
      <c r="Q9" s="356"/>
      <c r="R9" s="356"/>
      <c r="S9" s="356"/>
      <c r="T9" s="356"/>
      <c r="U9" s="356"/>
      <c r="V9" s="357" t="s">
        <v>3</v>
      </c>
      <c r="W9" s="358" t="s">
        <v>59</v>
      </c>
      <c r="X9" s="358" t="s">
        <v>60</v>
      </c>
      <c r="Y9" s="358" t="s">
        <v>61</v>
      </c>
      <c r="Z9" s="358" t="s">
        <v>4</v>
      </c>
      <c r="AA9" s="268" t="s">
        <v>27</v>
      </c>
      <c r="AB9" s="268" t="s">
        <v>5</v>
      </c>
      <c r="AC9" s="436"/>
      <c r="AD9" s="251" t="s">
        <v>1</v>
      </c>
      <c r="AE9" s="251"/>
      <c r="AF9" s="251" t="s">
        <v>2</v>
      </c>
      <c r="AG9" s="251"/>
      <c r="AH9" s="251"/>
      <c r="AI9" s="251"/>
      <c r="AJ9" s="251"/>
      <c r="AK9" s="251"/>
      <c r="AL9" s="251"/>
      <c r="AM9" s="251"/>
      <c r="AN9" s="359" t="s">
        <v>3</v>
      </c>
      <c r="AO9" s="360" t="s">
        <v>59</v>
      </c>
      <c r="AP9" s="360" t="s">
        <v>62</v>
      </c>
      <c r="AQ9" s="360" t="s">
        <v>63</v>
      </c>
      <c r="AR9" s="359" t="s">
        <v>4</v>
      </c>
      <c r="AS9" s="359" t="s">
        <v>27</v>
      </c>
      <c r="AT9" s="359" t="s">
        <v>5</v>
      </c>
      <c r="AU9" s="359" t="s">
        <v>28</v>
      </c>
      <c r="AV9" s="359" t="s">
        <v>20</v>
      </c>
      <c r="AW9" s="361" t="s">
        <v>21</v>
      </c>
      <c r="GK9" s="3"/>
      <c r="GL9" s="3"/>
      <c r="GM9" s="3"/>
      <c r="GN9" s="3"/>
      <c r="GO9" s="3"/>
    </row>
    <row r="10" spans="1:197" s="343" customFormat="1" ht="100.5" customHeight="1" thickBot="1" x14ac:dyDescent="0.25">
      <c r="A10" s="362"/>
      <c r="B10" s="212"/>
      <c r="C10" s="214"/>
      <c r="D10" s="216"/>
      <c r="E10" s="216"/>
      <c r="F10" s="431"/>
      <c r="G10" s="192"/>
      <c r="H10" s="216"/>
      <c r="I10" s="216"/>
      <c r="J10" s="196"/>
      <c r="K10" s="434"/>
      <c r="L10" s="364" t="s">
        <v>6</v>
      </c>
      <c r="M10" s="365" t="s">
        <v>7</v>
      </c>
      <c r="N10" s="366" t="s">
        <v>8</v>
      </c>
      <c r="O10" s="367" t="s">
        <v>9</v>
      </c>
      <c r="P10" s="367" t="s">
        <v>10</v>
      </c>
      <c r="Q10" s="367" t="s">
        <v>23</v>
      </c>
      <c r="R10" s="367" t="s">
        <v>24</v>
      </c>
      <c r="S10" s="367" t="s">
        <v>25</v>
      </c>
      <c r="T10" s="367" t="s">
        <v>26</v>
      </c>
      <c r="U10" s="367" t="s">
        <v>30</v>
      </c>
      <c r="V10" s="368"/>
      <c r="W10" s="369"/>
      <c r="X10" s="369"/>
      <c r="Y10" s="369"/>
      <c r="Z10" s="369"/>
      <c r="AA10" s="363"/>
      <c r="AB10" s="363"/>
      <c r="AC10" s="437"/>
      <c r="AD10" s="370" t="s">
        <v>6</v>
      </c>
      <c r="AE10" s="370" t="s">
        <v>7</v>
      </c>
      <c r="AF10" s="370" t="s">
        <v>8</v>
      </c>
      <c r="AG10" s="370" t="s">
        <v>9</v>
      </c>
      <c r="AH10" s="370" t="s">
        <v>10</v>
      </c>
      <c r="AI10" s="370" t="s">
        <v>23</v>
      </c>
      <c r="AJ10" s="370" t="s">
        <v>24</v>
      </c>
      <c r="AK10" s="370" t="s">
        <v>25</v>
      </c>
      <c r="AL10" s="370" t="s">
        <v>26</v>
      </c>
      <c r="AM10" s="370" t="s">
        <v>30</v>
      </c>
      <c r="AN10" s="371"/>
      <c r="AO10" s="372"/>
      <c r="AP10" s="372"/>
      <c r="AQ10" s="372"/>
      <c r="AR10" s="371"/>
      <c r="AS10" s="371"/>
      <c r="AT10" s="371"/>
      <c r="AU10" s="371"/>
      <c r="AV10" s="371"/>
      <c r="AW10" s="373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  <c r="CV10" s="362"/>
      <c r="CW10" s="362"/>
      <c r="CX10" s="362"/>
      <c r="CY10" s="362"/>
      <c r="CZ10" s="362"/>
      <c r="DA10" s="362"/>
      <c r="DB10" s="362"/>
      <c r="DC10" s="362"/>
      <c r="DD10" s="362"/>
      <c r="DE10" s="362"/>
      <c r="DF10" s="362"/>
      <c r="DG10" s="362"/>
      <c r="DH10" s="362"/>
      <c r="DI10" s="362"/>
      <c r="DJ10" s="362"/>
      <c r="DK10" s="362"/>
      <c r="DL10" s="362"/>
      <c r="DM10" s="362"/>
      <c r="DN10" s="362"/>
      <c r="DO10" s="362"/>
      <c r="DP10" s="362"/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A10" s="362"/>
      <c r="EB10" s="362"/>
      <c r="EC10" s="362"/>
      <c r="ED10" s="362"/>
      <c r="EE10" s="362"/>
      <c r="EF10" s="362"/>
      <c r="EG10" s="362"/>
      <c r="EH10" s="362"/>
      <c r="EI10" s="362"/>
      <c r="EJ10" s="362"/>
      <c r="EK10" s="362"/>
      <c r="EL10" s="362"/>
      <c r="EM10" s="362"/>
      <c r="EN10" s="362"/>
      <c r="EO10" s="362"/>
      <c r="EP10" s="362"/>
      <c r="EQ10" s="362"/>
      <c r="ER10" s="362"/>
      <c r="ES10" s="362"/>
      <c r="ET10" s="362"/>
      <c r="EU10" s="362"/>
      <c r="EV10" s="362"/>
      <c r="EW10" s="362"/>
      <c r="EX10" s="362"/>
      <c r="EY10" s="362"/>
      <c r="EZ10" s="362"/>
      <c r="FA10" s="362"/>
      <c r="FB10" s="362"/>
      <c r="FC10" s="362"/>
      <c r="FD10" s="362"/>
      <c r="FE10" s="362"/>
      <c r="FF10" s="362"/>
      <c r="FG10" s="362"/>
      <c r="FH10" s="362"/>
      <c r="FI10" s="362"/>
      <c r="FJ10" s="362"/>
      <c r="FK10" s="362"/>
      <c r="FL10" s="362"/>
      <c r="FM10" s="362"/>
      <c r="FN10" s="362"/>
      <c r="FO10" s="362"/>
      <c r="FP10" s="362"/>
      <c r="FQ10" s="362"/>
      <c r="FR10" s="362"/>
      <c r="FS10" s="362"/>
      <c r="FT10" s="362"/>
      <c r="FU10" s="362"/>
      <c r="FV10" s="362"/>
      <c r="FW10" s="362"/>
      <c r="FX10" s="362"/>
      <c r="FY10" s="362"/>
      <c r="FZ10" s="362"/>
      <c r="GA10" s="362"/>
      <c r="GB10" s="362"/>
      <c r="GC10" s="362"/>
      <c r="GD10" s="362"/>
      <c r="GE10" s="362"/>
      <c r="GF10" s="362"/>
      <c r="GG10" s="362"/>
      <c r="GH10" s="362"/>
      <c r="GI10" s="362"/>
      <c r="GJ10" s="362"/>
    </row>
    <row r="11" spans="1:197" ht="38.25" x14ac:dyDescent="0.2">
      <c r="B11" s="374" t="s">
        <v>64</v>
      </c>
      <c r="C11" s="73" t="s">
        <v>65</v>
      </c>
      <c r="D11" s="73" t="s">
        <v>66</v>
      </c>
      <c r="E11" s="73" t="s">
        <v>67</v>
      </c>
      <c r="F11" s="70" t="s">
        <v>68</v>
      </c>
      <c r="G11" s="375">
        <v>216315901542</v>
      </c>
      <c r="H11" s="73" t="s">
        <v>69</v>
      </c>
      <c r="I11" s="173" t="s">
        <v>70</v>
      </c>
      <c r="J11" s="376">
        <v>0.7</v>
      </c>
      <c r="K11" s="377">
        <f>SUM(L11:AB11)</f>
        <v>1967363173</v>
      </c>
      <c r="L11" s="378">
        <v>0</v>
      </c>
      <c r="M11" s="378">
        <v>1967363173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7">
        <f>SUM(AD11:AT11)</f>
        <v>1963363173</v>
      </c>
      <c r="AD11" s="378">
        <v>0</v>
      </c>
      <c r="AE11" s="379">
        <v>1963363173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73" t="s">
        <v>71</v>
      </c>
      <c r="AV11" s="73" t="s">
        <v>72</v>
      </c>
      <c r="AW11" s="380" t="s">
        <v>73</v>
      </c>
      <c r="GK11" s="3"/>
      <c r="GL11" s="3"/>
      <c r="GM11" s="3"/>
      <c r="GN11" s="3"/>
      <c r="GO11" s="3"/>
    </row>
    <row r="12" spans="1:197" ht="38.25" x14ac:dyDescent="0.2">
      <c r="B12" s="381" t="s">
        <v>64</v>
      </c>
      <c r="C12" s="178" t="s">
        <v>65</v>
      </c>
      <c r="D12" s="178" t="s">
        <v>66</v>
      </c>
      <c r="E12" s="178" t="s">
        <v>67</v>
      </c>
      <c r="F12" s="382">
        <v>2020730010023</v>
      </c>
      <c r="G12" s="382">
        <v>216315901542</v>
      </c>
      <c r="H12" s="178" t="s">
        <v>69</v>
      </c>
      <c r="I12" s="174" t="s">
        <v>74</v>
      </c>
      <c r="J12" s="383">
        <v>1</v>
      </c>
      <c r="K12" s="384">
        <f t="shared" ref="K12:K75" si="0">SUM(L12:AB12)</f>
        <v>3455208425</v>
      </c>
      <c r="L12" s="385">
        <v>0</v>
      </c>
      <c r="M12" s="385">
        <v>3455208425</v>
      </c>
      <c r="N12" s="385">
        <v>0</v>
      </c>
      <c r="O12" s="385">
        <v>0</v>
      </c>
      <c r="P12" s="385">
        <v>0</v>
      </c>
      <c r="Q12" s="385">
        <v>0</v>
      </c>
      <c r="R12" s="385">
        <v>0</v>
      </c>
      <c r="S12" s="385">
        <v>0</v>
      </c>
      <c r="T12" s="385">
        <v>0</v>
      </c>
      <c r="U12" s="385">
        <v>0</v>
      </c>
      <c r="V12" s="385">
        <v>0</v>
      </c>
      <c r="W12" s="385">
        <v>0</v>
      </c>
      <c r="X12" s="385">
        <v>0</v>
      </c>
      <c r="Y12" s="385">
        <v>0</v>
      </c>
      <c r="Z12" s="385">
        <v>0</v>
      </c>
      <c r="AA12" s="385">
        <v>0</v>
      </c>
      <c r="AB12" s="385">
        <v>0</v>
      </c>
      <c r="AC12" s="384">
        <f t="shared" ref="AC12:AC75" si="1">SUM(AD12:AT12)</f>
        <v>3455208425</v>
      </c>
      <c r="AD12" s="385">
        <v>0</v>
      </c>
      <c r="AE12" s="386">
        <v>3455208425</v>
      </c>
      <c r="AF12" s="385">
        <v>0</v>
      </c>
      <c r="AG12" s="385">
        <v>0</v>
      </c>
      <c r="AH12" s="385">
        <v>0</v>
      </c>
      <c r="AI12" s="385">
        <v>0</v>
      </c>
      <c r="AJ12" s="385">
        <v>0</v>
      </c>
      <c r="AK12" s="385">
        <v>0</v>
      </c>
      <c r="AL12" s="385">
        <v>0</v>
      </c>
      <c r="AM12" s="385">
        <v>0</v>
      </c>
      <c r="AN12" s="385">
        <v>0</v>
      </c>
      <c r="AO12" s="385">
        <v>0</v>
      </c>
      <c r="AP12" s="385">
        <v>0</v>
      </c>
      <c r="AQ12" s="385">
        <v>0</v>
      </c>
      <c r="AR12" s="385">
        <v>0</v>
      </c>
      <c r="AS12" s="385">
        <v>0</v>
      </c>
      <c r="AT12" s="385">
        <v>0</v>
      </c>
      <c r="AU12" s="178" t="s">
        <v>71</v>
      </c>
      <c r="AV12" s="178" t="s">
        <v>72</v>
      </c>
      <c r="AW12" s="74" t="s">
        <v>73</v>
      </c>
      <c r="GK12" s="3"/>
      <c r="GL12" s="3"/>
      <c r="GM12" s="3"/>
      <c r="GN12" s="3"/>
      <c r="GO12" s="3"/>
    </row>
    <row r="13" spans="1:197" ht="38.25" x14ac:dyDescent="0.2">
      <c r="B13" s="381" t="s">
        <v>64</v>
      </c>
      <c r="C13" s="178" t="s">
        <v>65</v>
      </c>
      <c r="D13" s="178" t="s">
        <v>66</v>
      </c>
      <c r="E13" s="178" t="s">
        <v>67</v>
      </c>
      <c r="F13" s="382">
        <v>2020730010043</v>
      </c>
      <c r="G13" s="178" t="s">
        <v>75</v>
      </c>
      <c r="H13" s="178" t="s">
        <v>76</v>
      </c>
      <c r="I13" s="174" t="s">
        <v>77</v>
      </c>
      <c r="J13" s="383">
        <v>1</v>
      </c>
      <c r="K13" s="384">
        <f t="shared" si="0"/>
        <v>254686955077</v>
      </c>
      <c r="L13" s="385">
        <v>0</v>
      </c>
      <c r="M13" s="385">
        <v>295035139</v>
      </c>
      <c r="N13" s="385">
        <v>0</v>
      </c>
      <c r="O13" s="385">
        <v>85682904051</v>
      </c>
      <c r="P13" s="385">
        <v>0</v>
      </c>
      <c r="Q13" s="385">
        <v>0</v>
      </c>
      <c r="R13" s="385">
        <v>0</v>
      </c>
      <c r="S13" s="385">
        <v>0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  <c r="Y13" s="385">
        <v>0</v>
      </c>
      <c r="Z13" s="385">
        <v>0</v>
      </c>
      <c r="AA13" s="385">
        <v>0</v>
      </c>
      <c r="AB13" s="385">
        <v>168709015887</v>
      </c>
      <c r="AC13" s="384">
        <f>SUM(AD13:AT13)</f>
        <v>242595316249</v>
      </c>
      <c r="AD13" s="385">
        <v>0</v>
      </c>
      <c r="AE13" s="385">
        <v>281225471</v>
      </c>
      <c r="AF13" s="385">
        <v>0</v>
      </c>
      <c r="AG13" s="385">
        <v>85374670445</v>
      </c>
      <c r="AH13" s="385">
        <v>0</v>
      </c>
      <c r="AI13" s="385">
        <v>0</v>
      </c>
      <c r="AJ13" s="385">
        <v>0</v>
      </c>
      <c r="AK13" s="385">
        <v>0</v>
      </c>
      <c r="AL13" s="385">
        <v>0</v>
      </c>
      <c r="AM13" s="385">
        <v>0</v>
      </c>
      <c r="AN13" s="385">
        <v>0</v>
      </c>
      <c r="AO13" s="385">
        <v>0</v>
      </c>
      <c r="AP13" s="387">
        <v>0</v>
      </c>
      <c r="AQ13" s="385">
        <v>0</v>
      </c>
      <c r="AR13" s="385">
        <v>0</v>
      </c>
      <c r="AS13" s="385">
        <v>0</v>
      </c>
      <c r="AT13" s="385">
        <v>156939420333</v>
      </c>
      <c r="AU13" s="178" t="s">
        <v>71</v>
      </c>
      <c r="AV13" s="178" t="s">
        <v>78</v>
      </c>
      <c r="AW13" s="74" t="s">
        <v>79</v>
      </c>
      <c r="GK13" s="3"/>
      <c r="GL13" s="3"/>
      <c r="GM13" s="3"/>
      <c r="GN13" s="3"/>
      <c r="GO13" s="3"/>
    </row>
    <row r="14" spans="1:197" ht="38.25" x14ac:dyDescent="0.2">
      <c r="B14" s="381" t="s">
        <v>64</v>
      </c>
      <c r="C14" s="178" t="s">
        <v>65</v>
      </c>
      <c r="D14" s="178" t="s">
        <v>66</v>
      </c>
      <c r="E14" s="178" t="s">
        <v>67</v>
      </c>
      <c r="F14" s="382">
        <v>2020730010043</v>
      </c>
      <c r="G14" s="178" t="s">
        <v>75</v>
      </c>
      <c r="H14" s="178" t="s">
        <v>76</v>
      </c>
      <c r="I14" s="174" t="s">
        <v>80</v>
      </c>
      <c r="J14" s="383">
        <v>1</v>
      </c>
      <c r="K14" s="384">
        <f t="shared" si="0"/>
        <v>41675000</v>
      </c>
      <c r="L14" s="385">
        <v>0</v>
      </c>
      <c r="M14" s="385">
        <v>0</v>
      </c>
      <c r="N14" s="385">
        <v>0</v>
      </c>
      <c r="O14" s="388">
        <v>41675000</v>
      </c>
      <c r="P14" s="385">
        <v>0</v>
      </c>
      <c r="Q14" s="385">
        <v>0</v>
      </c>
      <c r="R14" s="385">
        <v>0</v>
      </c>
      <c r="S14" s="385">
        <v>0</v>
      </c>
      <c r="T14" s="385">
        <v>0</v>
      </c>
      <c r="U14" s="385">
        <v>0</v>
      </c>
      <c r="V14" s="385">
        <v>0</v>
      </c>
      <c r="W14" s="385">
        <v>0</v>
      </c>
      <c r="X14" s="385">
        <v>0</v>
      </c>
      <c r="Y14" s="385">
        <v>0</v>
      </c>
      <c r="Z14" s="385">
        <v>0</v>
      </c>
      <c r="AA14" s="385">
        <v>0</v>
      </c>
      <c r="AB14" s="385">
        <v>0</v>
      </c>
      <c r="AC14" s="384">
        <f t="shared" si="1"/>
        <v>41675000</v>
      </c>
      <c r="AD14" s="385">
        <v>0</v>
      </c>
      <c r="AE14" s="388">
        <v>41675000</v>
      </c>
      <c r="AF14" s="385">
        <v>0</v>
      </c>
      <c r="AG14" s="387">
        <v>0</v>
      </c>
      <c r="AH14" s="385">
        <v>0</v>
      </c>
      <c r="AI14" s="385">
        <v>0</v>
      </c>
      <c r="AJ14" s="385">
        <v>0</v>
      </c>
      <c r="AK14" s="385">
        <v>0</v>
      </c>
      <c r="AL14" s="385">
        <v>0</v>
      </c>
      <c r="AM14" s="385">
        <v>0</v>
      </c>
      <c r="AN14" s="385">
        <v>0</v>
      </c>
      <c r="AO14" s="387">
        <v>0</v>
      </c>
      <c r="AP14" s="387">
        <v>0</v>
      </c>
      <c r="AQ14" s="387">
        <v>0</v>
      </c>
      <c r="AR14" s="385">
        <v>0</v>
      </c>
      <c r="AS14" s="385">
        <v>0</v>
      </c>
      <c r="AT14" s="385">
        <v>0</v>
      </c>
      <c r="AU14" s="178" t="s">
        <v>71</v>
      </c>
      <c r="AV14" s="178" t="s">
        <v>78</v>
      </c>
      <c r="AW14" s="74" t="s">
        <v>79</v>
      </c>
      <c r="GK14" s="3"/>
      <c r="GL14" s="3"/>
      <c r="GM14" s="3"/>
      <c r="GN14" s="3"/>
      <c r="GO14" s="3"/>
    </row>
    <row r="15" spans="1:197" ht="38.25" x14ac:dyDescent="0.2">
      <c r="B15" s="381" t="s">
        <v>64</v>
      </c>
      <c r="C15" s="178" t="s">
        <v>65</v>
      </c>
      <c r="D15" s="178" t="s">
        <v>66</v>
      </c>
      <c r="E15" s="178" t="s">
        <v>67</v>
      </c>
      <c r="F15" s="382">
        <v>2020730010043</v>
      </c>
      <c r="G15" s="178" t="s">
        <v>75</v>
      </c>
      <c r="H15" s="178" t="s">
        <v>76</v>
      </c>
      <c r="I15" s="174" t="s">
        <v>81</v>
      </c>
      <c r="J15" s="383">
        <v>0.9</v>
      </c>
      <c r="K15" s="384">
        <f t="shared" si="0"/>
        <v>12000000000</v>
      </c>
      <c r="L15" s="385">
        <v>0</v>
      </c>
      <c r="M15" s="388">
        <v>12000000000</v>
      </c>
      <c r="N15" s="385">
        <v>0</v>
      </c>
      <c r="O15" s="385">
        <v>0</v>
      </c>
      <c r="P15" s="385">
        <v>0</v>
      </c>
      <c r="Q15" s="385">
        <v>0</v>
      </c>
      <c r="R15" s="385">
        <v>0</v>
      </c>
      <c r="S15" s="385">
        <v>0</v>
      </c>
      <c r="T15" s="385">
        <v>0</v>
      </c>
      <c r="U15" s="385">
        <v>0</v>
      </c>
      <c r="V15" s="385">
        <v>0</v>
      </c>
      <c r="W15" s="385">
        <v>0</v>
      </c>
      <c r="X15" s="385">
        <v>0</v>
      </c>
      <c r="Y15" s="385">
        <v>0</v>
      </c>
      <c r="Z15" s="385">
        <v>0</v>
      </c>
      <c r="AA15" s="385">
        <v>0</v>
      </c>
      <c r="AB15" s="385">
        <v>0</v>
      </c>
      <c r="AC15" s="384">
        <f t="shared" si="1"/>
        <v>0</v>
      </c>
      <c r="AD15" s="385">
        <v>0</v>
      </c>
      <c r="AE15" s="389">
        <v>0</v>
      </c>
      <c r="AF15" s="389">
        <v>0</v>
      </c>
      <c r="AG15" s="389">
        <v>0</v>
      </c>
      <c r="AH15" s="385">
        <v>0</v>
      </c>
      <c r="AI15" s="385">
        <v>0</v>
      </c>
      <c r="AJ15" s="385">
        <v>0</v>
      </c>
      <c r="AK15" s="385">
        <v>0</v>
      </c>
      <c r="AL15" s="385">
        <v>0</v>
      </c>
      <c r="AM15" s="385">
        <v>0</v>
      </c>
      <c r="AN15" s="385">
        <v>0</v>
      </c>
      <c r="AO15" s="385">
        <v>0</v>
      </c>
      <c r="AP15" s="385">
        <v>0</v>
      </c>
      <c r="AQ15" s="385">
        <v>0</v>
      </c>
      <c r="AR15" s="385">
        <v>0</v>
      </c>
      <c r="AS15" s="385">
        <v>0</v>
      </c>
      <c r="AT15" s="389">
        <v>0</v>
      </c>
      <c r="AU15" s="178" t="s">
        <v>71</v>
      </c>
      <c r="AV15" s="178" t="s">
        <v>72</v>
      </c>
      <c r="AW15" s="74" t="s">
        <v>73</v>
      </c>
      <c r="GK15" s="3"/>
      <c r="GL15" s="3"/>
      <c r="GM15" s="3"/>
      <c r="GN15" s="3"/>
      <c r="GO15" s="3"/>
    </row>
    <row r="16" spans="1:197" ht="38.25" x14ac:dyDescent="0.2">
      <c r="B16" s="381" t="s">
        <v>64</v>
      </c>
      <c r="C16" s="178" t="s">
        <v>65</v>
      </c>
      <c r="D16" s="178" t="s">
        <v>66</v>
      </c>
      <c r="E16" s="178" t="s">
        <v>67</v>
      </c>
      <c r="F16" s="382">
        <v>2020730010023</v>
      </c>
      <c r="G16" s="382">
        <v>216315901542</v>
      </c>
      <c r="H16" s="178" t="s">
        <v>69</v>
      </c>
      <c r="I16" s="174" t="s">
        <v>82</v>
      </c>
      <c r="J16" s="383">
        <v>5</v>
      </c>
      <c r="K16" s="384">
        <f t="shared" si="0"/>
        <v>2756525443</v>
      </c>
      <c r="L16" s="385">
        <v>0</v>
      </c>
      <c r="M16" s="386">
        <v>2756525443</v>
      </c>
      <c r="N16" s="385">
        <v>0</v>
      </c>
      <c r="O16" s="385">
        <v>0</v>
      </c>
      <c r="P16" s="385">
        <v>0</v>
      </c>
      <c r="Q16" s="385">
        <v>0</v>
      </c>
      <c r="R16" s="385">
        <v>0</v>
      </c>
      <c r="S16" s="385">
        <v>0</v>
      </c>
      <c r="T16" s="385">
        <v>0</v>
      </c>
      <c r="U16" s="385">
        <v>0</v>
      </c>
      <c r="V16" s="385">
        <v>0</v>
      </c>
      <c r="W16" s="385">
        <v>0</v>
      </c>
      <c r="X16" s="385">
        <v>0</v>
      </c>
      <c r="Y16" s="385">
        <v>0</v>
      </c>
      <c r="Z16" s="385">
        <v>0</v>
      </c>
      <c r="AA16" s="385">
        <v>0</v>
      </c>
      <c r="AB16" s="385">
        <v>0</v>
      </c>
      <c r="AC16" s="384">
        <f t="shared" si="1"/>
        <v>2756525443</v>
      </c>
      <c r="AD16" s="385">
        <v>0</v>
      </c>
      <c r="AE16" s="386">
        <v>2756525443</v>
      </c>
      <c r="AF16" s="385">
        <v>0</v>
      </c>
      <c r="AG16" s="385">
        <v>0</v>
      </c>
      <c r="AH16" s="385">
        <v>0</v>
      </c>
      <c r="AI16" s="385">
        <v>0</v>
      </c>
      <c r="AJ16" s="385">
        <v>0</v>
      </c>
      <c r="AK16" s="385">
        <v>0</v>
      </c>
      <c r="AL16" s="385">
        <v>0</v>
      </c>
      <c r="AM16" s="385">
        <v>0</v>
      </c>
      <c r="AN16" s="385">
        <v>0</v>
      </c>
      <c r="AO16" s="385">
        <v>0</v>
      </c>
      <c r="AP16" s="385">
        <v>0</v>
      </c>
      <c r="AQ16" s="385">
        <v>0</v>
      </c>
      <c r="AR16" s="385">
        <v>0</v>
      </c>
      <c r="AS16" s="385">
        <v>0</v>
      </c>
      <c r="AT16" s="385">
        <v>0</v>
      </c>
      <c r="AU16" s="178" t="s">
        <v>71</v>
      </c>
      <c r="AV16" s="178" t="s">
        <v>72</v>
      </c>
      <c r="AW16" s="74" t="s">
        <v>73</v>
      </c>
      <c r="GK16" s="3"/>
      <c r="GL16" s="3"/>
      <c r="GM16" s="3"/>
      <c r="GN16" s="3"/>
      <c r="GO16" s="3"/>
    </row>
    <row r="17" spans="1:197" ht="25.5" x14ac:dyDescent="0.2">
      <c r="B17" s="381" t="s">
        <v>64</v>
      </c>
      <c r="C17" s="178" t="s">
        <v>65</v>
      </c>
      <c r="D17" s="178" t="s">
        <v>83</v>
      </c>
      <c r="E17" s="178" t="s">
        <v>84</v>
      </c>
      <c r="F17" s="382">
        <v>2020730010007</v>
      </c>
      <c r="G17" s="178" t="s">
        <v>85</v>
      </c>
      <c r="H17" s="178" t="s">
        <v>86</v>
      </c>
      <c r="I17" s="174" t="s">
        <v>87</v>
      </c>
      <c r="J17" s="390">
        <v>0.15</v>
      </c>
      <c r="K17" s="384">
        <f t="shared" si="0"/>
        <v>100122504</v>
      </c>
      <c r="L17" s="385">
        <v>0</v>
      </c>
      <c r="M17" s="385">
        <v>0</v>
      </c>
      <c r="N17" s="385">
        <v>0</v>
      </c>
      <c r="O17" s="385">
        <v>100122504</v>
      </c>
      <c r="P17" s="385">
        <v>0</v>
      </c>
      <c r="Q17" s="385">
        <v>0</v>
      </c>
      <c r="R17" s="385">
        <v>0</v>
      </c>
      <c r="S17" s="385">
        <v>0</v>
      </c>
      <c r="T17" s="385">
        <v>0</v>
      </c>
      <c r="U17" s="385">
        <v>0</v>
      </c>
      <c r="V17" s="385">
        <v>0</v>
      </c>
      <c r="W17" s="385">
        <v>0</v>
      </c>
      <c r="X17" s="385">
        <v>0</v>
      </c>
      <c r="Y17" s="385">
        <v>0</v>
      </c>
      <c r="Z17" s="385">
        <v>0</v>
      </c>
      <c r="AA17" s="385">
        <v>0</v>
      </c>
      <c r="AB17" s="385">
        <v>0</v>
      </c>
      <c r="AC17" s="384">
        <f t="shared" si="1"/>
        <v>98400000</v>
      </c>
      <c r="AD17" s="385">
        <v>0</v>
      </c>
      <c r="AE17" s="391">
        <v>0</v>
      </c>
      <c r="AF17" s="385">
        <v>0</v>
      </c>
      <c r="AG17" s="385">
        <v>98400000</v>
      </c>
      <c r="AH17" s="385">
        <v>0</v>
      </c>
      <c r="AI17" s="385">
        <v>0</v>
      </c>
      <c r="AJ17" s="385">
        <v>0</v>
      </c>
      <c r="AK17" s="385">
        <v>0</v>
      </c>
      <c r="AL17" s="385">
        <v>0</v>
      </c>
      <c r="AM17" s="385">
        <v>0</v>
      </c>
      <c r="AN17" s="385">
        <v>0</v>
      </c>
      <c r="AO17" s="385">
        <v>0</v>
      </c>
      <c r="AP17" s="385">
        <v>0</v>
      </c>
      <c r="AQ17" s="385">
        <v>0</v>
      </c>
      <c r="AR17" s="385">
        <v>0</v>
      </c>
      <c r="AS17" s="385">
        <v>0</v>
      </c>
      <c r="AT17" s="385">
        <v>0</v>
      </c>
      <c r="AU17" s="178" t="s">
        <v>71</v>
      </c>
      <c r="AV17" s="178" t="s">
        <v>88</v>
      </c>
      <c r="AW17" s="74" t="s">
        <v>89</v>
      </c>
      <c r="GK17" s="3"/>
      <c r="GL17" s="3"/>
      <c r="GM17" s="3"/>
      <c r="GN17" s="3"/>
      <c r="GO17" s="3"/>
    </row>
    <row r="18" spans="1:197" ht="25.5" x14ac:dyDescent="0.2">
      <c r="B18" s="381" t="s">
        <v>64</v>
      </c>
      <c r="C18" s="178" t="s">
        <v>65</v>
      </c>
      <c r="D18" s="178" t="s">
        <v>83</v>
      </c>
      <c r="E18" s="178" t="s">
        <v>84</v>
      </c>
      <c r="F18" s="382">
        <v>2020730010007</v>
      </c>
      <c r="G18" s="178" t="s">
        <v>85</v>
      </c>
      <c r="H18" s="178" t="s">
        <v>86</v>
      </c>
      <c r="I18" s="174" t="s">
        <v>90</v>
      </c>
      <c r="J18" s="383" t="s">
        <v>91</v>
      </c>
      <c r="K18" s="384">
        <f t="shared" si="0"/>
        <v>12500000</v>
      </c>
      <c r="L18" s="385">
        <v>0</v>
      </c>
      <c r="M18" s="385">
        <v>0</v>
      </c>
      <c r="N18" s="385">
        <v>0</v>
      </c>
      <c r="O18" s="385">
        <v>12500000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385">
        <v>0</v>
      </c>
      <c r="AA18" s="385">
        <v>0</v>
      </c>
      <c r="AB18" s="385">
        <v>0</v>
      </c>
      <c r="AC18" s="384">
        <f t="shared" si="1"/>
        <v>12500000</v>
      </c>
      <c r="AD18" s="385">
        <v>0</v>
      </c>
      <c r="AE18" s="391">
        <v>0</v>
      </c>
      <c r="AF18" s="385">
        <v>0</v>
      </c>
      <c r="AG18" s="385">
        <v>12500000</v>
      </c>
      <c r="AH18" s="385">
        <v>0</v>
      </c>
      <c r="AI18" s="385">
        <v>0</v>
      </c>
      <c r="AJ18" s="385">
        <v>0</v>
      </c>
      <c r="AK18" s="385">
        <v>0</v>
      </c>
      <c r="AL18" s="385">
        <v>0</v>
      </c>
      <c r="AM18" s="385">
        <v>0</v>
      </c>
      <c r="AN18" s="385">
        <v>0</v>
      </c>
      <c r="AO18" s="385">
        <v>0</v>
      </c>
      <c r="AP18" s="385">
        <v>0</v>
      </c>
      <c r="AQ18" s="385">
        <v>0</v>
      </c>
      <c r="AR18" s="385">
        <v>0</v>
      </c>
      <c r="AS18" s="385">
        <v>0</v>
      </c>
      <c r="AT18" s="385">
        <v>0</v>
      </c>
      <c r="AU18" s="178" t="s">
        <v>71</v>
      </c>
      <c r="AV18" s="178" t="s">
        <v>88</v>
      </c>
      <c r="AW18" s="74" t="s">
        <v>89</v>
      </c>
      <c r="AX18" s="392"/>
      <c r="GK18" s="3"/>
      <c r="GL18" s="3"/>
      <c r="GM18" s="3"/>
      <c r="GN18" s="3"/>
      <c r="GO18" s="3"/>
    </row>
    <row r="19" spans="1:197" ht="25.5" x14ac:dyDescent="0.2">
      <c r="B19" s="381" t="s">
        <v>64</v>
      </c>
      <c r="C19" s="178" t="s">
        <v>65</v>
      </c>
      <c r="D19" s="178" t="s">
        <v>83</v>
      </c>
      <c r="E19" s="178" t="s">
        <v>84</v>
      </c>
      <c r="F19" s="382">
        <v>2020730010007</v>
      </c>
      <c r="G19" s="178" t="s">
        <v>85</v>
      </c>
      <c r="H19" s="178" t="s">
        <v>86</v>
      </c>
      <c r="I19" s="174" t="s">
        <v>92</v>
      </c>
      <c r="J19" s="383" t="s">
        <v>91</v>
      </c>
      <c r="K19" s="384">
        <f t="shared" si="0"/>
        <v>12500000</v>
      </c>
      <c r="L19" s="385">
        <v>0</v>
      </c>
      <c r="M19" s="385">
        <v>0</v>
      </c>
      <c r="N19" s="385">
        <v>0</v>
      </c>
      <c r="O19" s="385">
        <v>12500000</v>
      </c>
      <c r="P19" s="385">
        <v>0</v>
      </c>
      <c r="Q19" s="385">
        <v>0</v>
      </c>
      <c r="R19" s="385">
        <v>0</v>
      </c>
      <c r="S19" s="385">
        <v>0</v>
      </c>
      <c r="T19" s="385">
        <v>0</v>
      </c>
      <c r="U19" s="385">
        <v>0</v>
      </c>
      <c r="V19" s="385">
        <v>0</v>
      </c>
      <c r="W19" s="385">
        <v>0</v>
      </c>
      <c r="X19" s="385">
        <v>0</v>
      </c>
      <c r="Y19" s="385">
        <v>0</v>
      </c>
      <c r="Z19" s="385">
        <v>0</v>
      </c>
      <c r="AA19" s="385">
        <v>0</v>
      </c>
      <c r="AB19" s="385">
        <v>0</v>
      </c>
      <c r="AC19" s="384">
        <f t="shared" si="1"/>
        <v>12500000</v>
      </c>
      <c r="AD19" s="385">
        <v>0</v>
      </c>
      <c r="AE19" s="385">
        <v>0</v>
      </c>
      <c r="AF19" s="385">
        <v>0</v>
      </c>
      <c r="AG19" s="385">
        <v>12500000</v>
      </c>
      <c r="AH19" s="385">
        <v>0</v>
      </c>
      <c r="AI19" s="385">
        <v>0</v>
      </c>
      <c r="AJ19" s="385">
        <v>0</v>
      </c>
      <c r="AK19" s="385">
        <v>0</v>
      </c>
      <c r="AL19" s="385">
        <v>0</v>
      </c>
      <c r="AM19" s="385">
        <v>0</v>
      </c>
      <c r="AN19" s="385">
        <v>0</v>
      </c>
      <c r="AO19" s="385">
        <v>0</v>
      </c>
      <c r="AP19" s="385">
        <v>0</v>
      </c>
      <c r="AQ19" s="385">
        <v>0</v>
      </c>
      <c r="AR19" s="385">
        <v>0</v>
      </c>
      <c r="AS19" s="385">
        <v>0</v>
      </c>
      <c r="AT19" s="385">
        <v>0</v>
      </c>
      <c r="AU19" s="178" t="s">
        <v>71</v>
      </c>
      <c r="AV19" s="178" t="s">
        <v>88</v>
      </c>
      <c r="AW19" s="74" t="s">
        <v>89</v>
      </c>
      <c r="AX19" s="392"/>
      <c r="GK19" s="3"/>
      <c r="GL19" s="3"/>
      <c r="GM19" s="3"/>
      <c r="GN19" s="3"/>
      <c r="GO19" s="3"/>
    </row>
    <row r="20" spans="1:197" s="394" customFormat="1" ht="25.5" x14ac:dyDescent="0.2">
      <c r="A20" s="7"/>
      <c r="B20" s="381" t="s">
        <v>64</v>
      </c>
      <c r="C20" s="178" t="s">
        <v>65</v>
      </c>
      <c r="D20" s="178" t="s">
        <v>83</v>
      </c>
      <c r="E20" s="178" t="s">
        <v>84</v>
      </c>
      <c r="F20" s="382">
        <v>2020730010007</v>
      </c>
      <c r="G20" s="178" t="s">
        <v>85</v>
      </c>
      <c r="H20" s="178" t="s">
        <v>86</v>
      </c>
      <c r="I20" s="174" t="s">
        <v>93</v>
      </c>
      <c r="J20" s="383">
        <v>3</v>
      </c>
      <c r="K20" s="384">
        <f t="shared" si="0"/>
        <v>12500000</v>
      </c>
      <c r="L20" s="385">
        <v>0</v>
      </c>
      <c r="M20" s="385">
        <v>0</v>
      </c>
      <c r="N20" s="385">
        <v>0</v>
      </c>
      <c r="O20" s="385">
        <v>12500000</v>
      </c>
      <c r="P20" s="385">
        <v>0</v>
      </c>
      <c r="Q20" s="385">
        <v>0</v>
      </c>
      <c r="R20" s="385">
        <v>0</v>
      </c>
      <c r="S20" s="385">
        <v>0</v>
      </c>
      <c r="T20" s="385">
        <v>0</v>
      </c>
      <c r="U20" s="385">
        <v>0</v>
      </c>
      <c r="V20" s="385">
        <v>0</v>
      </c>
      <c r="W20" s="385">
        <v>0</v>
      </c>
      <c r="X20" s="385">
        <v>0</v>
      </c>
      <c r="Y20" s="385">
        <v>0</v>
      </c>
      <c r="Z20" s="385">
        <v>0</v>
      </c>
      <c r="AA20" s="385">
        <v>0</v>
      </c>
      <c r="AB20" s="385">
        <v>0</v>
      </c>
      <c r="AC20" s="384">
        <f t="shared" si="1"/>
        <v>12500000</v>
      </c>
      <c r="AD20" s="385">
        <v>0</v>
      </c>
      <c r="AE20" s="385">
        <v>0</v>
      </c>
      <c r="AF20" s="385">
        <v>0</v>
      </c>
      <c r="AG20" s="385">
        <v>12500000</v>
      </c>
      <c r="AH20" s="385">
        <v>0</v>
      </c>
      <c r="AI20" s="385">
        <v>0</v>
      </c>
      <c r="AJ20" s="385">
        <v>0</v>
      </c>
      <c r="AK20" s="385">
        <v>0</v>
      </c>
      <c r="AL20" s="385">
        <v>0</v>
      </c>
      <c r="AM20" s="385">
        <v>0</v>
      </c>
      <c r="AN20" s="385">
        <v>0</v>
      </c>
      <c r="AO20" s="385">
        <v>0</v>
      </c>
      <c r="AP20" s="385">
        <v>0</v>
      </c>
      <c r="AQ20" s="385">
        <v>0</v>
      </c>
      <c r="AR20" s="385">
        <v>0</v>
      </c>
      <c r="AS20" s="385">
        <v>0</v>
      </c>
      <c r="AT20" s="385">
        <v>0</v>
      </c>
      <c r="AU20" s="178" t="s">
        <v>71</v>
      </c>
      <c r="AV20" s="178" t="s">
        <v>88</v>
      </c>
      <c r="AW20" s="74" t="s">
        <v>89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393"/>
      <c r="DO20" s="393"/>
      <c r="DP20" s="393"/>
      <c r="DQ20" s="393"/>
      <c r="DR20" s="393"/>
      <c r="DS20" s="393"/>
      <c r="DT20" s="393"/>
      <c r="DU20" s="393"/>
      <c r="DV20" s="393"/>
      <c r="DW20" s="393"/>
      <c r="DX20" s="393"/>
      <c r="DY20" s="393"/>
      <c r="DZ20" s="393"/>
      <c r="EA20" s="393"/>
      <c r="EB20" s="393"/>
      <c r="EC20" s="393"/>
      <c r="ED20" s="393"/>
      <c r="EE20" s="393"/>
      <c r="EF20" s="393"/>
      <c r="EG20" s="393"/>
      <c r="EH20" s="393"/>
      <c r="EI20" s="393"/>
      <c r="EJ20" s="393"/>
      <c r="EK20" s="393"/>
      <c r="EL20" s="393"/>
      <c r="EM20" s="393"/>
      <c r="EN20" s="393"/>
      <c r="EO20" s="393"/>
      <c r="EP20" s="393"/>
      <c r="EQ20" s="393"/>
      <c r="ER20" s="393"/>
      <c r="ES20" s="393"/>
      <c r="ET20" s="393"/>
      <c r="EU20" s="393"/>
      <c r="EV20" s="393"/>
      <c r="EW20" s="393"/>
      <c r="EX20" s="393"/>
      <c r="EY20" s="393"/>
      <c r="EZ20" s="393"/>
      <c r="FA20" s="393"/>
      <c r="FB20" s="393"/>
      <c r="FC20" s="393"/>
      <c r="FD20" s="393"/>
      <c r="FE20" s="393"/>
      <c r="FF20" s="393"/>
      <c r="FG20" s="393"/>
      <c r="FH20" s="393"/>
      <c r="FI20" s="393"/>
      <c r="FJ20" s="393"/>
      <c r="FK20" s="393"/>
      <c r="FL20" s="393"/>
      <c r="FM20" s="393"/>
      <c r="FN20" s="393"/>
      <c r="FO20" s="393"/>
      <c r="FP20" s="393"/>
      <c r="FQ20" s="393"/>
      <c r="FR20" s="393"/>
      <c r="FS20" s="393"/>
      <c r="FT20" s="393"/>
      <c r="FU20" s="393"/>
      <c r="FV20" s="393"/>
      <c r="FW20" s="393"/>
      <c r="FX20" s="393"/>
      <c r="FY20" s="393"/>
      <c r="FZ20" s="393"/>
      <c r="GA20" s="393"/>
      <c r="GB20" s="393"/>
      <c r="GC20" s="393"/>
      <c r="GD20" s="393"/>
      <c r="GE20" s="393"/>
      <c r="GF20" s="393"/>
      <c r="GG20" s="393"/>
      <c r="GH20" s="393"/>
      <c r="GI20" s="393"/>
      <c r="GJ20" s="393"/>
    </row>
    <row r="21" spans="1:197" ht="38.25" x14ac:dyDescent="0.2">
      <c r="B21" s="381" t="s">
        <v>64</v>
      </c>
      <c r="C21" s="178" t="s">
        <v>65</v>
      </c>
      <c r="D21" s="178" t="s">
        <v>83</v>
      </c>
      <c r="E21" s="178" t="s">
        <v>84</v>
      </c>
      <c r="F21" s="382">
        <v>2020730010007</v>
      </c>
      <c r="G21" s="178" t="s">
        <v>85</v>
      </c>
      <c r="H21" s="178" t="s">
        <v>86</v>
      </c>
      <c r="I21" s="174" t="s">
        <v>94</v>
      </c>
      <c r="J21" s="383" t="s">
        <v>91</v>
      </c>
      <c r="K21" s="384">
        <f t="shared" si="0"/>
        <v>12500000</v>
      </c>
      <c r="L21" s="385">
        <v>0</v>
      </c>
      <c r="M21" s="385">
        <v>0</v>
      </c>
      <c r="N21" s="385">
        <v>0</v>
      </c>
      <c r="O21" s="395">
        <v>12500000</v>
      </c>
      <c r="P21" s="385">
        <v>0</v>
      </c>
      <c r="Q21" s="385">
        <v>0</v>
      </c>
      <c r="R21" s="385">
        <v>0</v>
      </c>
      <c r="S21" s="385">
        <v>0</v>
      </c>
      <c r="T21" s="385">
        <v>0</v>
      </c>
      <c r="U21" s="385">
        <v>0</v>
      </c>
      <c r="V21" s="385">
        <v>0</v>
      </c>
      <c r="W21" s="385">
        <v>0</v>
      </c>
      <c r="X21" s="385">
        <v>0</v>
      </c>
      <c r="Y21" s="385">
        <v>0</v>
      </c>
      <c r="Z21" s="385">
        <v>0</v>
      </c>
      <c r="AA21" s="385">
        <v>0</v>
      </c>
      <c r="AB21" s="385">
        <v>0</v>
      </c>
      <c r="AC21" s="384">
        <f t="shared" si="1"/>
        <v>12500000</v>
      </c>
      <c r="AD21" s="385">
        <v>0</v>
      </c>
      <c r="AE21" s="385">
        <v>0</v>
      </c>
      <c r="AF21" s="385">
        <v>0</v>
      </c>
      <c r="AG21" s="395">
        <v>12500000</v>
      </c>
      <c r="AH21" s="385">
        <v>0</v>
      </c>
      <c r="AI21" s="385">
        <v>0</v>
      </c>
      <c r="AJ21" s="385">
        <v>0</v>
      </c>
      <c r="AK21" s="385">
        <v>0</v>
      </c>
      <c r="AL21" s="385">
        <v>0</v>
      </c>
      <c r="AM21" s="385">
        <v>0</v>
      </c>
      <c r="AN21" s="385">
        <v>0</v>
      </c>
      <c r="AO21" s="385">
        <v>0</v>
      </c>
      <c r="AP21" s="385">
        <v>0</v>
      </c>
      <c r="AQ21" s="385">
        <v>0</v>
      </c>
      <c r="AR21" s="385">
        <v>0</v>
      </c>
      <c r="AS21" s="385">
        <v>0</v>
      </c>
      <c r="AT21" s="385">
        <v>0</v>
      </c>
      <c r="AU21" s="178" t="s">
        <v>71</v>
      </c>
      <c r="AV21" s="178" t="s">
        <v>88</v>
      </c>
      <c r="AW21" s="74" t="s">
        <v>89</v>
      </c>
      <c r="GK21" s="3"/>
      <c r="GL21" s="3"/>
      <c r="GM21" s="3"/>
      <c r="GN21" s="3"/>
      <c r="GO21" s="3"/>
    </row>
    <row r="22" spans="1:197" s="394" customFormat="1" ht="38.25" x14ac:dyDescent="0.2">
      <c r="A22" s="393"/>
      <c r="B22" s="381" t="s">
        <v>64</v>
      </c>
      <c r="C22" s="178" t="s">
        <v>65</v>
      </c>
      <c r="D22" s="178" t="s">
        <v>83</v>
      </c>
      <c r="E22" s="178" t="s">
        <v>84</v>
      </c>
      <c r="F22" s="382">
        <v>2020730010007</v>
      </c>
      <c r="G22" s="178" t="s">
        <v>85</v>
      </c>
      <c r="H22" s="178" t="s">
        <v>86</v>
      </c>
      <c r="I22" s="174" t="s">
        <v>95</v>
      </c>
      <c r="J22" s="383" t="s">
        <v>96</v>
      </c>
      <c r="K22" s="384">
        <f t="shared" si="0"/>
        <v>203517333</v>
      </c>
      <c r="L22" s="385">
        <v>0</v>
      </c>
      <c r="M22" s="385">
        <v>0</v>
      </c>
      <c r="N22" s="385">
        <v>0</v>
      </c>
      <c r="O22" s="385">
        <v>203517333</v>
      </c>
      <c r="P22" s="385">
        <v>0</v>
      </c>
      <c r="Q22" s="385">
        <v>0</v>
      </c>
      <c r="R22" s="385">
        <v>0</v>
      </c>
      <c r="S22" s="385">
        <v>0</v>
      </c>
      <c r="T22" s="385">
        <v>0</v>
      </c>
      <c r="U22" s="385">
        <v>0</v>
      </c>
      <c r="V22" s="385">
        <v>0</v>
      </c>
      <c r="W22" s="385">
        <v>0</v>
      </c>
      <c r="X22" s="385">
        <v>0</v>
      </c>
      <c r="Y22" s="385">
        <v>0</v>
      </c>
      <c r="Z22" s="385">
        <v>0</v>
      </c>
      <c r="AA22" s="385">
        <v>0</v>
      </c>
      <c r="AB22" s="385">
        <v>0</v>
      </c>
      <c r="AC22" s="384">
        <f t="shared" si="1"/>
        <v>191076666</v>
      </c>
      <c r="AD22" s="385">
        <v>0</v>
      </c>
      <c r="AE22" s="391">
        <v>0</v>
      </c>
      <c r="AF22" s="385">
        <v>0</v>
      </c>
      <c r="AG22" s="391">
        <v>191076666</v>
      </c>
      <c r="AH22" s="385">
        <v>0</v>
      </c>
      <c r="AI22" s="385">
        <v>0</v>
      </c>
      <c r="AJ22" s="385">
        <v>0</v>
      </c>
      <c r="AK22" s="385">
        <v>0</v>
      </c>
      <c r="AL22" s="385">
        <v>0</v>
      </c>
      <c r="AM22" s="385">
        <v>0</v>
      </c>
      <c r="AN22" s="385">
        <v>0</v>
      </c>
      <c r="AO22" s="385">
        <v>0</v>
      </c>
      <c r="AP22" s="385">
        <v>0</v>
      </c>
      <c r="AQ22" s="385">
        <v>0</v>
      </c>
      <c r="AR22" s="385">
        <v>0</v>
      </c>
      <c r="AS22" s="385">
        <v>0</v>
      </c>
      <c r="AT22" s="385">
        <v>0</v>
      </c>
      <c r="AU22" s="178" t="s">
        <v>71</v>
      </c>
      <c r="AV22" s="178" t="s">
        <v>88</v>
      </c>
      <c r="AW22" s="74" t="s">
        <v>89</v>
      </c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393"/>
      <c r="DO22" s="393"/>
      <c r="DP22" s="393"/>
      <c r="DQ22" s="393"/>
      <c r="DR22" s="393"/>
      <c r="DS22" s="393"/>
      <c r="DT22" s="393"/>
      <c r="DU22" s="393"/>
      <c r="DV22" s="393"/>
      <c r="DW22" s="393"/>
      <c r="DX22" s="393"/>
      <c r="DY22" s="393"/>
      <c r="DZ22" s="393"/>
      <c r="EA22" s="393"/>
      <c r="EB22" s="393"/>
      <c r="EC22" s="393"/>
      <c r="ED22" s="393"/>
      <c r="EE22" s="393"/>
      <c r="EF22" s="393"/>
      <c r="EG22" s="393"/>
      <c r="EH22" s="393"/>
      <c r="EI22" s="393"/>
      <c r="EJ22" s="393"/>
      <c r="EK22" s="393"/>
      <c r="EL22" s="393"/>
      <c r="EM22" s="393"/>
      <c r="EN22" s="393"/>
      <c r="EO22" s="393"/>
      <c r="EP22" s="393"/>
      <c r="EQ22" s="393"/>
      <c r="ER22" s="393"/>
      <c r="ES22" s="393"/>
      <c r="ET22" s="393"/>
      <c r="EU22" s="393"/>
      <c r="EV22" s="393"/>
      <c r="EW22" s="393"/>
      <c r="EX22" s="393"/>
      <c r="EY22" s="393"/>
      <c r="EZ22" s="393"/>
      <c r="FA22" s="393"/>
      <c r="FB22" s="393"/>
      <c r="FC22" s="393"/>
      <c r="FD22" s="393"/>
      <c r="FE22" s="393"/>
      <c r="FF22" s="393"/>
      <c r="FG22" s="393"/>
      <c r="FH22" s="393"/>
      <c r="FI22" s="393"/>
      <c r="FJ22" s="393"/>
      <c r="FK22" s="393"/>
      <c r="FL22" s="393"/>
      <c r="FM22" s="393"/>
      <c r="FN22" s="393"/>
      <c r="FO22" s="393"/>
      <c r="FP22" s="393"/>
      <c r="FQ22" s="393"/>
      <c r="FR22" s="393"/>
      <c r="FS22" s="393"/>
      <c r="FT22" s="393"/>
      <c r="FU22" s="393"/>
      <c r="FV22" s="393"/>
      <c r="FW22" s="393"/>
      <c r="FX22" s="393"/>
      <c r="FY22" s="393"/>
      <c r="FZ22" s="393"/>
      <c r="GA22" s="393"/>
      <c r="GB22" s="393"/>
      <c r="GC22" s="393"/>
      <c r="GD22" s="393"/>
      <c r="GE22" s="393"/>
      <c r="GF22" s="393"/>
      <c r="GG22" s="393"/>
      <c r="GH22" s="393"/>
      <c r="GI22" s="393"/>
      <c r="GJ22" s="393"/>
    </row>
    <row r="23" spans="1:197" ht="25.5" x14ac:dyDescent="0.2">
      <c r="B23" s="381" t="s">
        <v>64</v>
      </c>
      <c r="C23" s="178" t="s">
        <v>65</v>
      </c>
      <c r="D23" s="178" t="s">
        <v>83</v>
      </c>
      <c r="E23" s="178" t="s">
        <v>84</v>
      </c>
      <c r="F23" s="382">
        <v>2020730010007</v>
      </c>
      <c r="G23" s="178" t="s">
        <v>85</v>
      </c>
      <c r="H23" s="178" t="s">
        <v>86</v>
      </c>
      <c r="I23" s="174" t="s">
        <v>97</v>
      </c>
      <c r="J23" s="383" t="s">
        <v>98</v>
      </c>
      <c r="K23" s="384">
        <f t="shared" si="0"/>
        <v>605790176</v>
      </c>
      <c r="L23" s="385">
        <v>0</v>
      </c>
      <c r="M23" s="396">
        <v>800000</v>
      </c>
      <c r="N23" s="385">
        <v>0</v>
      </c>
      <c r="O23" s="385">
        <v>604990176</v>
      </c>
      <c r="P23" s="385">
        <v>0</v>
      </c>
      <c r="Q23" s="385">
        <v>0</v>
      </c>
      <c r="R23" s="385">
        <v>0</v>
      </c>
      <c r="S23" s="385">
        <v>0</v>
      </c>
      <c r="T23" s="385">
        <v>0</v>
      </c>
      <c r="U23" s="385">
        <v>0</v>
      </c>
      <c r="V23" s="385">
        <v>0</v>
      </c>
      <c r="W23" s="385">
        <v>0</v>
      </c>
      <c r="X23" s="385">
        <v>0</v>
      </c>
      <c r="Y23" s="385">
        <v>0</v>
      </c>
      <c r="Z23" s="385">
        <v>0</v>
      </c>
      <c r="AA23" s="385">
        <v>0</v>
      </c>
      <c r="AB23" s="385">
        <v>0</v>
      </c>
      <c r="AC23" s="384">
        <f t="shared" si="1"/>
        <v>504706861</v>
      </c>
      <c r="AD23" s="385">
        <v>0</v>
      </c>
      <c r="AE23" s="396">
        <v>733850</v>
      </c>
      <c r="AF23" s="385">
        <v>0</v>
      </c>
      <c r="AG23" s="391">
        <v>503973011</v>
      </c>
      <c r="AH23" s="385">
        <v>0</v>
      </c>
      <c r="AI23" s="385">
        <v>0</v>
      </c>
      <c r="AJ23" s="385">
        <v>0</v>
      </c>
      <c r="AK23" s="385">
        <v>0</v>
      </c>
      <c r="AL23" s="385">
        <v>0</v>
      </c>
      <c r="AM23" s="385">
        <v>0</v>
      </c>
      <c r="AN23" s="385">
        <v>0</v>
      </c>
      <c r="AO23" s="385">
        <v>0</v>
      </c>
      <c r="AP23" s="385">
        <v>0</v>
      </c>
      <c r="AQ23" s="385">
        <v>0</v>
      </c>
      <c r="AR23" s="385">
        <v>0</v>
      </c>
      <c r="AS23" s="385">
        <v>0</v>
      </c>
      <c r="AT23" s="385">
        <v>0</v>
      </c>
      <c r="AU23" s="178" t="s">
        <v>71</v>
      </c>
      <c r="AV23" s="178" t="s">
        <v>88</v>
      </c>
      <c r="AW23" s="74" t="s">
        <v>89</v>
      </c>
      <c r="GK23" s="3"/>
      <c r="GL23" s="3"/>
      <c r="GM23" s="3"/>
      <c r="GN23" s="3"/>
      <c r="GO23" s="3"/>
    </row>
    <row r="24" spans="1:197" ht="25.5" x14ac:dyDescent="0.2">
      <c r="B24" s="381" t="s">
        <v>64</v>
      </c>
      <c r="C24" s="178" t="s">
        <v>65</v>
      </c>
      <c r="D24" s="178" t="s">
        <v>83</v>
      </c>
      <c r="E24" s="178" t="s">
        <v>84</v>
      </c>
      <c r="F24" s="382">
        <v>2020730010007</v>
      </c>
      <c r="G24" s="178" t="s">
        <v>85</v>
      </c>
      <c r="H24" s="178" t="s">
        <v>86</v>
      </c>
      <c r="I24" s="174" t="s">
        <v>99</v>
      </c>
      <c r="J24" s="383" t="s">
        <v>96</v>
      </c>
      <c r="K24" s="384">
        <f t="shared" si="0"/>
        <v>293513332</v>
      </c>
      <c r="L24" s="385">
        <v>0</v>
      </c>
      <c r="M24" s="385">
        <v>0</v>
      </c>
      <c r="N24" s="385">
        <v>0</v>
      </c>
      <c r="O24" s="385">
        <v>293513332</v>
      </c>
      <c r="P24" s="385">
        <v>0</v>
      </c>
      <c r="Q24" s="385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5">
        <v>0</v>
      </c>
      <c r="Z24" s="385">
        <v>0</v>
      </c>
      <c r="AA24" s="385">
        <v>0</v>
      </c>
      <c r="AB24" s="385">
        <v>0</v>
      </c>
      <c r="AC24" s="384">
        <f t="shared" si="1"/>
        <v>282439332</v>
      </c>
      <c r="AD24" s="385">
        <v>0</v>
      </c>
      <c r="AE24" s="385">
        <v>0</v>
      </c>
      <c r="AF24" s="385">
        <v>0</v>
      </c>
      <c r="AG24" s="391">
        <v>282439332</v>
      </c>
      <c r="AH24" s="385">
        <v>0</v>
      </c>
      <c r="AI24" s="385">
        <v>0</v>
      </c>
      <c r="AJ24" s="385">
        <v>0</v>
      </c>
      <c r="AK24" s="385">
        <v>0</v>
      </c>
      <c r="AL24" s="385">
        <v>0</v>
      </c>
      <c r="AM24" s="385">
        <v>0</v>
      </c>
      <c r="AN24" s="385">
        <v>0</v>
      </c>
      <c r="AO24" s="385">
        <v>0</v>
      </c>
      <c r="AP24" s="385">
        <v>0</v>
      </c>
      <c r="AQ24" s="385">
        <v>0</v>
      </c>
      <c r="AR24" s="385">
        <v>0</v>
      </c>
      <c r="AS24" s="385">
        <v>0</v>
      </c>
      <c r="AT24" s="385">
        <v>0</v>
      </c>
      <c r="AU24" s="178" t="s">
        <v>71</v>
      </c>
      <c r="AV24" s="178" t="s">
        <v>88</v>
      </c>
      <c r="AW24" s="74" t="s">
        <v>89</v>
      </c>
      <c r="GK24" s="3"/>
      <c r="GL24" s="3"/>
      <c r="GM24" s="3"/>
      <c r="GN24" s="3"/>
      <c r="GO24" s="3"/>
    </row>
    <row r="25" spans="1:197" ht="25.5" x14ac:dyDescent="0.2">
      <c r="B25" s="381" t="s">
        <v>64</v>
      </c>
      <c r="C25" s="178" t="s">
        <v>65</v>
      </c>
      <c r="D25" s="178" t="s">
        <v>83</v>
      </c>
      <c r="E25" s="178" t="s">
        <v>84</v>
      </c>
      <c r="F25" s="382">
        <v>2020730010007</v>
      </c>
      <c r="G25" s="178" t="s">
        <v>85</v>
      </c>
      <c r="H25" s="178" t="s">
        <v>86</v>
      </c>
      <c r="I25" s="174" t="s">
        <v>100</v>
      </c>
      <c r="J25" s="383" t="s">
        <v>101</v>
      </c>
      <c r="K25" s="384">
        <f t="shared" si="0"/>
        <v>570000000</v>
      </c>
      <c r="L25" s="385">
        <v>0</v>
      </c>
      <c r="M25" s="385">
        <v>0</v>
      </c>
      <c r="N25" s="385">
        <v>0</v>
      </c>
      <c r="O25" s="385">
        <v>570000000</v>
      </c>
      <c r="P25" s="385">
        <v>0</v>
      </c>
      <c r="Q25" s="385">
        <v>0</v>
      </c>
      <c r="R25" s="385">
        <v>0</v>
      </c>
      <c r="S25" s="385">
        <v>0</v>
      </c>
      <c r="T25" s="385">
        <v>0</v>
      </c>
      <c r="U25" s="385">
        <v>0</v>
      </c>
      <c r="V25" s="385">
        <v>0</v>
      </c>
      <c r="W25" s="385">
        <v>0</v>
      </c>
      <c r="X25" s="385">
        <v>0</v>
      </c>
      <c r="Y25" s="385">
        <v>0</v>
      </c>
      <c r="Z25" s="385">
        <v>0</v>
      </c>
      <c r="AA25" s="385">
        <v>0</v>
      </c>
      <c r="AB25" s="385">
        <v>0</v>
      </c>
      <c r="AC25" s="384">
        <f t="shared" si="1"/>
        <v>570000000</v>
      </c>
      <c r="AD25" s="385">
        <v>0</v>
      </c>
      <c r="AE25" s="387">
        <v>0</v>
      </c>
      <c r="AF25" s="385">
        <v>0</v>
      </c>
      <c r="AG25" s="391">
        <v>570000000</v>
      </c>
      <c r="AH25" s="385">
        <v>0</v>
      </c>
      <c r="AI25" s="385">
        <v>0</v>
      </c>
      <c r="AJ25" s="385">
        <v>0</v>
      </c>
      <c r="AK25" s="385">
        <v>0</v>
      </c>
      <c r="AL25" s="385">
        <v>0</v>
      </c>
      <c r="AM25" s="385">
        <v>0</v>
      </c>
      <c r="AN25" s="385">
        <v>0</v>
      </c>
      <c r="AO25" s="385">
        <v>0</v>
      </c>
      <c r="AP25" s="385">
        <v>0</v>
      </c>
      <c r="AQ25" s="385">
        <v>0</v>
      </c>
      <c r="AR25" s="385">
        <v>0</v>
      </c>
      <c r="AS25" s="385">
        <v>0</v>
      </c>
      <c r="AT25" s="385">
        <v>0</v>
      </c>
      <c r="AU25" s="178" t="s">
        <v>71</v>
      </c>
      <c r="AV25" s="178" t="s">
        <v>88</v>
      </c>
      <c r="AW25" s="74" t="s">
        <v>89</v>
      </c>
      <c r="GK25" s="3"/>
      <c r="GL25" s="3"/>
      <c r="GM25" s="3"/>
      <c r="GN25" s="3"/>
      <c r="GO25" s="3"/>
    </row>
    <row r="26" spans="1:197" ht="25.5" x14ac:dyDescent="0.2">
      <c r="B26" s="381" t="s">
        <v>64</v>
      </c>
      <c r="C26" s="178" t="s">
        <v>65</v>
      </c>
      <c r="D26" s="178" t="s">
        <v>83</v>
      </c>
      <c r="E26" s="178" t="s">
        <v>84</v>
      </c>
      <c r="F26" s="382">
        <v>2020730010007</v>
      </c>
      <c r="G26" s="178" t="s">
        <v>85</v>
      </c>
      <c r="H26" s="178" t="s">
        <v>86</v>
      </c>
      <c r="I26" s="174" t="s">
        <v>102</v>
      </c>
      <c r="J26" s="383" t="s">
        <v>101</v>
      </c>
      <c r="K26" s="384">
        <f t="shared" si="0"/>
        <v>201000000</v>
      </c>
      <c r="L26" s="385">
        <v>0</v>
      </c>
      <c r="M26" s="385">
        <v>0</v>
      </c>
      <c r="N26" s="385">
        <v>0</v>
      </c>
      <c r="O26" s="385">
        <v>201000000</v>
      </c>
      <c r="P26" s="385">
        <v>0</v>
      </c>
      <c r="Q26" s="385">
        <v>0</v>
      </c>
      <c r="R26" s="385">
        <v>0</v>
      </c>
      <c r="S26" s="385">
        <v>0</v>
      </c>
      <c r="T26" s="385">
        <v>0</v>
      </c>
      <c r="U26" s="385">
        <v>0</v>
      </c>
      <c r="V26" s="385">
        <v>0</v>
      </c>
      <c r="W26" s="385">
        <v>0</v>
      </c>
      <c r="X26" s="385">
        <v>0</v>
      </c>
      <c r="Y26" s="385">
        <v>0</v>
      </c>
      <c r="Z26" s="385">
        <v>0</v>
      </c>
      <c r="AA26" s="385">
        <v>0</v>
      </c>
      <c r="AB26" s="385">
        <v>0</v>
      </c>
      <c r="AC26" s="384">
        <f t="shared" si="1"/>
        <v>201000000</v>
      </c>
      <c r="AD26" s="385">
        <v>0</v>
      </c>
      <c r="AE26" s="387">
        <v>0</v>
      </c>
      <c r="AF26" s="385">
        <v>0</v>
      </c>
      <c r="AG26" s="385">
        <v>201000000</v>
      </c>
      <c r="AH26" s="385">
        <v>0</v>
      </c>
      <c r="AI26" s="385">
        <v>0</v>
      </c>
      <c r="AJ26" s="385">
        <v>0</v>
      </c>
      <c r="AK26" s="385">
        <v>0</v>
      </c>
      <c r="AL26" s="385">
        <v>0</v>
      </c>
      <c r="AM26" s="385">
        <v>0</v>
      </c>
      <c r="AN26" s="385">
        <v>0</v>
      </c>
      <c r="AO26" s="385">
        <v>0</v>
      </c>
      <c r="AP26" s="385">
        <v>0</v>
      </c>
      <c r="AQ26" s="385">
        <v>0</v>
      </c>
      <c r="AR26" s="385">
        <v>0</v>
      </c>
      <c r="AS26" s="385">
        <v>0</v>
      </c>
      <c r="AT26" s="385">
        <v>0</v>
      </c>
      <c r="AU26" s="178" t="s">
        <v>71</v>
      </c>
      <c r="AV26" s="178" t="s">
        <v>88</v>
      </c>
      <c r="AW26" s="74" t="s">
        <v>89</v>
      </c>
      <c r="GK26" s="3"/>
      <c r="GL26" s="3"/>
      <c r="GM26" s="3"/>
      <c r="GN26" s="3"/>
      <c r="GO26" s="3"/>
    </row>
    <row r="27" spans="1:197" ht="25.5" x14ac:dyDescent="0.2">
      <c r="B27" s="381" t="s">
        <v>64</v>
      </c>
      <c r="C27" s="178" t="s">
        <v>65</v>
      </c>
      <c r="D27" s="178" t="s">
        <v>83</v>
      </c>
      <c r="E27" s="178" t="s">
        <v>84</v>
      </c>
      <c r="F27" s="382">
        <v>2020730010007</v>
      </c>
      <c r="G27" s="178" t="s">
        <v>85</v>
      </c>
      <c r="H27" s="178" t="s">
        <v>86</v>
      </c>
      <c r="I27" s="174" t="s">
        <v>103</v>
      </c>
      <c r="J27" s="397">
        <v>27</v>
      </c>
      <c r="K27" s="384">
        <f t="shared" si="0"/>
        <v>177630000</v>
      </c>
      <c r="L27" s="385">
        <v>0</v>
      </c>
      <c r="M27" s="385">
        <v>0</v>
      </c>
      <c r="N27" s="385">
        <v>0</v>
      </c>
      <c r="O27" s="385">
        <v>177630000</v>
      </c>
      <c r="P27" s="385">
        <v>0</v>
      </c>
      <c r="Q27" s="385">
        <v>0</v>
      </c>
      <c r="R27" s="385">
        <v>0</v>
      </c>
      <c r="S27" s="385">
        <v>0</v>
      </c>
      <c r="T27" s="385">
        <v>0</v>
      </c>
      <c r="U27" s="385">
        <v>0</v>
      </c>
      <c r="V27" s="385">
        <v>0</v>
      </c>
      <c r="W27" s="385">
        <v>0</v>
      </c>
      <c r="X27" s="385">
        <v>0</v>
      </c>
      <c r="Y27" s="385">
        <v>0</v>
      </c>
      <c r="Z27" s="385">
        <v>0</v>
      </c>
      <c r="AA27" s="385">
        <v>0</v>
      </c>
      <c r="AB27" s="385">
        <v>0</v>
      </c>
      <c r="AC27" s="384">
        <f t="shared" si="1"/>
        <v>125785000</v>
      </c>
      <c r="AD27" s="385">
        <v>0</v>
      </c>
      <c r="AE27" s="391">
        <v>0</v>
      </c>
      <c r="AF27" s="385">
        <v>0</v>
      </c>
      <c r="AG27" s="398">
        <v>125785000</v>
      </c>
      <c r="AH27" s="385">
        <v>0</v>
      </c>
      <c r="AI27" s="385">
        <v>0</v>
      </c>
      <c r="AJ27" s="385">
        <v>0</v>
      </c>
      <c r="AK27" s="385">
        <v>0</v>
      </c>
      <c r="AL27" s="385">
        <v>0</v>
      </c>
      <c r="AM27" s="385">
        <v>0</v>
      </c>
      <c r="AN27" s="385">
        <v>0</v>
      </c>
      <c r="AO27" s="385">
        <v>0</v>
      </c>
      <c r="AP27" s="385">
        <v>0</v>
      </c>
      <c r="AQ27" s="385">
        <v>0</v>
      </c>
      <c r="AR27" s="385">
        <v>0</v>
      </c>
      <c r="AS27" s="385">
        <v>0</v>
      </c>
      <c r="AT27" s="385">
        <v>0</v>
      </c>
      <c r="AU27" s="178" t="s">
        <v>71</v>
      </c>
      <c r="AV27" s="178" t="s">
        <v>88</v>
      </c>
      <c r="AW27" s="74" t="s">
        <v>89</v>
      </c>
      <c r="GK27" s="3"/>
      <c r="GL27" s="3"/>
      <c r="GM27" s="3"/>
      <c r="GN27" s="3"/>
      <c r="GO27" s="3"/>
    </row>
    <row r="28" spans="1:197" ht="25.5" x14ac:dyDescent="0.2">
      <c r="B28" s="381" t="s">
        <v>64</v>
      </c>
      <c r="C28" s="178" t="s">
        <v>65</v>
      </c>
      <c r="D28" s="178" t="s">
        <v>83</v>
      </c>
      <c r="E28" s="178" t="s">
        <v>84</v>
      </c>
      <c r="F28" s="382">
        <v>2020730010007</v>
      </c>
      <c r="G28" s="178" t="s">
        <v>85</v>
      </c>
      <c r="H28" s="178" t="s">
        <v>86</v>
      </c>
      <c r="I28" s="174" t="s">
        <v>104</v>
      </c>
      <c r="J28" s="397">
        <v>1</v>
      </c>
      <c r="K28" s="384">
        <f t="shared" si="0"/>
        <v>331004693</v>
      </c>
      <c r="L28" s="385">
        <v>0</v>
      </c>
      <c r="M28" s="385">
        <v>0</v>
      </c>
      <c r="N28" s="385">
        <v>0</v>
      </c>
      <c r="O28" s="385">
        <v>331004693</v>
      </c>
      <c r="P28" s="385">
        <v>0</v>
      </c>
      <c r="Q28" s="385">
        <v>0</v>
      </c>
      <c r="R28" s="385">
        <v>0</v>
      </c>
      <c r="S28" s="385">
        <v>0</v>
      </c>
      <c r="T28" s="385">
        <v>0</v>
      </c>
      <c r="U28" s="385">
        <v>0</v>
      </c>
      <c r="V28" s="385">
        <v>0</v>
      </c>
      <c r="W28" s="385">
        <v>0</v>
      </c>
      <c r="X28" s="385">
        <v>0</v>
      </c>
      <c r="Y28" s="385">
        <v>0</v>
      </c>
      <c r="Z28" s="385">
        <v>0</v>
      </c>
      <c r="AA28" s="385">
        <v>0</v>
      </c>
      <c r="AB28" s="385">
        <v>0</v>
      </c>
      <c r="AC28" s="384">
        <f t="shared" si="1"/>
        <v>162894333</v>
      </c>
      <c r="AD28" s="385">
        <v>0</v>
      </c>
      <c r="AE28" s="391">
        <v>0</v>
      </c>
      <c r="AF28" s="385">
        <v>0</v>
      </c>
      <c r="AG28" s="391">
        <v>162894333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  <c r="AR28" s="385">
        <v>0</v>
      </c>
      <c r="AS28" s="385">
        <v>0</v>
      </c>
      <c r="AT28" s="385">
        <v>0</v>
      </c>
      <c r="AU28" s="178" t="s">
        <v>71</v>
      </c>
      <c r="AV28" s="178" t="s">
        <v>88</v>
      </c>
      <c r="AW28" s="74" t="s">
        <v>89</v>
      </c>
      <c r="GK28" s="3"/>
      <c r="GL28" s="3"/>
      <c r="GM28" s="3"/>
      <c r="GN28" s="3"/>
      <c r="GO28" s="3"/>
    </row>
    <row r="29" spans="1:197" ht="25.5" x14ac:dyDescent="0.2">
      <c r="B29" s="381" t="s">
        <v>64</v>
      </c>
      <c r="C29" s="178" t="s">
        <v>65</v>
      </c>
      <c r="D29" s="178" t="s">
        <v>83</v>
      </c>
      <c r="E29" s="178" t="s">
        <v>84</v>
      </c>
      <c r="F29" s="382">
        <v>2020730010007</v>
      </c>
      <c r="G29" s="178" t="s">
        <v>85</v>
      </c>
      <c r="H29" s="178" t="s">
        <v>86</v>
      </c>
      <c r="I29" s="174" t="s">
        <v>105</v>
      </c>
      <c r="J29" s="397">
        <v>1</v>
      </c>
      <c r="K29" s="384">
        <f t="shared" si="0"/>
        <v>460000000</v>
      </c>
      <c r="L29" s="385">
        <v>0</v>
      </c>
      <c r="M29" s="385">
        <v>0</v>
      </c>
      <c r="N29" s="385">
        <v>0</v>
      </c>
      <c r="O29" s="385">
        <v>460000000</v>
      </c>
      <c r="P29" s="385">
        <v>0</v>
      </c>
      <c r="Q29" s="385">
        <v>0</v>
      </c>
      <c r="R29" s="385">
        <v>0</v>
      </c>
      <c r="S29" s="385">
        <v>0</v>
      </c>
      <c r="T29" s="385">
        <v>0</v>
      </c>
      <c r="U29" s="385">
        <v>0</v>
      </c>
      <c r="V29" s="385">
        <v>0</v>
      </c>
      <c r="W29" s="385">
        <v>0</v>
      </c>
      <c r="X29" s="385">
        <v>0</v>
      </c>
      <c r="Y29" s="385">
        <v>0</v>
      </c>
      <c r="Z29" s="385">
        <v>0</v>
      </c>
      <c r="AA29" s="385">
        <v>0</v>
      </c>
      <c r="AB29" s="385">
        <v>0</v>
      </c>
      <c r="AC29" s="384">
        <f t="shared" si="1"/>
        <v>420000000</v>
      </c>
      <c r="AD29" s="385">
        <v>0</v>
      </c>
      <c r="AE29" s="385">
        <v>0</v>
      </c>
      <c r="AF29" s="385">
        <v>0</v>
      </c>
      <c r="AG29" s="391">
        <v>420000000</v>
      </c>
      <c r="AH29" s="385">
        <v>0</v>
      </c>
      <c r="AI29" s="385">
        <v>0</v>
      </c>
      <c r="AJ29" s="385">
        <v>0</v>
      </c>
      <c r="AK29" s="385">
        <v>0</v>
      </c>
      <c r="AL29" s="385">
        <v>0</v>
      </c>
      <c r="AM29" s="385">
        <v>0</v>
      </c>
      <c r="AN29" s="385">
        <v>0</v>
      </c>
      <c r="AO29" s="385">
        <v>0</v>
      </c>
      <c r="AP29" s="385">
        <v>0</v>
      </c>
      <c r="AQ29" s="385">
        <v>0</v>
      </c>
      <c r="AR29" s="385">
        <v>0</v>
      </c>
      <c r="AS29" s="385">
        <v>0</v>
      </c>
      <c r="AT29" s="385">
        <v>0</v>
      </c>
      <c r="AU29" s="178" t="s">
        <v>71</v>
      </c>
      <c r="AV29" s="178" t="s">
        <v>88</v>
      </c>
      <c r="AW29" s="74" t="s">
        <v>89</v>
      </c>
      <c r="GK29" s="3"/>
      <c r="GL29" s="3"/>
      <c r="GM29" s="3"/>
      <c r="GN29" s="3"/>
      <c r="GO29" s="3"/>
    </row>
    <row r="30" spans="1:197" ht="25.5" x14ac:dyDescent="0.2">
      <c r="B30" s="381" t="s">
        <v>64</v>
      </c>
      <c r="C30" s="178" t="s">
        <v>65</v>
      </c>
      <c r="D30" s="178" t="s">
        <v>83</v>
      </c>
      <c r="E30" s="178" t="s">
        <v>84</v>
      </c>
      <c r="F30" s="382">
        <v>2020730010007</v>
      </c>
      <c r="G30" s="178" t="s">
        <v>85</v>
      </c>
      <c r="H30" s="178" t="s">
        <v>86</v>
      </c>
      <c r="I30" s="174" t="s">
        <v>106</v>
      </c>
      <c r="J30" s="399">
        <v>0.7</v>
      </c>
      <c r="K30" s="384">
        <f t="shared" si="0"/>
        <v>481133332</v>
      </c>
      <c r="L30" s="385">
        <v>0</v>
      </c>
      <c r="M30" s="385">
        <v>0</v>
      </c>
      <c r="N30" s="385">
        <v>0</v>
      </c>
      <c r="O30" s="395">
        <f>SUM('[1]POAI CORTE SEPTIEMBRE-2021 (2)'!$R$69:$R$71)</f>
        <v>481133332</v>
      </c>
      <c r="P30" s="385">
        <v>0</v>
      </c>
      <c r="Q30" s="385">
        <v>0</v>
      </c>
      <c r="R30" s="385">
        <v>0</v>
      </c>
      <c r="S30" s="385">
        <v>0</v>
      </c>
      <c r="T30" s="385">
        <v>0</v>
      </c>
      <c r="U30" s="385">
        <v>0</v>
      </c>
      <c r="V30" s="385">
        <v>0</v>
      </c>
      <c r="W30" s="385">
        <v>0</v>
      </c>
      <c r="X30" s="385">
        <v>0</v>
      </c>
      <c r="Y30" s="385">
        <v>0</v>
      </c>
      <c r="Z30" s="385">
        <v>0</v>
      </c>
      <c r="AA30" s="385">
        <v>0</v>
      </c>
      <c r="AB30" s="385">
        <v>0</v>
      </c>
      <c r="AC30" s="384">
        <f t="shared" si="1"/>
        <v>473828332</v>
      </c>
      <c r="AD30" s="385">
        <v>0</v>
      </c>
      <c r="AE30" s="387">
        <v>0</v>
      </c>
      <c r="AF30" s="385">
        <v>0</v>
      </c>
      <c r="AG30" s="398">
        <f>SUM('[1]POAI CORTE SEPTIEMBRE-2021 (2)'!$AI$69:$AI$71)</f>
        <v>473828332</v>
      </c>
      <c r="AH30" s="385">
        <v>0</v>
      </c>
      <c r="AI30" s="385">
        <v>0</v>
      </c>
      <c r="AJ30" s="385">
        <v>0</v>
      </c>
      <c r="AK30" s="385">
        <v>0</v>
      </c>
      <c r="AL30" s="385">
        <v>0</v>
      </c>
      <c r="AM30" s="385">
        <v>0</v>
      </c>
      <c r="AN30" s="385">
        <v>0</v>
      </c>
      <c r="AO30" s="385">
        <v>0</v>
      </c>
      <c r="AP30" s="385">
        <v>0</v>
      </c>
      <c r="AQ30" s="385">
        <v>0</v>
      </c>
      <c r="AR30" s="385">
        <v>0</v>
      </c>
      <c r="AS30" s="385">
        <v>0</v>
      </c>
      <c r="AT30" s="385">
        <v>0</v>
      </c>
      <c r="AU30" s="178" t="s">
        <v>71</v>
      </c>
      <c r="AV30" s="178" t="s">
        <v>88</v>
      </c>
      <c r="AW30" s="74" t="s">
        <v>89</v>
      </c>
      <c r="GK30" s="3"/>
      <c r="GL30" s="3"/>
      <c r="GM30" s="3"/>
      <c r="GN30" s="3"/>
      <c r="GO30" s="3"/>
    </row>
    <row r="31" spans="1:197" ht="25.5" x14ac:dyDescent="0.2">
      <c r="B31" s="381" t="s">
        <v>64</v>
      </c>
      <c r="C31" s="178" t="s">
        <v>65</v>
      </c>
      <c r="D31" s="178" t="s">
        <v>83</v>
      </c>
      <c r="E31" s="178" t="s">
        <v>84</v>
      </c>
      <c r="F31" s="382">
        <v>2020730010007</v>
      </c>
      <c r="G31" s="178" t="s">
        <v>85</v>
      </c>
      <c r="H31" s="178" t="s">
        <v>86</v>
      </c>
      <c r="I31" s="174" t="s">
        <v>107</v>
      </c>
      <c r="J31" s="397">
        <v>1</v>
      </c>
      <c r="K31" s="384">
        <f t="shared" si="0"/>
        <v>276000000</v>
      </c>
      <c r="L31" s="385">
        <v>0</v>
      </c>
      <c r="M31" s="385">
        <v>41317225</v>
      </c>
      <c r="N31" s="385">
        <v>0</v>
      </c>
      <c r="O31" s="385">
        <v>234682775</v>
      </c>
      <c r="P31" s="385">
        <v>0</v>
      </c>
      <c r="Q31" s="385">
        <v>0</v>
      </c>
      <c r="R31" s="385">
        <v>0</v>
      </c>
      <c r="S31" s="385">
        <v>0</v>
      </c>
      <c r="T31" s="385">
        <v>0</v>
      </c>
      <c r="U31" s="385">
        <v>0</v>
      </c>
      <c r="V31" s="385">
        <v>0</v>
      </c>
      <c r="W31" s="385">
        <v>0</v>
      </c>
      <c r="X31" s="385">
        <v>0</v>
      </c>
      <c r="Y31" s="385">
        <v>0</v>
      </c>
      <c r="Z31" s="385">
        <v>0</v>
      </c>
      <c r="AA31" s="385">
        <v>0</v>
      </c>
      <c r="AB31" s="385">
        <v>0</v>
      </c>
      <c r="AC31" s="384">
        <f t="shared" si="1"/>
        <v>276000000</v>
      </c>
      <c r="AD31" s="385">
        <v>0</v>
      </c>
      <c r="AE31" s="385">
        <v>41317225</v>
      </c>
      <c r="AF31" s="385">
        <v>0</v>
      </c>
      <c r="AG31" s="385">
        <v>234682775</v>
      </c>
      <c r="AH31" s="385">
        <v>0</v>
      </c>
      <c r="AI31" s="385">
        <v>0</v>
      </c>
      <c r="AJ31" s="385">
        <v>0</v>
      </c>
      <c r="AK31" s="385">
        <v>0</v>
      </c>
      <c r="AL31" s="385">
        <v>0</v>
      </c>
      <c r="AM31" s="385">
        <v>0</v>
      </c>
      <c r="AN31" s="385">
        <v>0</v>
      </c>
      <c r="AO31" s="385">
        <v>0</v>
      </c>
      <c r="AP31" s="385">
        <v>0</v>
      </c>
      <c r="AQ31" s="385">
        <v>0</v>
      </c>
      <c r="AR31" s="385">
        <v>0</v>
      </c>
      <c r="AS31" s="385">
        <v>0</v>
      </c>
      <c r="AT31" s="385">
        <v>0</v>
      </c>
      <c r="AU31" s="178" t="s">
        <v>71</v>
      </c>
      <c r="AV31" s="178" t="s">
        <v>88</v>
      </c>
      <c r="AW31" s="74" t="s">
        <v>89</v>
      </c>
      <c r="GK31" s="3"/>
      <c r="GL31" s="3"/>
      <c r="GM31" s="3"/>
      <c r="GN31" s="3"/>
      <c r="GO31" s="3"/>
    </row>
    <row r="32" spans="1:197" ht="25.5" x14ac:dyDescent="0.2">
      <c r="B32" s="381" t="s">
        <v>64</v>
      </c>
      <c r="C32" s="178" t="s">
        <v>65</v>
      </c>
      <c r="D32" s="178" t="s">
        <v>83</v>
      </c>
      <c r="E32" s="178" t="s">
        <v>84</v>
      </c>
      <c r="F32" s="382">
        <v>2020730010007</v>
      </c>
      <c r="G32" s="178" t="s">
        <v>85</v>
      </c>
      <c r="H32" s="178" t="s">
        <v>86</v>
      </c>
      <c r="I32" s="174" t="s">
        <v>108</v>
      </c>
      <c r="J32" s="397">
        <v>1</v>
      </c>
      <c r="K32" s="384">
        <f t="shared" si="0"/>
        <v>140000000</v>
      </c>
      <c r="L32" s="385">
        <v>0</v>
      </c>
      <c r="M32" s="395">
        <v>140000000</v>
      </c>
      <c r="N32" s="385">
        <v>0</v>
      </c>
      <c r="O32" s="385">
        <v>0</v>
      </c>
      <c r="P32" s="385">
        <v>0</v>
      </c>
      <c r="Q32" s="385">
        <v>0</v>
      </c>
      <c r="R32" s="385">
        <v>0</v>
      </c>
      <c r="S32" s="385">
        <v>0</v>
      </c>
      <c r="T32" s="385">
        <v>0</v>
      </c>
      <c r="U32" s="385">
        <v>0</v>
      </c>
      <c r="V32" s="385">
        <v>0</v>
      </c>
      <c r="W32" s="385">
        <v>0</v>
      </c>
      <c r="X32" s="385">
        <v>0</v>
      </c>
      <c r="Y32" s="385">
        <v>0</v>
      </c>
      <c r="Z32" s="385">
        <v>0</v>
      </c>
      <c r="AA32" s="385">
        <v>0</v>
      </c>
      <c r="AB32" s="385">
        <v>0</v>
      </c>
      <c r="AC32" s="384">
        <f t="shared" si="1"/>
        <v>140000000</v>
      </c>
      <c r="AD32" s="385">
        <v>0</v>
      </c>
      <c r="AE32" s="385">
        <v>140000000</v>
      </c>
      <c r="AF32" s="385">
        <v>0</v>
      </c>
      <c r="AG32" s="400">
        <v>0</v>
      </c>
      <c r="AH32" s="385">
        <v>0</v>
      </c>
      <c r="AI32" s="385">
        <v>0</v>
      </c>
      <c r="AJ32" s="385">
        <v>0</v>
      </c>
      <c r="AK32" s="385">
        <v>0</v>
      </c>
      <c r="AL32" s="385">
        <v>0</v>
      </c>
      <c r="AM32" s="385">
        <v>0</v>
      </c>
      <c r="AN32" s="385">
        <v>0</v>
      </c>
      <c r="AO32" s="385">
        <v>0</v>
      </c>
      <c r="AP32" s="385">
        <v>0</v>
      </c>
      <c r="AQ32" s="385">
        <v>0</v>
      </c>
      <c r="AR32" s="385">
        <v>0</v>
      </c>
      <c r="AS32" s="385">
        <v>0</v>
      </c>
      <c r="AT32" s="385">
        <v>0</v>
      </c>
      <c r="AU32" s="178" t="s">
        <v>71</v>
      </c>
      <c r="AV32" s="178" t="s">
        <v>88</v>
      </c>
      <c r="AW32" s="74" t="s">
        <v>89</v>
      </c>
      <c r="GK32" s="3"/>
      <c r="GL32" s="3"/>
      <c r="GM32" s="3"/>
      <c r="GN32" s="3"/>
      <c r="GO32" s="3"/>
    </row>
    <row r="33" spans="2:197" ht="25.5" x14ac:dyDescent="0.2">
      <c r="B33" s="381" t="s">
        <v>64</v>
      </c>
      <c r="C33" s="178" t="s">
        <v>65</v>
      </c>
      <c r="D33" s="178" t="s">
        <v>83</v>
      </c>
      <c r="E33" s="178" t="s">
        <v>84</v>
      </c>
      <c r="F33" s="382">
        <v>2020730010007</v>
      </c>
      <c r="G33" s="178" t="s">
        <v>85</v>
      </c>
      <c r="H33" s="178" t="s">
        <v>86</v>
      </c>
      <c r="I33" s="174" t="s">
        <v>109</v>
      </c>
      <c r="J33" s="397">
        <v>1</v>
      </c>
      <c r="K33" s="384">
        <f t="shared" si="0"/>
        <v>90000000</v>
      </c>
      <c r="L33" s="385">
        <v>0</v>
      </c>
      <c r="M33" s="395">
        <v>90000000</v>
      </c>
      <c r="N33" s="385">
        <v>0</v>
      </c>
      <c r="O33" s="385">
        <v>0</v>
      </c>
      <c r="P33" s="385">
        <v>0</v>
      </c>
      <c r="Q33" s="385">
        <v>0</v>
      </c>
      <c r="R33" s="385">
        <v>0</v>
      </c>
      <c r="S33" s="385">
        <v>0</v>
      </c>
      <c r="T33" s="385">
        <v>0</v>
      </c>
      <c r="U33" s="385">
        <v>0</v>
      </c>
      <c r="V33" s="385">
        <v>0</v>
      </c>
      <c r="W33" s="385">
        <v>0</v>
      </c>
      <c r="X33" s="385">
        <v>0</v>
      </c>
      <c r="Y33" s="385">
        <v>0</v>
      </c>
      <c r="Z33" s="385">
        <v>0</v>
      </c>
      <c r="AA33" s="385">
        <v>0</v>
      </c>
      <c r="AB33" s="385">
        <v>0</v>
      </c>
      <c r="AC33" s="384">
        <f t="shared" si="1"/>
        <v>90000000</v>
      </c>
      <c r="AD33" s="385">
        <v>0</v>
      </c>
      <c r="AE33" s="385">
        <v>90000000</v>
      </c>
      <c r="AF33" s="385">
        <v>0</v>
      </c>
      <c r="AG33" s="400">
        <v>0</v>
      </c>
      <c r="AH33" s="385">
        <v>0</v>
      </c>
      <c r="AI33" s="385">
        <v>0</v>
      </c>
      <c r="AJ33" s="385">
        <v>0</v>
      </c>
      <c r="AK33" s="385">
        <v>0</v>
      </c>
      <c r="AL33" s="385">
        <v>0</v>
      </c>
      <c r="AM33" s="385">
        <v>0</v>
      </c>
      <c r="AN33" s="385">
        <v>0</v>
      </c>
      <c r="AO33" s="385">
        <v>0</v>
      </c>
      <c r="AP33" s="385">
        <v>0</v>
      </c>
      <c r="AQ33" s="385">
        <v>0</v>
      </c>
      <c r="AR33" s="385">
        <v>0</v>
      </c>
      <c r="AS33" s="385">
        <v>0</v>
      </c>
      <c r="AT33" s="385">
        <v>0</v>
      </c>
      <c r="AU33" s="178" t="s">
        <v>71</v>
      </c>
      <c r="AV33" s="178" t="s">
        <v>88</v>
      </c>
      <c r="AW33" s="74" t="s">
        <v>89</v>
      </c>
      <c r="GK33" s="3"/>
      <c r="GL33" s="3"/>
      <c r="GM33" s="3"/>
      <c r="GN33" s="3"/>
      <c r="GO33" s="3"/>
    </row>
    <row r="34" spans="2:197" ht="25.5" x14ac:dyDescent="0.2">
      <c r="B34" s="381" t="s">
        <v>64</v>
      </c>
      <c r="C34" s="178" t="s">
        <v>65</v>
      </c>
      <c r="D34" s="178" t="s">
        <v>83</v>
      </c>
      <c r="E34" s="178" t="s">
        <v>84</v>
      </c>
      <c r="F34" s="382">
        <v>2020730010007</v>
      </c>
      <c r="G34" s="178" t="s">
        <v>85</v>
      </c>
      <c r="H34" s="178" t="s">
        <v>86</v>
      </c>
      <c r="I34" s="174" t="s">
        <v>110</v>
      </c>
      <c r="J34" s="397">
        <v>1</v>
      </c>
      <c r="K34" s="384">
        <f t="shared" si="0"/>
        <v>284000000</v>
      </c>
      <c r="L34" s="385">
        <v>0</v>
      </c>
      <c r="M34" s="385">
        <v>151600000</v>
      </c>
      <c r="N34" s="385">
        <v>0</v>
      </c>
      <c r="O34" s="385">
        <v>132400000</v>
      </c>
      <c r="P34" s="385">
        <v>0</v>
      </c>
      <c r="Q34" s="385">
        <v>0</v>
      </c>
      <c r="R34" s="385">
        <v>0</v>
      </c>
      <c r="S34" s="385">
        <v>0</v>
      </c>
      <c r="T34" s="385">
        <v>0</v>
      </c>
      <c r="U34" s="385">
        <v>0</v>
      </c>
      <c r="V34" s="385">
        <v>0</v>
      </c>
      <c r="W34" s="385">
        <v>0</v>
      </c>
      <c r="X34" s="385">
        <v>0</v>
      </c>
      <c r="Y34" s="385">
        <v>0</v>
      </c>
      <c r="Z34" s="385">
        <v>0</v>
      </c>
      <c r="AA34" s="385">
        <v>0</v>
      </c>
      <c r="AB34" s="385">
        <v>0</v>
      </c>
      <c r="AC34" s="384">
        <f t="shared" si="1"/>
        <v>284000000</v>
      </c>
      <c r="AD34" s="385">
        <v>0</v>
      </c>
      <c r="AE34" s="385">
        <v>151600000</v>
      </c>
      <c r="AF34" s="385">
        <v>0</v>
      </c>
      <c r="AG34" s="385">
        <v>132400000</v>
      </c>
      <c r="AH34" s="385">
        <v>0</v>
      </c>
      <c r="AI34" s="385">
        <v>0</v>
      </c>
      <c r="AJ34" s="385">
        <v>0</v>
      </c>
      <c r="AK34" s="385">
        <v>0</v>
      </c>
      <c r="AL34" s="385">
        <v>0</v>
      </c>
      <c r="AM34" s="385">
        <v>0</v>
      </c>
      <c r="AN34" s="385">
        <v>0</v>
      </c>
      <c r="AO34" s="385">
        <v>0</v>
      </c>
      <c r="AP34" s="385">
        <v>0</v>
      </c>
      <c r="AQ34" s="385">
        <v>0</v>
      </c>
      <c r="AR34" s="385">
        <v>0</v>
      </c>
      <c r="AS34" s="385">
        <v>0</v>
      </c>
      <c r="AT34" s="385">
        <v>0</v>
      </c>
      <c r="AU34" s="178" t="s">
        <v>71</v>
      </c>
      <c r="AV34" s="178" t="s">
        <v>88</v>
      </c>
      <c r="AW34" s="74" t="s">
        <v>89</v>
      </c>
      <c r="GK34" s="3"/>
      <c r="GL34" s="3"/>
      <c r="GM34" s="3"/>
      <c r="GN34" s="3"/>
      <c r="GO34" s="3"/>
    </row>
    <row r="35" spans="2:197" ht="25.5" x14ac:dyDescent="0.2">
      <c r="B35" s="381" t="s">
        <v>64</v>
      </c>
      <c r="C35" s="178" t="s">
        <v>65</v>
      </c>
      <c r="D35" s="178" t="s">
        <v>83</v>
      </c>
      <c r="E35" s="178" t="s">
        <v>84</v>
      </c>
      <c r="F35" s="382">
        <v>2020730010006</v>
      </c>
      <c r="G35" s="178" t="s">
        <v>111</v>
      </c>
      <c r="H35" s="178" t="s">
        <v>112</v>
      </c>
      <c r="I35" s="174" t="s">
        <v>113</v>
      </c>
      <c r="J35" s="397">
        <v>27</v>
      </c>
      <c r="K35" s="384">
        <f t="shared" si="0"/>
        <v>23640000</v>
      </c>
      <c r="L35" s="385">
        <v>0</v>
      </c>
      <c r="M35" s="385">
        <v>20640000</v>
      </c>
      <c r="N35" s="385">
        <v>0</v>
      </c>
      <c r="O35" s="385">
        <v>3000000</v>
      </c>
      <c r="P35" s="385">
        <v>0</v>
      </c>
      <c r="Q35" s="385">
        <v>0</v>
      </c>
      <c r="R35" s="385">
        <v>0</v>
      </c>
      <c r="S35" s="385">
        <v>0</v>
      </c>
      <c r="T35" s="385">
        <v>0</v>
      </c>
      <c r="U35" s="385">
        <v>0</v>
      </c>
      <c r="V35" s="385">
        <v>0</v>
      </c>
      <c r="W35" s="385">
        <v>0</v>
      </c>
      <c r="X35" s="385">
        <v>0</v>
      </c>
      <c r="Y35" s="385">
        <v>0</v>
      </c>
      <c r="Z35" s="385">
        <v>0</v>
      </c>
      <c r="AA35" s="385">
        <v>0</v>
      </c>
      <c r="AB35" s="385">
        <v>0</v>
      </c>
      <c r="AC35" s="384">
        <f t="shared" si="1"/>
        <v>20400000</v>
      </c>
      <c r="AD35" s="385">
        <v>0</v>
      </c>
      <c r="AE35" s="385">
        <v>17400000</v>
      </c>
      <c r="AF35" s="385">
        <v>0</v>
      </c>
      <c r="AG35" s="387">
        <v>3000000</v>
      </c>
      <c r="AH35" s="385">
        <v>0</v>
      </c>
      <c r="AI35" s="385">
        <v>0</v>
      </c>
      <c r="AJ35" s="385">
        <v>0</v>
      </c>
      <c r="AK35" s="385">
        <v>0</v>
      </c>
      <c r="AL35" s="385">
        <v>0</v>
      </c>
      <c r="AM35" s="385">
        <v>0</v>
      </c>
      <c r="AN35" s="385">
        <v>0</v>
      </c>
      <c r="AO35" s="385">
        <v>0</v>
      </c>
      <c r="AP35" s="385">
        <v>0</v>
      </c>
      <c r="AQ35" s="385">
        <v>0</v>
      </c>
      <c r="AR35" s="385">
        <v>0</v>
      </c>
      <c r="AS35" s="385">
        <v>0</v>
      </c>
      <c r="AT35" s="385">
        <v>0</v>
      </c>
      <c r="AU35" s="178" t="s">
        <v>71</v>
      </c>
      <c r="AV35" s="178" t="s">
        <v>88</v>
      </c>
      <c r="AW35" s="74" t="s">
        <v>89</v>
      </c>
      <c r="GK35" s="3"/>
      <c r="GL35" s="3"/>
      <c r="GM35" s="3"/>
      <c r="GN35" s="3"/>
      <c r="GO35" s="3"/>
    </row>
    <row r="36" spans="2:197" ht="25.5" x14ac:dyDescent="0.2">
      <c r="B36" s="381" t="s">
        <v>64</v>
      </c>
      <c r="C36" s="178" t="s">
        <v>65</v>
      </c>
      <c r="D36" s="178" t="s">
        <v>83</v>
      </c>
      <c r="E36" s="178" t="s">
        <v>84</v>
      </c>
      <c r="F36" s="382">
        <v>2020730010006</v>
      </c>
      <c r="G36" s="178" t="s">
        <v>111</v>
      </c>
      <c r="H36" s="178" t="s">
        <v>112</v>
      </c>
      <c r="I36" s="174" t="s">
        <v>114</v>
      </c>
      <c r="J36" s="397">
        <v>1</v>
      </c>
      <c r="K36" s="384">
        <f t="shared" si="0"/>
        <v>37000000</v>
      </c>
      <c r="L36" s="385">
        <v>0</v>
      </c>
      <c r="M36" s="385">
        <v>0</v>
      </c>
      <c r="N36" s="385">
        <v>0</v>
      </c>
      <c r="O36" s="385">
        <v>37000000</v>
      </c>
      <c r="P36" s="385">
        <v>0</v>
      </c>
      <c r="Q36" s="385">
        <v>0</v>
      </c>
      <c r="R36" s="385">
        <v>0</v>
      </c>
      <c r="S36" s="385">
        <v>0</v>
      </c>
      <c r="T36" s="385">
        <v>0</v>
      </c>
      <c r="U36" s="385">
        <v>0</v>
      </c>
      <c r="V36" s="385">
        <v>0</v>
      </c>
      <c r="W36" s="385">
        <v>0</v>
      </c>
      <c r="X36" s="385">
        <v>0</v>
      </c>
      <c r="Y36" s="385">
        <v>0</v>
      </c>
      <c r="Z36" s="385">
        <v>0</v>
      </c>
      <c r="AA36" s="385">
        <v>0</v>
      </c>
      <c r="AB36" s="385">
        <v>0</v>
      </c>
      <c r="AC36" s="384">
        <f t="shared" si="1"/>
        <v>37000000</v>
      </c>
      <c r="AD36" s="385">
        <v>0</v>
      </c>
      <c r="AE36" s="385">
        <v>0</v>
      </c>
      <c r="AF36" s="385">
        <v>0</v>
      </c>
      <c r="AG36" s="387">
        <v>37000000</v>
      </c>
      <c r="AH36" s="385">
        <v>0</v>
      </c>
      <c r="AI36" s="385">
        <v>0</v>
      </c>
      <c r="AJ36" s="385">
        <v>0</v>
      </c>
      <c r="AK36" s="385">
        <v>0</v>
      </c>
      <c r="AL36" s="385">
        <v>0</v>
      </c>
      <c r="AM36" s="385">
        <v>0</v>
      </c>
      <c r="AN36" s="385">
        <v>0</v>
      </c>
      <c r="AO36" s="385">
        <v>0</v>
      </c>
      <c r="AP36" s="385">
        <v>0</v>
      </c>
      <c r="AQ36" s="385">
        <v>0</v>
      </c>
      <c r="AR36" s="385">
        <v>0</v>
      </c>
      <c r="AS36" s="385">
        <v>0</v>
      </c>
      <c r="AT36" s="385">
        <v>0</v>
      </c>
      <c r="AU36" s="178" t="s">
        <v>71</v>
      </c>
      <c r="AV36" s="178" t="s">
        <v>88</v>
      </c>
      <c r="AW36" s="74" t="s">
        <v>89</v>
      </c>
      <c r="GK36" s="3"/>
      <c r="GL36" s="3"/>
      <c r="GM36" s="3"/>
      <c r="GN36" s="3"/>
      <c r="GO36" s="3"/>
    </row>
    <row r="37" spans="2:197" ht="25.5" x14ac:dyDescent="0.2">
      <c r="B37" s="381" t="s">
        <v>64</v>
      </c>
      <c r="C37" s="178" t="s">
        <v>65</v>
      </c>
      <c r="D37" s="178" t="s">
        <v>83</v>
      </c>
      <c r="E37" s="178" t="s">
        <v>84</v>
      </c>
      <c r="F37" s="382">
        <v>2020730010006</v>
      </c>
      <c r="G37" s="178" t="s">
        <v>111</v>
      </c>
      <c r="H37" s="178" t="s">
        <v>112</v>
      </c>
      <c r="I37" s="174" t="s">
        <v>115</v>
      </c>
      <c r="J37" s="397">
        <v>1</v>
      </c>
      <c r="K37" s="384">
        <f t="shared" si="0"/>
        <v>4000000</v>
      </c>
      <c r="L37" s="385">
        <v>0</v>
      </c>
      <c r="M37" s="385">
        <v>0</v>
      </c>
      <c r="N37" s="385">
        <v>0</v>
      </c>
      <c r="O37" s="385">
        <v>4000000</v>
      </c>
      <c r="P37" s="385">
        <v>0</v>
      </c>
      <c r="Q37" s="385">
        <v>0</v>
      </c>
      <c r="R37" s="385">
        <v>0</v>
      </c>
      <c r="S37" s="385">
        <v>0</v>
      </c>
      <c r="T37" s="385">
        <v>0</v>
      </c>
      <c r="U37" s="385">
        <v>0</v>
      </c>
      <c r="V37" s="385">
        <v>0</v>
      </c>
      <c r="W37" s="385">
        <v>0</v>
      </c>
      <c r="X37" s="385">
        <v>0</v>
      </c>
      <c r="Y37" s="385">
        <v>0</v>
      </c>
      <c r="Z37" s="385">
        <v>0</v>
      </c>
      <c r="AA37" s="385">
        <v>0</v>
      </c>
      <c r="AB37" s="385">
        <v>0</v>
      </c>
      <c r="AC37" s="384">
        <f t="shared" si="1"/>
        <v>4000000</v>
      </c>
      <c r="AD37" s="385">
        <v>0</v>
      </c>
      <c r="AE37" s="385">
        <v>0</v>
      </c>
      <c r="AF37" s="385">
        <v>0</v>
      </c>
      <c r="AG37" s="401">
        <v>4000000</v>
      </c>
      <c r="AH37" s="385">
        <v>0</v>
      </c>
      <c r="AI37" s="385">
        <v>0</v>
      </c>
      <c r="AJ37" s="385">
        <v>0</v>
      </c>
      <c r="AK37" s="385">
        <v>0</v>
      </c>
      <c r="AL37" s="385">
        <v>0</v>
      </c>
      <c r="AM37" s="385">
        <v>0</v>
      </c>
      <c r="AN37" s="385">
        <v>0</v>
      </c>
      <c r="AO37" s="385">
        <v>0</v>
      </c>
      <c r="AP37" s="385">
        <v>0</v>
      </c>
      <c r="AQ37" s="385">
        <v>0</v>
      </c>
      <c r="AR37" s="385">
        <v>0</v>
      </c>
      <c r="AS37" s="385">
        <v>0</v>
      </c>
      <c r="AT37" s="385">
        <v>0</v>
      </c>
      <c r="AU37" s="178" t="s">
        <v>71</v>
      </c>
      <c r="AV37" s="178" t="s">
        <v>88</v>
      </c>
      <c r="AW37" s="74" t="s">
        <v>89</v>
      </c>
      <c r="GK37" s="3"/>
      <c r="GL37" s="3"/>
      <c r="GM37" s="3"/>
      <c r="GN37" s="3"/>
      <c r="GO37" s="3"/>
    </row>
    <row r="38" spans="2:197" ht="25.5" x14ac:dyDescent="0.2">
      <c r="B38" s="381" t="s">
        <v>64</v>
      </c>
      <c r="C38" s="178" t="s">
        <v>65</v>
      </c>
      <c r="D38" s="178" t="s">
        <v>83</v>
      </c>
      <c r="E38" s="178" t="s">
        <v>84</v>
      </c>
      <c r="F38" s="382">
        <v>2020730010006</v>
      </c>
      <c r="G38" s="178" t="s">
        <v>111</v>
      </c>
      <c r="H38" s="178" t="s">
        <v>112</v>
      </c>
      <c r="I38" s="174" t="s">
        <v>116</v>
      </c>
      <c r="J38" s="397">
        <v>27</v>
      </c>
      <c r="K38" s="384">
        <f t="shared" si="0"/>
        <v>145628333</v>
      </c>
      <c r="L38" s="385">
        <v>0</v>
      </c>
      <c r="M38" s="385">
        <v>0</v>
      </c>
      <c r="N38" s="385">
        <v>0</v>
      </c>
      <c r="O38" s="385">
        <v>145628333</v>
      </c>
      <c r="P38" s="385">
        <v>0</v>
      </c>
      <c r="Q38" s="385">
        <v>0</v>
      </c>
      <c r="R38" s="385">
        <v>0</v>
      </c>
      <c r="S38" s="385">
        <v>0</v>
      </c>
      <c r="T38" s="385">
        <v>0</v>
      </c>
      <c r="U38" s="385">
        <v>0</v>
      </c>
      <c r="V38" s="385">
        <v>0</v>
      </c>
      <c r="W38" s="385">
        <v>0</v>
      </c>
      <c r="X38" s="385">
        <v>0</v>
      </c>
      <c r="Y38" s="385">
        <v>0</v>
      </c>
      <c r="Z38" s="385">
        <v>0</v>
      </c>
      <c r="AA38" s="385">
        <v>0</v>
      </c>
      <c r="AB38" s="385">
        <v>0</v>
      </c>
      <c r="AC38" s="384">
        <f t="shared" si="1"/>
        <v>81633333</v>
      </c>
      <c r="AD38" s="385">
        <v>0</v>
      </c>
      <c r="AE38" s="387">
        <v>0</v>
      </c>
      <c r="AF38" s="385">
        <v>0</v>
      </c>
      <c r="AG38" s="387">
        <v>81633333</v>
      </c>
      <c r="AH38" s="385">
        <v>0</v>
      </c>
      <c r="AI38" s="385">
        <v>0</v>
      </c>
      <c r="AJ38" s="385">
        <v>0</v>
      </c>
      <c r="AK38" s="385">
        <v>0</v>
      </c>
      <c r="AL38" s="385">
        <v>0</v>
      </c>
      <c r="AM38" s="385">
        <v>0</v>
      </c>
      <c r="AN38" s="385">
        <v>0</v>
      </c>
      <c r="AO38" s="385">
        <v>0</v>
      </c>
      <c r="AP38" s="385">
        <v>0</v>
      </c>
      <c r="AQ38" s="385">
        <v>0</v>
      </c>
      <c r="AR38" s="385">
        <v>0</v>
      </c>
      <c r="AS38" s="385">
        <v>0</v>
      </c>
      <c r="AT38" s="385">
        <v>0</v>
      </c>
      <c r="AU38" s="178" t="s">
        <v>71</v>
      </c>
      <c r="AV38" s="178" t="s">
        <v>88</v>
      </c>
      <c r="AW38" s="74" t="s">
        <v>89</v>
      </c>
      <c r="GK38" s="3"/>
      <c r="GL38" s="3"/>
      <c r="GM38" s="3"/>
      <c r="GN38" s="3"/>
      <c r="GO38" s="3"/>
    </row>
    <row r="39" spans="2:197" ht="25.5" x14ac:dyDescent="0.2">
      <c r="B39" s="381" t="s">
        <v>64</v>
      </c>
      <c r="C39" s="178" t="s">
        <v>65</v>
      </c>
      <c r="D39" s="178" t="s">
        <v>83</v>
      </c>
      <c r="E39" s="178" t="s">
        <v>84</v>
      </c>
      <c r="F39" s="382">
        <v>2020730010006</v>
      </c>
      <c r="G39" s="178" t="s">
        <v>111</v>
      </c>
      <c r="H39" s="178" t="s">
        <v>112</v>
      </c>
      <c r="I39" s="174" t="s">
        <v>117</v>
      </c>
      <c r="J39" s="399">
        <v>1</v>
      </c>
      <c r="K39" s="384">
        <f t="shared" si="0"/>
        <v>14195000</v>
      </c>
      <c r="L39" s="385">
        <v>0</v>
      </c>
      <c r="M39" s="385">
        <v>0</v>
      </c>
      <c r="N39" s="385">
        <v>0</v>
      </c>
      <c r="O39" s="388">
        <v>14195000</v>
      </c>
      <c r="P39" s="385">
        <v>0</v>
      </c>
      <c r="Q39" s="385">
        <v>0</v>
      </c>
      <c r="R39" s="385">
        <v>0</v>
      </c>
      <c r="S39" s="385">
        <v>0</v>
      </c>
      <c r="T39" s="385">
        <v>0</v>
      </c>
      <c r="U39" s="385">
        <v>0</v>
      </c>
      <c r="V39" s="385">
        <v>0</v>
      </c>
      <c r="W39" s="385">
        <v>0</v>
      </c>
      <c r="X39" s="385">
        <v>0</v>
      </c>
      <c r="Y39" s="385">
        <v>0</v>
      </c>
      <c r="Z39" s="385">
        <v>0</v>
      </c>
      <c r="AA39" s="385">
        <v>0</v>
      </c>
      <c r="AB39" s="385">
        <v>0</v>
      </c>
      <c r="AC39" s="384">
        <f t="shared" si="1"/>
        <v>1590000</v>
      </c>
      <c r="AD39" s="385">
        <v>0</v>
      </c>
      <c r="AE39" s="385">
        <v>0</v>
      </c>
      <c r="AF39" s="385">
        <v>0</v>
      </c>
      <c r="AG39" s="388">
        <v>1590000</v>
      </c>
      <c r="AH39" s="385">
        <v>0</v>
      </c>
      <c r="AI39" s="385">
        <v>0</v>
      </c>
      <c r="AJ39" s="385">
        <v>0</v>
      </c>
      <c r="AK39" s="385">
        <v>0</v>
      </c>
      <c r="AL39" s="385">
        <v>0</v>
      </c>
      <c r="AM39" s="385">
        <v>0</v>
      </c>
      <c r="AN39" s="385">
        <v>0</v>
      </c>
      <c r="AO39" s="385">
        <v>0</v>
      </c>
      <c r="AP39" s="385">
        <v>0</v>
      </c>
      <c r="AQ39" s="385">
        <v>0</v>
      </c>
      <c r="AR39" s="385">
        <v>0</v>
      </c>
      <c r="AS39" s="385">
        <v>0</v>
      </c>
      <c r="AT39" s="385">
        <v>0</v>
      </c>
      <c r="AU39" s="178" t="s">
        <v>71</v>
      </c>
      <c r="AV39" s="178" t="s">
        <v>88</v>
      </c>
      <c r="AW39" s="74" t="s">
        <v>89</v>
      </c>
      <c r="GK39" s="3"/>
      <c r="GL39" s="3"/>
      <c r="GM39" s="3"/>
      <c r="GN39" s="3"/>
      <c r="GO39" s="3"/>
    </row>
    <row r="40" spans="2:197" ht="25.5" x14ac:dyDescent="0.2">
      <c r="B40" s="381" t="s">
        <v>64</v>
      </c>
      <c r="C40" s="178" t="s">
        <v>65</v>
      </c>
      <c r="D40" s="178" t="s">
        <v>83</v>
      </c>
      <c r="E40" s="178" t="s">
        <v>84</v>
      </c>
      <c r="F40" s="382">
        <v>2020730010006</v>
      </c>
      <c r="G40" s="178" t="s">
        <v>111</v>
      </c>
      <c r="H40" s="178" t="s">
        <v>112</v>
      </c>
      <c r="I40" s="174" t="s">
        <v>118</v>
      </c>
      <c r="J40" s="397">
        <v>1</v>
      </c>
      <c r="K40" s="384">
        <f t="shared" si="0"/>
        <v>40000000</v>
      </c>
      <c r="L40" s="385">
        <v>0</v>
      </c>
      <c r="M40" s="385">
        <v>0</v>
      </c>
      <c r="N40" s="385">
        <v>0</v>
      </c>
      <c r="O40" s="402">
        <v>40000000</v>
      </c>
      <c r="P40" s="385">
        <v>0</v>
      </c>
      <c r="Q40" s="385">
        <v>0</v>
      </c>
      <c r="R40" s="385">
        <v>0</v>
      </c>
      <c r="S40" s="385">
        <v>0</v>
      </c>
      <c r="T40" s="385">
        <v>0</v>
      </c>
      <c r="U40" s="385">
        <v>0</v>
      </c>
      <c r="V40" s="385">
        <v>0</v>
      </c>
      <c r="W40" s="385">
        <v>0</v>
      </c>
      <c r="X40" s="385">
        <v>0</v>
      </c>
      <c r="Y40" s="385">
        <v>0</v>
      </c>
      <c r="Z40" s="385">
        <v>0</v>
      </c>
      <c r="AA40" s="385">
        <v>0</v>
      </c>
      <c r="AB40" s="385">
        <v>0</v>
      </c>
      <c r="AC40" s="384">
        <f t="shared" si="1"/>
        <v>40000000</v>
      </c>
      <c r="AD40" s="385">
        <v>0</v>
      </c>
      <c r="AE40" s="385">
        <v>0</v>
      </c>
      <c r="AF40" s="385">
        <v>0</v>
      </c>
      <c r="AG40" s="388">
        <v>40000000</v>
      </c>
      <c r="AH40" s="385">
        <v>0</v>
      </c>
      <c r="AI40" s="385">
        <v>0</v>
      </c>
      <c r="AJ40" s="385">
        <v>0</v>
      </c>
      <c r="AK40" s="385">
        <v>0</v>
      </c>
      <c r="AL40" s="385">
        <v>0</v>
      </c>
      <c r="AM40" s="385">
        <v>0</v>
      </c>
      <c r="AN40" s="385">
        <v>0</v>
      </c>
      <c r="AO40" s="385">
        <v>0</v>
      </c>
      <c r="AP40" s="385">
        <v>0</v>
      </c>
      <c r="AQ40" s="385">
        <v>0</v>
      </c>
      <c r="AR40" s="385">
        <v>0</v>
      </c>
      <c r="AS40" s="385">
        <v>0</v>
      </c>
      <c r="AT40" s="385">
        <v>0</v>
      </c>
      <c r="AU40" s="178" t="s">
        <v>71</v>
      </c>
      <c r="AV40" s="178" t="s">
        <v>88</v>
      </c>
      <c r="AW40" s="74" t="s">
        <v>89</v>
      </c>
      <c r="GK40" s="3"/>
      <c r="GL40" s="3"/>
      <c r="GM40" s="3"/>
      <c r="GN40" s="3"/>
      <c r="GO40" s="3"/>
    </row>
    <row r="41" spans="2:197" ht="38.25" x14ac:dyDescent="0.2">
      <c r="B41" s="381" t="s">
        <v>64</v>
      </c>
      <c r="C41" s="178" t="s">
        <v>65</v>
      </c>
      <c r="D41" s="178" t="s">
        <v>83</v>
      </c>
      <c r="E41" s="178" t="s">
        <v>84</v>
      </c>
      <c r="F41" s="382">
        <v>2020730010006</v>
      </c>
      <c r="G41" s="178" t="s">
        <v>111</v>
      </c>
      <c r="H41" s="178" t="s">
        <v>112</v>
      </c>
      <c r="I41" s="174" t="s">
        <v>119</v>
      </c>
      <c r="J41" s="397">
        <v>27</v>
      </c>
      <c r="K41" s="384">
        <f t="shared" si="0"/>
        <v>30600000</v>
      </c>
      <c r="L41" s="385">
        <v>0</v>
      </c>
      <c r="M41" s="385">
        <v>0</v>
      </c>
      <c r="N41" s="385">
        <v>0</v>
      </c>
      <c r="O41" s="402">
        <v>30600000</v>
      </c>
      <c r="P41" s="385">
        <v>0</v>
      </c>
      <c r="Q41" s="385">
        <v>0</v>
      </c>
      <c r="R41" s="385">
        <v>0</v>
      </c>
      <c r="S41" s="385">
        <v>0</v>
      </c>
      <c r="T41" s="385">
        <v>0</v>
      </c>
      <c r="U41" s="385">
        <v>0</v>
      </c>
      <c r="V41" s="385">
        <v>0</v>
      </c>
      <c r="W41" s="385">
        <v>0</v>
      </c>
      <c r="X41" s="385">
        <v>0</v>
      </c>
      <c r="Y41" s="385">
        <v>0</v>
      </c>
      <c r="Z41" s="385">
        <v>0</v>
      </c>
      <c r="AA41" s="385">
        <v>0</v>
      </c>
      <c r="AB41" s="385">
        <v>0</v>
      </c>
      <c r="AC41" s="384">
        <f t="shared" si="1"/>
        <v>18000000</v>
      </c>
      <c r="AD41" s="385">
        <v>0</v>
      </c>
      <c r="AE41" s="385">
        <v>0</v>
      </c>
      <c r="AF41" s="385">
        <v>0</v>
      </c>
      <c r="AG41" s="388">
        <v>18000000</v>
      </c>
      <c r="AH41" s="385">
        <v>0</v>
      </c>
      <c r="AI41" s="385">
        <v>0</v>
      </c>
      <c r="AJ41" s="385">
        <v>0</v>
      </c>
      <c r="AK41" s="385">
        <v>0</v>
      </c>
      <c r="AL41" s="385">
        <v>0</v>
      </c>
      <c r="AM41" s="385">
        <v>0</v>
      </c>
      <c r="AN41" s="385">
        <v>0</v>
      </c>
      <c r="AO41" s="385">
        <v>0</v>
      </c>
      <c r="AP41" s="385">
        <v>0</v>
      </c>
      <c r="AQ41" s="385">
        <v>0</v>
      </c>
      <c r="AR41" s="385">
        <v>0</v>
      </c>
      <c r="AS41" s="385">
        <v>0</v>
      </c>
      <c r="AT41" s="385">
        <v>0</v>
      </c>
      <c r="AU41" s="178" t="s">
        <v>71</v>
      </c>
      <c r="AV41" s="178" t="s">
        <v>88</v>
      </c>
      <c r="AW41" s="74" t="s">
        <v>89</v>
      </c>
      <c r="GK41" s="3"/>
      <c r="GL41" s="3"/>
      <c r="GM41" s="3"/>
      <c r="GN41" s="3"/>
      <c r="GO41" s="3"/>
    </row>
    <row r="42" spans="2:197" ht="25.5" x14ac:dyDescent="0.2">
      <c r="B42" s="381" t="s">
        <v>64</v>
      </c>
      <c r="C42" s="178" t="s">
        <v>65</v>
      </c>
      <c r="D42" s="178" t="s">
        <v>83</v>
      </c>
      <c r="E42" s="178" t="s">
        <v>84</v>
      </c>
      <c r="F42" s="382">
        <v>2020730010006</v>
      </c>
      <c r="G42" s="178" t="s">
        <v>111</v>
      </c>
      <c r="H42" s="178" t="s">
        <v>112</v>
      </c>
      <c r="I42" s="174" t="s">
        <v>120</v>
      </c>
      <c r="J42" s="397">
        <v>3</v>
      </c>
      <c r="K42" s="384">
        <f t="shared" si="0"/>
        <v>30600000</v>
      </c>
      <c r="L42" s="385">
        <v>0</v>
      </c>
      <c r="M42" s="385">
        <v>0</v>
      </c>
      <c r="N42" s="385">
        <v>0</v>
      </c>
      <c r="O42" s="402">
        <v>30600000</v>
      </c>
      <c r="P42" s="385">
        <v>0</v>
      </c>
      <c r="Q42" s="385">
        <v>0</v>
      </c>
      <c r="R42" s="385">
        <v>0</v>
      </c>
      <c r="S42" s="385">
        <v>0</v>
      </c>
      <c r="T42" s="385">
        <v>0</v>
      </c>
      <c r="U42" s="385">
        <v>0</v>
      </c>
      <c r="V42" s="385">
        <v>0</v>
      </c>
      <c r="W42" s="385">
        <v>0</v>
      </c>
      <c r="X42" s="385">
        <v>0</v>
      </c>
      <c r="Y42" s="385">
        <v>0</v>
      </c>
      <c r="Z42" s="385">
        <v>0</v>
      </c>
      <c r="AA42" s="385">
        <v>0</v>
      </c>
      <c r="AB42" s="385">
        <v>0</v>
      </c>
      <c r="AC42" s="384">
        <f t="shared" si="1"/>
        <v>21600000</v>
      </c>
      <c r="AD42" s="385">
        <v>0</v>
      </c>
      <c r="AE42" s="385">
        <v>0</v>
      </c>
      <c r="AF42" s="385">
        <v>0</v>
      </c>
      <c r="AG42" s="388">
        <v>21600000</v>
      </c>
      <c r="AH42" s="385">
        <v>0</v>
      </c>
      <c r="AI42" s="385">
        <v>0</v>
      </c>
      <c r="AJ42" s="385">
        <v>0</v>
      </c>
      <c r="AK42" s="385">
        <v>0</v>
      </c>
      <c r="AL42" s="385">
        <v>0</v>
      </c>
      <c r="AM42" s="385">
        <v>0</v>
      </c>
      <c r="AN42" s="385">
        <v>0</v>
      </c>
      <c r="AO42" s="385">
        <v>0</v>
      </c>
      <c r="AP42" s="385">
        <v>0</v>
      </c>
      <c r="AQ42" s="385">
        <v>0</v>
      </c>
      <c r="AR42" s="385">
        <v>0</v>
      </c>
      <c r="AS42" s="385">
        <v>0</v>
      </c>
      <c r="AT42" s="385">
        <v>0</v>
      </c>
      <c r="AU42" s="178" t="s">
        <v>71</v>
      </c>
      <c r="AV42" s="178" t="s">
        <v>88</v>
      </c>
      <c r="AW42" s="74" t="s">
        <v>89</v>
      </c>
      <c r="GK42" s="3"/>
      <c r="GL42" s="3"/>
      <c r="GM42" s="3"/>
      <c r="GN42" s="3"/>
      <c r="GO42" s="3"/>
    </row>
    <row r="43" spans="2:197" ht="25.5" x14ac:dyDescent="0.2">
      <c r="B43" s="381" t="s">
        <v>64</v>
      </c>
      <c r="C43" s="178" t="s">
        <v>65</v>
      </c>
      <c r="D43" s="178" t="s">
        <v>83</v>
      </c>
      <c r="E43" s="178" t="s">
        <v>84</v>
      </c>
      <c r="F43" s="382">
        <v>2020730010006</v>
      </c>
      <c r="G43" s="178" t="s">
        <v>111</v>
      </c>
      <c r="H43" s="178" t="s">
        <v>112</v>
      </c>
      <c r="I43" s="174" t="s">
        <v>121</v>
      </c>
      <c r="J43" s="397">
        <v>27</v>
      </c>
      <c r="K43" s="384">
        <f t="shared" si="0"/>
        <v>8000000</v>
      </c>
      <c r="L43" s="385">
        <v>0</v>
      </c>
      <c r="M43" s="385">
        <v>0</v>
      </c>
      <c r="N43" s="385">
        <v>0</v>
      </c>
      <c r="O43" s="385">
        <v>8000000</v>
      </c>
      <c r="P43" s="385">
        <v>0</v>
      </c>
      <c r="Q43" s="385">
        <v>0</v>
      </c>
      <c r="R43" s="385">
        <v>0</v>
      </c>
      <c r="S43" s="385">
        <v>0</v>
      </c>
      <c r="T43" s="385">
        <v>0</v>
      </c>
      <c r="U43" s="385">
        <v>0</v>
      </c>
      <c r="V43" s="385">
        <v>0</v>
      </c>
      <c r="W43" s="385">
        <v>0</v>
      </c>
      <c r="X43" s="385">
        <v>0</v>
      </c>
      <c r="Y43" s="385">
        <v>0</v>
      </c>
      <c r="Z43" s="385">
        <v>0</v>
      </c>
      <c r="AA43" s="385">
        <v>0</v>
      </c>
      <c r="AB43" s="385">
        <v>0</v>
      </c>
      <c r="AC43" s="384">
        <f t="shared" si="1"/>
        <v>8000000</v>
      </c>
      <c r="AD43" s="385">
        <v>0</v>
      </c>
      <c r="AE43" s="385">
        <v>0</v>
      </c>
      <c r="AF43" s="385">
        <v>0</v>
      </c>
      <c r="AG43" s="385">
        <v>8000000</v>
      </c>
      <c r="AH43" s="385">
        <v>0</v>
      </c>
      <c r="AI43" s="385">
        <v>0</v>
      </c>
      <c r="AJ43" s="385">
        <v>0</v>
      </c>
      <c r="AK43" s="385">
        <v>0</v>
      </c>
      <c r="AL43" s="385">
        <v>0</v>
      </c>
      <c r="AM43" s="385">
        <v>0</v>
      </c>
      <c r="AN43" s="385">
        <v>0</v>
      </c>
      <c r="AO43" s="385">
        <v>0</v>
      </c>
      <c r="AP43" s="385">
        <v>0</v>
      </c>
      <c r="AQ43" s="385">
        <v>0</v>
      </c>
      <c r="AR43" s="385">
        <v>0</v>
      </c>
      <c r="AS43" s="385">
        <v>0</v>
      </c>
      <c r="AT43" s="385">
        <v>0</v>
      </c>
      <c r="AU43" s="178" t="s">
        <v>71</v>
      </c>
      <c r="AV43" s="178" t="s">
        <v>88</v>
      </c>
      <c r="AW43" s="74" t="s">
        <v>89</v>
      </c>
      <c r="GK43" s="3"/>
      <c r="GL43" s="3"/>
      <c r="GM43" s="3"/>
      <c r="GN43" s="3"/>
      <c r="GO43" s="3"/>
    </row>
    <row r="44" spans="2:197" ht="25.5" x14ac:dyDescent="0.2">
      <c r="B44" s="381" t="s">
        <v>64</v>
      </c>
      <c r="C44" s="178" t="s">
        <v>65</v>
      </c>
      <c r="D44" s="178" t="s">
        <v>83</v>
      </c>
      <c r="E44" s="178" t="s">
        <v>84</v>
      </c>
      <c r="F44" s="382">
        <v>2020730010006</v>
      </c>
      <c r="G44" s="178" t="s">
        <v>111</v>
      </c>
      <c r="H44" s="178" t="s">
        <v>112</v>
      </c>
      <c r="I44" s="174" t="s">
        <v>122</v>
      </c>
      <c r="J44" s="397">
        <v>0.5</v>
      </c>
      <c r="K44" s="384">
        <f t="shared" si="0"/>
        <v>32755732</v>
      </c>
      <c r="L44" s="385">
        <v>0</v>
      </c>
      <c r="M44" s="385">
        <v>0</v>
      </c>
      <c r="N44" s="385">
        <v>0</v>
      </c>
      <c r="O44" s="395">
        <v>32755732</v>
      </c>
      <c r="P44" s="385">
        <v>0</v>
      </c>
      <c r="Q44" s="385">
        <v>0</v>
      </c>
      <c r="R44" s="385">
        <v>0</v>
      </c>
      <c r="S44" s="385">
        <v>0</v>
      </c>
      <c r="T44" s="385">
        <v>0</v>
      </c>
      <c r="U44" s="385">
        <v>0</v>
      </c>
      <c r="V44" s="385">
        <v>0</v>
      </c>
      <c r="W44" s="385">
        <v>0</v>
      </c>
      <c r="X44" s="385">
        <v>0</v>
      </c>
      <c r="Y44" s="385">
        <v>0</v>
      </c>
      <c r="Z44" s="385">
        <v>0</v>
      </c>
      <c r="AA44" s="385">
        <v>0</v>
      </c>
      <c r="AB44" s="385">
        <v>0</v>
      </c>
      <c r="AC44" s="384">
        <f t="shared" si="1"/>
        <v>22958333</v>
      </c>
      <c r="AD44" s="385">
        <v>0</v>
      </c>
      <c r="AE44" s="385">
        <v>0</v>
      </c>
      <c r="AF44" s="385">
        <v>0</v>
      </c>
      <c r="AG44" s="395">
        <v>22958333</v>
      </c>
      <c r="AH44" s="385">
        <v>0</v>
      </c>
      <c r="AI44" s="385">
        <v>0</v>
      </c>
      <c r="AJ44" s="385">
        <v>0</v>
      </c>
      <c r="AK44" s="385">
        <v>0</v>
      </c>
      <c r="AL44" s="385">
        <v>0</v>
      </c>
      <c r="AM44" s="385">
        <v>0</v>
      </c>
      <c r="AN44" s="385">
        <v>0</v>
      </c>
      <c r="AO44" s="385">
        <v>0</v>
      </c>
      <c r="AP44" s="385">
        <v>0</v>
      </c>
      <c r="AQ44" s="385">
        <v>0</v>
      </c>
      <c r="AR44" s="385">
        <v>0</v>
      </c>
      <c r="AS44" s="385">
        <v>0</v>
      </c>
      <c r="AT44" s="385">
        <v>0</v>
      </c>
      <c r="AU44" s="178" t="s">
        <v>71</v>
      </c>
      <c r="AV44" s="178" t="s">
        <v>88</v>
      </c>
      <c r="AW44" s="74" t="s">
        <v>89</v>
      </c>
      <c r="GK44" s="3"/>
      <c r="GL44" s="3"/>
      <c r="GM44" s="3"/>
      <c r="GN44" s="3"/>
      <c r="GO44" s="3"/>
    </row>
    <row r="45" spans="2:197" ht="25.5" x14ac:dyDescent="0.2">
      <c r="B45" s="381" t="s">
        <v>64</v>
      </c>
      <c r="C45" s="178" t="s">
        <v>65</v>
      </c>
      <c r="D45" s="178" t="s">
        <v>83</v>
      </c>
      <c r="E45" s="178" t="s">
        <v>84</v>
      </c>
      <c r="F45" s="382">
        <v>2020730010006</v>
      </c>
      <c r="G45" s="178" t="s">
        <v>111</v>
      </c>
      <c r="H45" s="178" t="s">
        <v>112</v>
      </c>
      <c r="I45" s="174" t="s">
        <v>123</v>
      </c>
      <c r="J45" s="397">
        <v>27</v>
      </c>
      <c r="K45" s="384">
        <f t="shared" si="0"/>
        <v>94080000</v>
      </c>
      <c r="L45" s="385">
        <v>0</v>
      </c>
      <c r="M45" s="385">
        <v>0</v>
      </c>
      <c r="N45" s="385">
        <v>0</v>
      </c>
      <c r="O45" s="385">
        <v>94080000</v>
      </c>
      <c r="P45" s="385">
        <v>0</v>
      </c>
      <c r="Q45" s="385">
        <v>0</v>
      </c>
      <c r="R45" s="385">
        <v>0</v>
      </c>
      <c r="S45" s="385">
        <v>0</v>
      </c>
      <c r="T45" s="385">
        <v>0</v>
      </c>
      <c r="U45" s="385">
        <v>0</v>
      </c>
      <c r="V45" s="385">
        <v>0</v>
      </c>
      <c r="W45" s="385">
        <v>0</v>
      </c>
      <c r="X45" s="385">
        <v>0</v>
      </c>
      <c r="Y45" s="385">
        <v>0</v>
      </c>
      <c r="Z45" s="385">
        <v>0</v>
      </c>
      <c r="AA45" s="385">
        <v>0</v>
      </c>
      <c r="AB45" s="385">
        <v>0</v>
      </c>
      <c r="AC45" s="384">
        <f t="shared" si="1"/>
        <v>91800000</v>
      </c>
      <c r="AD45" s="385">
        <v>0</v>
      </c>
      <c r="AE45" s="385">
        <v>0</v>
      </c>
      <c r="AF45" s="385">
        <v>0</v>
      </c>
      <c r="AG45" s="385">
        <v>91800000</v>
      </c>
      <c r="AH45" s="385">
        <v>0</v>
      </c>
      <c r="AI45" s="385">
        <v>0</v>
      </c>
      <c r="AJ45" s="385">
        <v>0</v>
      </c>
      <c r="AK45" s="385">
        <v>0</v>
      </c>
      <c r="AL45" s="385">
        <v>0</v>
      </c>
      <c r="AM45" s="385">
        <v>0</v>
      </c>
      <c r="AN45" s="385">
        <v>0</v>
      </c>
      <c r="AO45" s="385">
        <v>0</v>
      </c>
      <c r="AP45" s="385">
        <v>0</v>
      </c>
      <c r="AQ45" s="385">
        <v>0</v>
      </c>
      <c r="AR45" s="385">
        <v>0</v>
      </c>
      <c r="AS45" s="385">
        <v>0</v>
      </c>
      <c r="AT45" s="385">
        <v>0</v>
      </c>
      <c r="AU45" s="178" t="s">
        <v>71</v>
      </c>
      <c r="AV45" s="178" t="s">
        <v>88</v>
      </c>
      <c r="AW45" s="74" t="s">
        <v>89</v>
      </c>
      <c r="GK45" s="3"/>
      <c r="GL45" s="3"/>
      <c r="GM45" s="3"/>
      <c r="GN45" s="3"/>
      <c r="GO45" s="3"/>
    </row>
    <row r="46" spans="2:197" ht="25.5" x14ac:dyDescent="0.2">
      <c r="B46" s="381" t="s">
        <v>64</v>
      </c>
      <c r="C46" s="178" t="s">
        <v>65</v>
      </c>
      <c r="D46" s="178" t="s">
        <v>83</v>
      </c>
      <c r="E46" s="178" t="s">
        <v>84</v>
      </c>
      <c r="F46" s="382">
        <v>2020730010006</v>
      </c>
      <c r="G46" s="178" t="s">
        <v>111</v>
      </c>
      <c r="H46" s="178" t="s">
        <v>112</v>
      </c>
      <c r="I46" s="174" t="s">
        <v>124</v>
      </c>
      <c r="J46" s="397">
        <v>1</v>
      </c>
      <c r="K46" s="384">
        <f t="shared" si="0"/>
        <v>133576215</v>
      </c>
      <c r="L46" s="385">
        <v>0</v>
      </c>
      <c r="M46" s="385">
        <v>0</v>
      </c>
      <c r="N46" s="385">
        <v>0</v>
      </c>
      <c r="O46" s="385">
        <v>133576215</v>
      </c>
      <c r="P46" s="385">
        <v>0</v>
      </c>
      <c r="Q46" s="385">
        <v>0</v>
      </c>
      <c r="R46" s="385">
        <v>0</v>
      </c>
      <c r="S46" s="385">
        <v>0</v>
      </c>
      <c r="T46" s="385">
        <v>0</v>
      </c>
      <c r="U46" s="385">
        <v>0</v>
      </c>
      <c r="V46" s="385">
        <v>0</v>
      </c>
      <c r="W46" s="385">
        <v>0</v>
      </c>
      <c r="X46" s="385">
        <v>0</v>
      </c>
      <c r="Y46" s="385">
        <v>0</v>
      </c>
      <c r="Z46" s="385">
        <v>0</v>
      </c>
      <c r="AA46" s="385">
        <v>0</v>
      </c>
      <c r="AB46" s="385">
        <v>0</v>
      </c>
      <c r="AC46" s="384">
        <f t="shared" si="1"/>
        <v>0</v>
      </c>
      <c r="AD46" s="385">
        <v>0</v>
      </c>
      <c r="AE46" s="385">
        <v>0</v>
      </c>
      <c r="AF46" s="385">
        <v>0</v>
      </c>
      <c r="AG46" s="385">
        <v>0</v>
      </c>
      <c r="AH46" s="385">
        <v>0</v>
      </c>
      <c r="AI46" s="385">
        <v>0</v>
      </c>
      <c r="AJ46" s="385">
        <v>0</v>
      </c>
      <c r="AK46" s="385">
        <v>0</v>
      </c>
      <c r="AL46" s="385">
        <v>0</v>
      </c>
      <c r="AM46" s="385">
        <v>0</v>
      </c>
      <c r="AN46" s="385">
        <v>0</v>
      </c>
      <c r="AO46" s="385">
        <v>0</v>
      </c>
      <c r="AP46" s="385">
        <v>0</v>
      </c>
      <c r="AQ46" s="385">
        <v>0</v>
      </c>
      <c r="AR46" s="385">
        <v>0</v>
      </c>
      <c r="AS46" s="385">
        <v>0</v>
      </c>
      <c r="AT46" s="385">
        <v>0</v>
      </c>
      <c r="AU46" s="178" t="s">
        <v>71</v>
      </c>
      <c r="AV46" s="178" t="s">
        <v>88</v>
      </c>
      <c r="AW46" s="74" t="s">
        <v>89</v>
      </c>
      <c r="GK46" s="3"/>
      <c r="GL46" s="3"/>
      <c r="GM46" s="3"/>
      <c r="GN46" s="3"/>
      <c r="GO46" s="3"/>
    </row>
    <row r="47" spans="2:197" ht="38.25" x14ac:dyDescent="0.2">
      <c r="B47" s="381" t="s">
        <v>64</v>
      </c>
      <c r="C47" s="178" t="s">
        <v>65</v>
      </c>
      <c r="D47" s="178" t="s">
        <v>83</v>
      </c>
      <c r="E47" s="178" t="s">
        <v>84</v>
      </c>
      <c r="F47" s="382">
        <v>2020730010006</v>
      </c>
      <c r="G47" s="178" t="s">
        <v>111</v>
      </c>
      <c r="H47" s="178" t="s">
        <v>112</v>
      </c>
      <c r="I47" s="174" t="s">
        <v>125</v>
      </c>
      <c r="J47" s="397">
        <v>27</v>
      </c>
      <c r="K47" s="384">
        <f t="shared" si="0"/>
        <v>20760000</v>
      </c>
      <c r="L47" s="385">
        <v>0</v>
      </c>
      <c r="M47" s="395">
        <v>20760000</v>
      </c>
      <c r="N47" s="385">
        <v>0</v>
      </c>
      <c r="O47" s="385">
        <v>0</v>
      </c>
      <c r="P47" s="385">
        <v>0</v>
      </c>
      <c r="Q47" s="385">
        <v>0</v>
      </c>
      <c r="R47" s="385">
        <v>0</v>
      </c>
      <c r="S47" s="385">
        <v>0</v>
      </c>
      <c r="T47" s="385">
        <v>0</v>
      </c>
      <c r="U47" s="385">
        <v>0</v>
      </c>
      <c r="V47" s="385">
        <v>0</v>
      </c>
      <c r="W47" s="385">
        <v>0</v>
      </c>
      <c r="X47" s="385">
        <v>0</v>
      </c>
      <c r="Y47" s="385">
        <v>0</v>
      </c>
      <c r="Z47" s="385">
        <v>0</v>
      </c>
      <c r="AA47" s="385">
        <v>0</v>
      </c>
      <c r="AB47" s="385">
        <v>0</v>
      </c>
      <c r="AC47" s="384">
        <f t="shared" si="1"/>
        <v>18000000</v>
      </c>
      <c r="AD47" s="385">
        <v>0</v>
      </c>
      <c r="AE47" s="402">
        <v>18000000</v>
      </c>
      <c r="AF47" s="385">
        <v>0</v>
      </c>
      <c r="AG47" s="398">
        <v>0</v>
      </c>
      <c r="AH47" s="385">
        <v>0</v>
      </c>
      <c r="AI47" s="385">
        <v>0</v>
      </c>
      <c r="AJ47" s="385">
        <v>0</v>
      </c>
      <c r="AK47" s="385">
        <v>0</v>
      </c>
      <c r="AL47" s="385">
        <v>0</v>
      </c>
      <c r="AM47" s="385">
        <v>0</v>
      </c>
      <c r="AN47" s="385">
        <v>0</v>
      </c>
      <c r="AO47" s="385">
        <v>0</v>
      </c>
      <c r="AP47" s="385">
        <v>0</v>
      </c>
      <c r="AQ47" s="385">
        <v>0</v>
      </c>
      <c r="AR47" s="385">
        <v>0</v>
      </c>
      <c r="AS47" s="385">
        <v>0</v>
      </c>
      <c r="AT47" s="385">
        <v>0</v>
      </c>
      <c r="AU47" s="178" t="s">
        <v>71</v>
      </c>
      <c r="AV47" s="178" t="s">
        <v>88</v>
      </c>
      <c r="AW47" s="74" t="s">
        <v>89</v>
      </c>
      <c r="GK47" s="3"/>
      <c r="GL47" s="3"/>
      <c r="GM47" s="3"/>
      <c r="GN47" s="3"/>
      <c r="GO47" s="3"/>
    </row>
    <row r="48" spans="2:197" ht="38.25" x14ac:dyDescent="0.2">
      <c r="B48" s="381" t="s">
        <v>64</v>
      </c>
      <c r="C48" s="178" t="s">
        <v>65</v>
      </c>
      <c r="D48" s="178" t="s">
        <v>83</v>
      </c>
      <c r="E48" s="178" t="s">
        <v>84</v>
      </c>
      <c r="F48" s="382">
        <v>2020730010006</v>
      </c>
      <c r="G48" s="178" t="s">
        <v>111</v>
      </c>
      <c r="H48" s="178" t="s">
        <v>112</v>
      </c>
      <c r="I48" s="174" t="s">
        <v>126</v>
      </c>
      <c r="J48" s="397">
        <v>27</v>
      </c>
      <c r="K48" s="384">
        <f t="shared" si="0"/>
        <v>110040000</v>
      </c>
      <c r="L48" s="385">
        <v>0</v>
      </c>
      <c r="M48" s="385">
        <v>0</v>
      </c>
      <c r="N48" s="385">
        <v>0</v>
      </c>
      <c r="O48" s="403">
        <v>110040000</v>
      </c>
      <c r="P48" s="385">
        <v>0</v>
      </c>
      <c r="Q48" s="385">
        <v>0</v>
      </c>
      <c r="R48" s="385">
        <v>0</v>
      </c>
      <c r="S48" s="385">
        <v>0</v>
      </c>
      <c r="T48" s="385">
        <v>0</v>
      </c>
      <c r="U48" s="385">
        <v>0</v>
      </c>
      <c r="V48" s="385">
        <v>0</v>
      </c>
      <c r="W48" s="385">
        <v>0</v>
      </c>
      <c r="X48" s="385">
        <v>0</v>
      </c>
      <c r="Y48" s="385">
        <v>0</v>
      </c>
      <c r="Z48" s="385">
        <v>0</v>
      </c>
      <c r="AA48" s="385">
        <v>0</v>
      </c>
      <c r="AB48" s="385">
        <v>0</v>
      </c>
      <c r="AC48" s="384">
        <f t="shared" si="1"/>
        <v>90000000</v>
      </c>
      <c r="AD48" s="385">
        <v>0</v>
      </c>
      <c r="AE48" s="385">
        <v>0</v>
      </c>
      <c r="AF48" s="385">
        <v>0</v>
      </c>
      <c r="AG48" s="398">
        <v>90000000</v>
      </c>
      <c r="AH48" s="385">
        <v>0</v>
      </c>
      <c r="AI48" s="385">
        <v>0</v>
      </c>
      <c r="AJ48" s="385">
        <v>0</v>
      </c>
      <c r="AK48" s="385">
        <v>0</v>
      </c>
      <c r="AL48" s="385">
        <v>0</v>
      </c>
      <c r="AM48" s="385">
        <v>0</v>
      </c>
      <c r="AN48" s="385">
        <v>0</v>
      </c>
      <c r="AO48" s="385">
        <v>0</v>
      </c>
      <c r="AP48" s="385">
        <v>0</v>
      </c>
      <c r="AQ48" s="385">
        <v>0</v>
      </c>
      <c r="AR48" s="385">
        <v>0</v>
      </c>
      <c r="AS48" s="385">
        <v>0</v>
      </c>
      <c r="AT48" s="385">
        <v>0</v>
      </c>
      <c r="AU48" s="178" t="s">
        <v>71</v>
      </c>
      <c r="AV48" s="178" t="s">
        <v>88</v>
      </c>
      <c r="AW48" s="74" t="s">
        <v>89</v>
      </c>
      <c r="GK48" s="3"/>
      <c r="GL48" s="3"/>
      <c r="GM48" s="3"/>
      <c r="GN48" s="3"/>
      <c r="GO48" s="3"/>
    </row>
    <row r="49" spans="2:197" ht="25.5" x14ac:dyDescent="0.2">
      <c r="B49" s="381" t="s">
        <v>64</v>
      </c>
      <c r="C49" s="178" t="s">
        <v>65</v>
      </c>
      <c r="D49" s="178" t="s">
        <v>83</v>
      </c>
      <c r="E49" s="178" t="s">
        <v>84</v>
      </c>
      <c r="F49" s="382">
        <v>2020730010006</v>
      </c>
      <c r="G49" s="178" t="s">
        <v>111</v>
      </c>
      <c r="H49" s="178" t="s">
        <v>112</v>
      </c>
      <c r="I49" s="174" t="s">
        <v>127</v>
      </c>
      <c r="J49" s="397">
        <v>600</v>
      </c>
      <c r="K49" s="384">
        <f t="shared" si="0"/>
        <v>76505000</v>
      </c>
      <c r="L49" s="385">
        <v>0</v>
      </c>
      <c r="M49" s="395">
        <v>76505000</v>
      </c>
      <c r="N49" s="385">
        <v>0</v>
      </c>
      <c r="O49" s="385">
        <v>0</v>
      </c>
      <c r="P49" s="385">
        <v>0</v>
      </c>
      <c r="Q49" s="385">
        <v>0</v>
      </c>
      <c r="R49" s="385">
        <v>0</v>
      </c>
      <c r="S49" s="385">
        <v>0</v>
      </c>
      <c r="T49" s="385">
        <v>0</v>
      </c>
      <c r="U49" s="385">
        <v>0</v>
      </c>
      <c r="V49" s="385">
        <v>0</v>
      </c>
      <c r="W49" s="385">
        <v>0</v>
      </c>
      <c r="X49" s="385">
        <v>0</v>
      </c>
      <c r="Y49" s="385">
        <v>0</v>
      </c>
      <c r="Z49" s="385">
        <v>0</v>
      </c>
      <c r="AA49" s="385">
        <v>0</v>
      </c>
      <c r="AB49" s="385">
        <v>0</v>
      </c>
      <c r="AC49" s="384">
        <f t="shared" si="1"/>
        <v>70625000</v>
      </c>
      <c r="AD49" s="385">
        <v>0</v>
      </c>
      <c r="AE49" s="402">
        <v>70625000</v>
      </c>
      <c r="AF49" s="385">
        <v>0</v>
      </c>
      <c r="AG49" s="402">
        <v>0</v>
      </c>
      <c r="AH49" s="385">
        <v>0</v>
      </c>
      <c r="AI49" s="385">
        <v>0</v>
      </c>
      <c r="AJ49" s="385">
        <v>0</v>
      </c>
      <c r="AK49" s="385">
        <v>0</v>
      </c>
      <c r="AL49" s="385">
        <v>0</v>
      </c>
      <c r="AM49" s="385">
        <v>0</v>
      </c>
      <c r="AN49" s="385">
        <v>0</v>
      </c>
      <c r="AO49" s="385">
        <v>0</v>
      </c>
      <c r="AP49" s="385">
        <v>0</v>
      </c>
      <c r="AQ49" s="385">
        <v>0</v>
      </c>
      <c r="AR49" s="385">
        <v>0</v>
      </c>
      <c r="AS49" s="385">
        <v>0</v>
      </c>
      <c r="AT49" s="385">
        <v>0</v>
      </c>
      <c r="AU49" s="178" t="s">
        <v>71</v>
      </c>
      <c r="AV49" s="178" t="s">
        <v>88</v>
      </c>
      <c r="AW49" s="74" t="s">
        <v>89</v>
      </c>
      <c r="GK49" s="3"/>
      <c r="GL49" s="3"/>
      <c r="GM49" s="3"/>
      <c r="GN49" s="3"/>
      <c r="GO49" s="3"/>
    </row>
    <row r="50" spans="2:197" ht="25.5" x14ac:dyDescent="0.2">
      <c r="B50" s="381" t="s">
        <v>64</v>
      </c>
      <c r="C50" s="178" t="s">
        <v>65</v>
      </c>
      <c r="D50" s="178" t="s">
        <v>83</v>
      </c>
      <c r="E50" s="178" t="s">
        <v>84</v>
      </c>
      <c r="F50" s="382">
        <v>2020730010006</v>
      </c>
      <c r="G50" s="178" t="s">
        <v>111</v>
      </c>
      <c r="H50" s="178" t="s">
        <v>112</v>
      </c>
      <c r="I50" s="174" t="s">
        <v>128</v>
      </c>
      <c r="J50" s="397">
        <v>10</v>
      </c>
      <c r="K50" s="384">
        <f t="shared" si="0"/>
        <v>31800000</v>
      </c>
      <c r="L50" s="385">
        <v>0</v>
      </c>
      <c r="M50" s="395">
        <v>31800000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5">
        <v>0</v>
      </c>
      <c r="T50" s="385">
        <v>0</v>
      </c>
      <c r="U50" s="385">
        <v>0</v>
      </c>
      <c r="V50" s="385">
        <v>0</v>
      </c>
      <c r="W50" s="385">
        <v>0</v>
      </c>
      <c r="X50" s="385">
        <v>0</v>
      </c>
      <c r="Y50" s="385">
        <v>0</v>
      </c>
      <c r="Z50" s="385">
        <v>0</v>
      </c>
      <c r="AA50" s="385">
        <v>0</v>
      </c>
      <c r="AB50" s="385">
        <v>0</v>
      </c>
      <c r="AC50" s="384">
        <f t="shared" si="1"/>
        <v>31800000</v>
      </c>
      <c r="AD50" s="385">
        <v>0</v>
      </c>
      <c r="AE50" s="402">
        <v>31800000</v>
      </c>
      <c r="AF50" s="385">
        <v>0</v>
      </c>
      <c r="AG50" s="385">
        <v>0</v>
      </c>
      <c r="AH50" s="385">
        <v>0</v>
      </c>
      <c r="AI50" s="385">
        <v>0</v>
      </c>
      <c r="AJ50" s="385">
        <v>0</v>
      </c>
      <c r="AK50" s="385">
        <v>0</v>
      </c>
      <c r="AL50" s="385">
        <v>0</v>
      </c>
      <c r="AM50" s="385">
        <v>0</v>
      </c>
      <c r="AN50" s="385">
        <v>0</v>
      </c>
      <c r="AO50" s="385">
        <v>0</v>
      </c>
      <c r="AP50" s="385">
        <v>0</v>
      </c>
      <c r="AQ50" s="385">
        <v>0</v>
      </c>
      <c r="AR50" s="385">
        <v>0</v>
      </c>
      <c r="AS50" s="385">
        <v>0</v>
      </c>
      <c r="AT50" s="385">
        <v>0</v>
      </c>
      <c r="AU50" s="178" t="s">
        <v>71</v>
      </c>
      <c r="AV50" s="178" t="s">
        <v>88</v>
      </c>
      <c r="AW50" s="74" t="s">
        <v>89</v>
      </c>
      <c r="GK50" s="3"/>
      <c r="GL50" s="3"/>
      <c r="GM50" s="3"/>
      <c r="GN50" s="3"/>
      <c r="GO50" s="3"/>
    </row>
    <row r="51" spans="2:197" ht="25.5" x14ac:dyDescent="0.2">
      <c r="B51" s="381" t="s">
        <v>64</v>
      </c>
      <c r="C51" s="178" t="s">
        <v>65</v>
      </c>
      <c r="D51" s="178" t="s">
        <v>83</v>
      </c>
      <c r="E51" s="178" t="s">
        <v>84</v>
      </c>
      <c r="F51" s="382">
        <v>2020730010006</v>
      </c>
      <c r="G51" s="178" t="s">
        <v>111</v>
      </c>
      <c r="H51" s="178" t="s">
        <v>112</v>
      </c>
      <c r="I51" s="174" t="s">
        <v>129</v>
      </c>
      <c r="J51" s="397">
        <v>1</v>
      </c>
      <c r="K51" s="384">
        <f t="shared" si="0"/>
        <v>42662600</v>
      </c>
      <c r="L51" s="385">
        <v>0</v>
      </c>
      <c r="M51" s="385">
        <v>0</v>
      </c>
      <c r="N51" s="385">
        <v>0</v>
      </c>
      <c r="O51" s="395">
        <v>42662600</v>
      </c>
      <c r="P51" s="385">
        <v>0</v>
      </c>
      <c r="Q51" s="385">
        <v>0</v>
      </c>
      <c r="R51" s="385">
        <v>0</v>
      </c>
      <c r="S51" s="385">
        <v>0</v>
      </c>
      <c r="T51" s="385">
        <v>0</v>
      </c>
      <c r="U51" s="385">
        <v>0</v>
      </c>
      <c r="V51" s="385">
        <v>0</v>
      </c>
      <c r="W51" s="385">
        <v>0</v>
      </c>
      <c r="X51" s="385">
        <v>0</v>
      </c>
      <c r="Y51" s="385">
        <v>0</v>
      </c>
      <c r="Z51" s="385">
        <v>0</v>
      </c>
      <c r="AA51" s="385">
        <v>0</v>
      </c>
      <c r="AB51" s="385">
        <v>0</v>
      </c>
      <c r="AC51" s="384">
        <f t="shared" si="1"/>
        <v>42662600</v>
      </c>
      <c r="AD51" s="385">
        <v>0</v>
      </c>
      <c r="AE51" s="385">
        <v>0</v>
      </c>
      <c r="AF51" s="385">
        <v>0</v>
      </c>
      <c r="AG51" s="395">
        <v>42662600</v>
      </c>
      <c r="AH51" s="385">
        <v>0</v>
      </c>
      <c r="AI51" s="385">
        <v>0</v>
      </c>
      <c r="AJ51" s="385">
        <v>0</v>
      </c>
      <c r="AK51" s="385">
        <v>0</v>
      </c>
      <c r="AL51" s="385">
        <v>0</v>
      </c>
      <c r="AM51" s="385">
        <v>0</v>
      </c>
      <c r="AN51" s="385">
        <v>0</v>
      </c>
      <c r="AO51" s="385">
        <v>0</v>
      </c>
      <c r="AP51" s="385">
        <v>0</v>
      </c>
      <c r="AQ51" s="385">
        <v>0</v>
      </c>
      <c r="AR51" s="385">
        <v>0</v>
      </c>
      <c r="AS51" s="385">
        <v>0</v>
      </c>
      <c r="AT51" s="385">
        <v>0</v>
      </c>
      <c r="AU51" s="178" t="s">
        <v>71</v>
      </c>
      <c r="AV51" s="178" t="s">
        <v>88</v>
      </c>
      <c r="AW51" s="74" t="s">
        <v>89</v>
      </c>
      <c r="GK51" s="3"/>
      <c r="GL51" s="3"/>
      <c r="GM51" s="3"/>
      <c r="GN51" s="3"/>
      <c r="GO51" s="3"/>
    </row>
    <row r="52" spans="2:197" ht="25.5" x14ac:dyDescent="0.2">
      <c r="B52" s="381" t="s">
        <v>64</v>
      </c>
      <c r="C52" s="178" t="s">
        <v>65</v>
      </c>
      <c r="D52" s="178" t="s">
        <v>83</v>
      </c>
      <c r="E52" s="178" t="s">
        <v>84</v>
      </c>
      <c r="F52" s="382">
        <v>2020730010006</v>
      </c>
      <c r="G52" s="178" t="s">
        <v>111</v>
      </c>
      <c r="H52" s="178" t="s">
        <v>112</v>
      </c>
      <c r="I52" s="174" t="s">
        <v>130</v>
      </c>
      <c r="J52" s="397">
        <v>1</v>
      </c>
      <c r="K52" s="384">
        <f t="shared" si="0"/>
        <v>9600000</v>
      </c>
      <c r="L52" s="385">
        <v>0</v>
      </c>
      <c r="M52" s="395">
        <v>9600000</v>
      </c>
      <c r="N52" s="385">
        <v>0</v>
      </c>
      <c r="O52" s="385">
        <v>0</v>
      </c>
      <c r="P52" s="385">
        <v>0</v>
      </c>
      <c r="Q52" s="385">
        <v>0</v>
      </c>
      <c r="R52" s="385">
        <v>0</v>
      </c>
      <c r="S52" s="385">
        <v>0</v>
      </c>
      <c r="T52" s="385">
        <v>0</v>
      </c>
      <c r="U52" s="385">
        <v>0</v>
      </c>
      <c r="V52" s="385">
        <v>0</v>
      </c>
      <c r="W52" s="385">
        <v>0</v>
      </c>
      <c r="X52" s="385">
        <v>0</v>
      </c>
      <c r="Y52" s="385">
        <v>0</v>
      </c>
      <c r="Z52" s="385">
        <v>0</v>
      </c>
      <c r="AA52" s="385">
        <v>0</v>
      </c>
      <c r="AB52" s="385">
        <v>0</v>
      </c>
      <c r="AC52" s="384">
        <f t="shared" si="1"/>
        <v>0</v>
      </c>
      <c r="AD52" s="385">
        <v>0</v>
      </c>
      <c r="AE52" s="385">
        <v>0</v>
      </c>
      <c r="AF52" s="385">
        <v>0</v>
      </c>
      <c r="AG52" s="385">
        <v>0</v>
      </c>
      <c r="AH52" s="385">
        <v>0</v>
      </c>
      <c r="AI52" s="385">
        <v>0</v>
      </c>
      <c r="AJ52" s="385">
        <v>0</v>
      </c>
      <c r="AK52" s="385">
        <v>0</v>
      </c>
      <c r="AL52" s="385">
        <v>0</v>
      </c>
      <c r="AM52" s="385">
        <v>0</v>
      </c>
      <c r="AN52" s="385">
        <v>0</v>
      </c>
      <c r="AO52" s="385">
        <v>0</v>
      </c>
      <c r="AP52" s="385">
        <v>0</v>
      </c>
      <c r="AQ52" s="385">
        <v>0</v>
      </c>
      <c r="AR52" s="385">
        <v>0</v>
      </c>
      <c r="AS52" s="385">
        <v>0</v>
      </c>
      <c r="AT52" s="385">
        <v>0</v>
      </c>
      <c r="AU52" s="178" t="s">
        <v>71</v>
      </c>
      <c r="AV52" s="178" t="s">
        <v>88</v>
      </c>
      <c r="AW52" s="74" t="s">
        <v>89</v>
      </c>
      <c r="GK52" s="3"/>
      <c r="GL52" s="3"/>
      <c r="GM52" s="3"/>
      <c r="GN52" s="3"/>
      <c r="GO52" s="3"/>
    </row>
    <row r="53" spans="2:197" ht="25.5" x14ac:dyDescent="0.2">
      <c r="B53" s="381" t="s">
        <v>64</v>
      </c>
      <c r="C53" s="178" t="s">
        <v>65</v>
      </c>
      <c r="D53" s="178" t="s">
        <v>83</v>
      </c>
      <c r="E53" s="178" t="s">
        <v>84</v>
      </c>
      <c r="F53" s="382">
        <v>2020730010006</v>
      </c>
      <c r="G53" s="178" t="s">
        <v>111</v>
      </c>
      <c r="H53" s="178" t="s">
        <v>112</v>
      </c>
      <c r="I53" s="174" t="s">
        <v>131</v>
      </c>
      <c r="J53" s="397">
        <v>100</v>
      </c>
      <c r="K53" s="384">
        <f t="shared" si="0"/>
        <v>0</v>
      </c>
      <c r="L53" s="385">
        <v>0</v>
      </c>
      <c r="M53" s="385">
        <v>0</v>
      </c>
      <c r="N53" s="385">
        <v>0</v>
      </c>
      <c r="O53" s="385">
        <v>0</v>
      </c>
      <c r="P53" s="385">
        <v>0</v>
      </c>
      <c r="Q53" s="385">
        <v>0</v>
      </c>
      <c r="R53" s="385">
        <v>0</v>
      </c>
      <c r="S53" s="385">
        <v>0</v>
      </c>
      <c r="T53" s="385">
        <v>0</v>
      </c>
      <c r="U53" s="385">
        <v>0</v>
      </c>
      <c r="V53" s="385">
        <v>0</v>
      </c>
      <c r="W53" s="385">
        <v>0</v>
      </c>
      <c r="X53" s="385">
        <v>0</v>
      </c>
      <c r="Y53" s="385">
        <v>0</v>
      </c>
      <c r="Z53" s="385">
        <v>0</v>
      </c>
      <c r="AA53" s="385">
        <v>0</v>
      </c>
      <c r="AB53" s="385">
        <v>0</v>
      </c>
      <c r="AC53" s="384">
        <f t="shared" si="1"/>
        <v>0</v>
      </c>
      <c r="AD53" s="385">
        <v>0</v>
      </c>
      <c r="AE53" s="385">
        <v>0</v>
      </c>
      <c r="AF53" s="385">
        <v>0</v>
      </c>
      <c r="AG53" s="387">
        <v>0</v>
      </c>
      <c r="AH53" s="385">
        <v>0</v>
      </c>
      <c r="AI53" s="385">
        <v>0</v>
      </c>
      <c r="AJ53" s="385">
        <v>0</v>
      </c>
      <c r="AK53" s="385">
        <v>0</v>
      </c>
      <c r="AL53" s="385">
        <v>0</v>
      </c>
      <c r="AM53" s="385">
        <v>0</v>
      </c>
      <c r="AN53" s="385">
        <v>0</v>
      </c>
      <c r="AO53" s="385">
        <v>0</v>
      </c>
      <c r="AP53" s="385">
        <v>0</v>
      </c>
      <c r="AQ53" s="385">
        <v>0</v>
      </c>
      <c r="AR53" s="385">
        <v>0</v>
      </c>
      <c r="AS53" s="385">
        <v>0</v>
      </c>
      <c r="AT53" s="385">
        <v>0</v>
      </c>
      <c r="AU53" s="178" t="s">
        <v>71</v>
      </c>
      <c r="AV53" s="178" t="s">
        <v>88</v>
      </c>
      <c r="AW53" s="74" t="s">
        <v>89</v>
      </c>
      <c r="GK53" s="3"/>
      <c r="GL53" s="3"/>
      <c r="GM53" s="3"/>
      <c r="GN53" s="3"/>
      <c r="GO53" s="3"/>
    </row>
    <row r="54" spans="2:197" ht="25.5" x14ac:dyDescent="0.2">
      <c r="B54" s="381" t="s">
        <v>64</v>
      </c>
      <c r="C54" s="178" t="s">
        <v>65</v>
      </c>
      <c r="D54" s="178" t="s">
        <v>83</v>
      </c>
      <c r="E54" s="178" t="s">
        <v>84</v>
      </c>
      <c r="F54" s="382">
        <v>2020730010006</v>
      </c>
      <c r="G54" s="178" t="s">
        <v>111</v>
      </c>
      <c r="H54" s="178" t="s">
        <v>112</v>
      </c>
      <c r="I54" s="174" t="s">
        <v>132</v>
      </c>
      <c r="J54" s="397">
        <v>1</v>
      </c>
      <c r="K54" s="384">
        <f t="shared" si="0"/>
        <v>17409038</v>
      </c>
      <c r="L54" s="385">
        <v>0</v>
      </c>
      <c r="M54" s="385">
        <v>0</v>
      </c>
      <c r="N54" s="385">
        <v>0</v>
      </c>
      <c r="O54" s="388">
        <v>17409038</v>
      </c>
      <c r="P54" s="385">
        <v>0</v>
      </c>
      <c r="Q54" s="385">
        <v>0</v>
      </c>
      <c r="R54" s="385">
        <v>0</v>
      </c>
      <c r="S54" s="385">
        <v>0</v>
      </c>
      <c r="T54" s="385">
        <v>0</v>
      </c>
      <c r="U54" s="385">
        <v>0</v>
      </c>
      <c r="V54" s="385">
        <v>0</v>
      </c>
      <c r="W54" s="385">
        <v>0</v>
      </c>
      <c r="X54" s="385">
        <v>0</v>
      </c>
      <c r="Y54" s="385">
        <v>0</v>
      </c>
      <c r="Z54" s="385">
        <v>0</v>
      </c>
      <c r="AA54" s="385">
        <v>0</v>
      </c>
      <c r="AB54" s="385">
        <v>0</v>
      </c>
      <c r="AC54" s="384">
        <f t="shared" si="1"/>
        <v>0</v>
      </c>
      <c r="AD54" s="385">
        <v>0</v>
      </c>
      <c r="AE54" s="385">
        <v>0</v>
      </c>
      <c r="AF54" s="385">
        <v>0</v>
      </c>
      <c r="AG54" s="389">
        <v>0</v>
      </c>
      <c r="AH54" s="385">
        <v>0</v>
      </c>
      <c r="AI54" s="385">
        <v>0</v>
      </c>
      <c r="AJ54" s="385">
        <v>0</v>
      </c>
      <c r="AK54" s="385">
        <v>0</v>
      </c>
      <c r="AL54" s="385">
        <v>0</v>
      </c>
      <c r="AM54" s="385">
        <v>0</v>
      </c>
      <c r="AN54" s="385">
        <v>0</v>
      </c>
      <c r="AO54" s="385">
        <v>0</v>
      </c>
      <c r="AP54" s="385">
        <v>0</v>
      </c>
      <c r="AQ54" s="385">
        <v>0</v>
      </c>
      <c r="AR54" s="385">
        <v>0</v>
      </c>
      <c r="AS54" s="385">
        <v>0</v>
      </c>
      <c r="AT54" s="385">
        <v>0</v>
      </c>
      <c r="AU54" s="178" t="s">
        <v>71</v>
      </c>
      <c r="AV54" s="178" t="s">
        <v>88</v>
      </c>
      <c r="AW54" s="74" t="s">
        <v>89</v>
      </c>
      <c r="GK54" s="3"/>
      <c r="GL54" s="3"/>
      <c r="GM54" s="3"/>
      <c r="GN54" s="3"/>
      <c r="GO54" s="3"/>
    </row>
    <row r="55" spans="2:197" ht="25.5" x14ac:dyDescent="0.2">
      <c r="B55" s="381" t="s">
        <v>64</v>
      </c>
      <c r="C55" s="178" t="s">
        <v>65</v>
      </c>
      <c r="D55" s="178" t="s">
        <v>83</v>
      </c>
      <c r="E55" s="178" t="s">
        <v>84</v>
      </c>
      <c r="F55" s="382">
        <v>2020730010006</v>
      </c>
      <c r="G55" s="178" t="s">
        <v>111</v>
      </c>
      <c r="H55" s="178" t="s">
        <v>112</v>
      </c>
      <c r="I55" s="174" t="s">
        <v>133</v>
      </c>
      <c r="J55" s="397">
        <v>27</v>
      </c>
      <c r="K55" s="384">
        <f t="shared" si="0"/>
        <v>28800000</v>
      </c>
      <c r="L55" s="385">
        <v>0</v>
      </c>
      <c r="M55" s="385">
        <v>0</v>
      </c>
      <c r="N55" s="385">
        <v>0</v>
      </c>
      <c r="O55" s="395">
        <v>28800000</v>
      </c>
      <c r="P55" s="385">
        <v>0</v>
      </c>
      <c r="Q55" s="385">
        <v>0</v>
      </c>
      <c r="R55" s="385">
        <v>0</v>
      </c>
      <c r="S55" s="385">
        <v>0</v>
      </c>
      <c r="T55" s="385">
        <v>0</v>
      </c>
      <c r="U55" s="385">
        <v>0</v>
      </c>
      <c r="V55" s="385">
        <v>0</v>
      </c>
      <c r="W55" s="385">
        <v>0</v>
      </c>
      <c r="X55" s="385">
        <v>0</v>
      </c>
      <c r="Y55" s="385">
        <v>0</v>
      </c>
      <c r="Z55" s="385">
        <v>0</v>
      </c>
      <c r="AA55" s="385">
        <v>0</v>
      </c>
      <c r="AB55" s="385">
        <v>0</v>
      </c>
      <c r="AC55" s="384">
        <f t="shared" si="1"/>
        <v>28800000</v>
      </c>
      <c r="AD55" s="385">
        <v>0</v>
      </c>
      <c r="AE55" s="385">
        <v>0</v>
      </c>
      <c r="AF55" s="385">
        <v>0</v>
      </c>
      <c r="AG55" s="395">
        <v>28800000</v>
      </c>
      <c r="AH55" s="385">
        <v>0</v>
      </c>
      <c r="AI55" s="385">
        <v>0</v>
      </c>
      <c r="AJ55" s="385">
        <v>0</v>
      </c>
      <c r="AK55" s="385">
        <v>0</v>
      </c>
      <c r="AL55" s="385">
        <v>0</v>
      </c>
      <c r="AM55" s="385">
        <v>0</v>
      </c>
      <c r="AN55" s="385">
        <v>0</v>
      </c>
      <c r="AO55" s="385">
        <v>0</v>
      </c>
      <c r="AP55" s="385">
        <v>0</v>
      </c>
      <c r="AQ55" s="385">
        <v>0</v>
      </c>
      <c r="AR55" s="385">
        <v>0</v>
      </c>
      <c r="AS55" s="385">
        <v>0</v>
      </c>
      <c r="AT55" s="385">
        <v>0</v>
      </c>
      <c r="AU55" s="178" t="s">
        <v>71</v>
      </c>
      <c r="AV55" s="178" t="s">
        <v>88</v>
      </c>
      <c r="AW55" s="74" t="s">
        <v>89</v>
      </c>
      <c r="GK55" s="3"/>
      <c r="GL55" s="3"/>
      <c r="GM55" s="3"/>
      <c r="GN55" s="3"/>
      <c r="GO55" s="3"/>
    </row>
    <row r="56" spans="2:197" ht="25.5" x14ac:dyDescent="0.2">
      <c r="B56" s="381" t="s">
        <v>64</v>
      </c>
      <c r="C56" s="178" t="s">
        <v>65</v>
      </c>
      <c r="D56" s="178" t="s">
        <v>83</v>
      </c>
      <c r="E56" s="178" t="s">
        <v>84</v>
      </c>
      <c r="F56" s="382">
        <v>2020730010006</v>
      </c>
      <c r="G56" s="178" t="s">
        <v>111</v>
      </c>
      <c r="H56" s="178" t="s">
        <v>112</v>
      </c>
      <c r="I56" s="174" t="s">
        <v>134</v>
      </c>
      <c r="J56" s="397">
        <v>1</v>
      </c>
      <c r="K56" s="384">
        <f t="shared" si="0"/>
        <v>13200000</v>
      </c>
      <c r="L56" s="385">
        <v>0</v>
      </c>
      <c r="M56" s="388">
        <v>13200000</v>
      </c>
      <c r="N56" s="385">
        <v>0</v>
      </c>
      <c r="O56" s="385">
        <v>0</v>
      </c>
      <c r="P56" s="385">
        <v>0</v>
      </c>
      <c r="Q56" s="385">
        <v>0</v>
      </c>
      <c r="R56" s="385">
        <v>0</v>
      </c>
      <c r="S56" s="385">
        <v>0</v>
      </c>
      <c r="T56" s="385">
        <v>0</v>
      </c>
      <c r="U56" s="385">
        <v>0</v>
      </c>
      <c r="V56" s="385">
        <v>0</v>
      </c>
      <c r="W56" s="385">
        <v>0</v>
      </c>
      <c r="X56" s="385">
        <v>0</v>
      </c>
      <c r="Y56" s="385">
        <v>0</v>
      </c>
      <c r="Z56" s="385">
        <v>0</v>
      </c>
      <c r="AA56" s="385">
        <v>0</v>
      </c>
      <c r="AB56" s="385">
        <v>0</v>
      </c>
      <c r="AC56" s="384">
        <f t="shared" si="1"/>
        <v>13200000</v>
      </c>
      <c r="AD56" s="385">
        <v>0</v>
      </c>
      <c r="AE56" s="388">
        <v>13200000</v>
      </c>
      <c r="AF56" s="385">
        <v>0</v>
      </c>
      <c r="AG56" s="385">
        <v>0</v>
      </c>
      <c r="AH56" s="385">
        <v>0</v>
      </c>
      <c r="AI56" s="385">
        <v>0</v>
      </c>
      <c r="AJ56" s="385">
        <v>0</v>
      </c>
      <c r="AK56" s="385">
        <v>0</v>
      </c>
      <c r="AL56" s="385">
        <v>0</v>
      </c>
      <c r="AM56" s="385">
        <v>0</v>
      </c>
      <c r="AN56" s="385">
        <v>0</v>
      </c>
      <c r="AO56" s="385">
        <v>0</v>
      </c>
      <c r="AP56" s="385">
        <v>0</v>
      </c>
      <c r="AQ56" s="385">
        <v>0</v>
      </c>
      <c r="AR56" s="385">
        <v>0</v>
      </c>
      <c r="AS56" s="385">
        <v>0</v>
      </c>
      <c r="AT56" s="385">
        <v>0</v>
      </c>
      <c r="AU56" s="178" t="s">
        <v>71</v>
      </c>
      <c r="AV56" s="178" t="s">
        <v>88</v>
      </c>
      <c r="AW56" s="74" t="s">
        <v>89</v>
      </c>
      <c r="GK56" s="3"/>
      <c r="GL56" s="3"/>
      <c r="GM56" s="3"/>
      <c r="GN56" s="3"/>
      <c r="GO56" s="3"/>
    </row>
    <row r="57" spans="2:197" ht="38.25" x14ac:dyDescent="0.2">
      <c r="B57" s="381" t="s">
        <v>64</v>
      </c>
      <c r="C57" s="178" t="s">
        <v>65</v>
      </c>
      <c r="D57" s="178" t="s">
        <v>83</v>
      </c>
      <c r="E57" s="178" t="s">
        <v>84</v>
      </c>
      <c r="F57" s="382">
        <v>2020730010006</v>
      </c>
      <c r="G57" s="178" t="s">
        <v>111</v>
      </c>
      <c r="H57" s="178" t="s">
        <v>112</v>
      </c>
      <c r="I57" s="174" t="s">
        <v>135</v>
      </c>
      <c r="J57" s="397">
        <v>27</v>
      </c>
      <c r="K57" s="384">
        <f t="shared" si="0"/>
        <v>28800000</v>
      </c>
      <c r="L57" s="385">
        <v>0</v>
      </c>
      <c r="M57" s="385">
        <v>0</v>
      </c>
      <c r="N57" s="385">
        <v>0</v>
      </c>
      <c r="O57" s="395">
        <v>28800000</v>
      </c>
      <c r="P57" s="385">
        <v>0</v>
      </c>
      <c r="Q57" s="385">
        <v>0</v>
      </c>
      <c r="R57" s="385">
        <v>0</v>
      </c>
      <c r="S57" s="385">
        <v>0</v>
      </c>
      <c r="T57" s="385">
        <v>0</v>
      </c>
      <c r="U57" s="385">
        <v>0</v>
      </c>
      <c r="V57" s="385">
        <v>0</v>
      </c>
      <c r="W57" s="385">
        <v>0</v>
      </c>
      <c r="X57" s="385">
        <v>0</v>
      </c>
      <c r="Y57" s="385">
        <v>0</v>
      </c>
      <c r="Z57" s="385">
        <v>0</v>
      </c>
      <c r="AA57" s="385">
        <v>0</v>
      </c>
      <c r="AB57" s="385">
        <v>0</v>
      </c>
      <c r="AC57" s="384">
        <f t="shared" si="1"/>
        <v>28800000</v>
      </c>
      <c r="AD57" s="385">
        <v>0</v>
      </c>
      <c r="AE57" s="385">
        <v>0</v>
      </c>
      <c r="AF57" s="385">
        <v>0</v>
      </c>
      <c r="AG57" s="395">
        <v>28800000</v>
      </c>
      <c r="AH57" s="385">
        <v>0</v>
      </c>
      <c r="AI57" s="385">
        <v>0</v>
      </c>
      <c r="AJ57" s="385">
        <v>0</v>
      </c>
      <c r="AK57" s="385">
        <v>0</v>
      </c>
      <c r="AL57" s="385">
        <v>0</v>
      </c>
      <c r="AM57" s="385">
        <v>0</v>
      </c>
      <c r="AN57" s="385">
        <v>0</v>
      </c>
      <c r="AO57" s="385">
        <v>0</v>
      </c>
      <c r="AP57" s="385">
        <v>0</v>
      </c>
      <c r="AQ57" s="385">
        <v>0</v>
      </c>
      <c r="AR57" s="385">
        <v>0</v>
      </c>
      <c r="AS57" s="385">
        <v>0</v>
      </c>
      <c r="AT57" s="385">
        <v>0</v>
      </c>
      <c r="AU57" s="178" t="s">
        <v>71</v>
      </c>
      <c r="AV57" s="178" t="s">
        <v>88</v>
      </c>
      <c r="AW57" s="74" t="s">
        <v>89</v>
      </c>
      <c r="GK57" s="3"/>
      <c r="GL57" s="3"/>
      <c r="GM57" s="3"/>
      <c r="GN57" s="3"/>
      <c r="GO57" s="3"/>
    </row>
    <row r="58" spans="2:197" ht="25.5" x14ac:dyDescent="0.2">
      <c r="B58" s="381" t="s">
        <v>64</v>
      </c>
      <c r="C58" s="178" t="s">
        <v>65</v>
      </c>
      <c r="D58" s="178" t="s">
        <v>83</v>
      </c>
      <c r="E58" s="178" t="s">
        <v>84</v>
      </c>
      <c r="F58" s="382">
        <v>2020730010006</v>
      </c>
      <c r="G58" s="178" t="s">
        <v>111</v>
      </c>
      <c r="H58" s="178" t="s">
        <v>112</v>
      </c>
      <c r="I58" s="174" t="s">
        <v>136</v>
      </c>
      <c r="J58" s="397">
        <v>1</v>
      </c>
      <c r="K58" s="384">
        <f t="shared" si="0"/>
        <v>0</v>
      </c>
      <c r="L58" s="385">
        <v>0</v>
      </c>
      <c r="M58" s="385">
        <v>0</v>
      </c>
      <c r="N58" s="385">
        <v>0</v>
      </c>
      <c r="O58" s="385">
        <v>0</v>
      </c>
      <c r="P58" s="385">
        <v>0</v>
      </c>
      <c r="Q58" s="385">
        <v>0</v>
      </c>
      <c r="R58" s="385">
        <v>0</v>
      </c>
      <c r="S58" s="385">
        <v>0</v>
      </c>
      <c r="T58" s="385">
        <v>0</v>
      </c>
      <c r="U58" s="385">
        <v>0</v>
      </c>
      <c r="V58" s="385">
        <v>0</v>
      </c>
      <c r="W58" s="385">
        <v>0</v>
      </c>
      <c r="X58" s="385">
        <v>0</v>
      </c>
      <c r="Y58" s="385">
        <v>0</v>
      </c>
      <c r="Z58" s="385">
        <v>0</v>
      </c>
      <c r="AA58" s="385">
        <v>0</v>
      </c>
      <c r="AB58" s="385">
        <v>0</v>
      </c>
      <c r="AC58" s="384">
        <f t="shared" si="1"/>
        <v>0</v>
      </c>
      <c r="AD58" s="385">
        <v>0</v>
      </c>
      <c r="AE58" s="385">
        <v>0</v>
      </c>
      <c r="AF58" s="385">
        <v>0</v>
      </c>
      <c r="AG58" s="387">
        <v>0</v>
      </c>
      <c r="AH58" s="385">
        <v>0</v>
      </c>
      <c r="AI58" s="385">
        <v>0</v>
      </c>
      <c r="AJ58" s="385">
        <v>0</v>
      </c>
      <c r="AK58" s="385">
        <v>0</v>
      </c>
      <c r="AL58" s="385">
        <v>0</v>
      </c>
      <c r="AM58" s="385">
        <v>0</v>
      </c>
      <c r="AN58" s="385">
        <v>0</v>
      </c>
      <c r="AO58" s="385">
        <v>0</v>
      </c>
      <c r="AP58" s="385">
        <v>0</v>
      </c>
      <c r="AQ58" s="385">
        <v>0</v>
      </c>
      <c r="AR58" s="385">
        <v>0</v>
      </c>
      <c r="AS58" s="385">
        <v>0</v>
      </c>
      <c r="AT58" s="385">
        <v>0</v>
      </c>
      <c r="AU58" s="178" t="s">
        <v>71</v>
      </c>
      <c r="AV58" s="178" t="s">
        <v>88</v>
      </c>
      <c r="AW58" s="74" t="s">
        <v>89</v>
      </c>
      <c r="GK58" s="3"/>
      <c r="GL58" s="3"/>
      <c r="GM58" s="3"/>
      <c r="GN58" s="3"/>
      <c r="GO58" s="3"/>
    </row>
    <row r="59" spans="2:197" ht="25.5" x14ac:dyDescent="0.2">
      <c r="B59" s="381" t="s">
        <v>64</v>
      </c>
      <c r="C59" s="178" t="s">
        <v>65</v>
      </c>
      <c r="D59" s="178" t="s">
        <v>83</v>
      </c>
      <c r="E59" s="178" t="s">
        <v>84</v>
      </c>
      <c r="F59" s="382">
        <v>2020730010006</v>
      </c>
      <c r="G59" s="178" t="s">
        <v>85</v>
      </c>
      <c r="H59" s="178" t="s">
        <v>86</v>
      </c>
      <c r="I59" s="174" t="s">
        <v>137</v>
      </c>
      <c r="J59" s="397">
        <v>27</v>
      </c>
      <c r="K59" s="384">
        <f t="shared" si="0"/>
        <v>21600000</v>
      </c>
      <c r="L59" s="385">
        <v>0</v>
      </c>
      <c r="M59" s="385">
        <v>0</v>
      </c>
      <c r="N59" s="385">
        <v>0</v>
      </c>
      <c r="O59" s="385">
        <v>21600000</v>
      </c>
      <c r="P59" s="385">
        <v>0</v>
      </c>
      <c r="Q59" s="385">
        <v>0</v>
      </c>
      <c r="R59" s="385">
        <v>0</v>
      </c>
      <c r="S59" s="385">
        <v>0</v>
      </c>
      <c r="T59" s="385">
        <v>0</v>
      </c>
      <c r="U59" s="385">
        <v>0</v>
      </c>
      <c r="V59" s="385">
        <v>0</v>
      </c>
      <c r="W59" s="385">
        <v>0</v>
      </c>
      <c r="X59" s="385">
        <v>0</v>
      </c>
      <c r="Y59" s="385">
        <v>0</v>
      </c>
      <c r="Z59" s="385">
        <v>0</v>
      </c>
      <c r="AA59" s="385">
        <v>0</v>
      </c>
      <c r="AB59" s="385">
        <v>0</v>
      </c>
      <c r="AC59" s="384">
        <f t="shared" si="1"/>
        <v>21600000</v>
      </c>
      <c r="AD59" s="385">
        <v>0</v>
      </c>
      <c r="AE59" s="385">
        <v>0</v>
      </c>
      <c r="AF59" s="385">
        <v>0</v>
      </c>
      <c r="AG59" s="385">
        <v>21600000</v>
      </c>
      <c r="AH59" s="385">
        <v>0</v>
      </c>
      <c r="AI59" s="385">
        <v>0</v>
      </c>
      <c r="AJ59" s="385">
        <v>0</v>
      </c>
      <c r="AK59" s="385">
        <v>0</v>
      </c>
      <c r="AL59" s="385">
        <v>0</v>
      </c>
      <c r="AM59" s="385">
        <v>0</v>
      </c>
      <c r="AN59" s="385">
        <v>0</v>
      </c>
      <c r="AO59" s="385">
        <v>0</v>
      </c>
      <c r="AP59" s="385">
        <v>0</v>
      </c>
      <c r="AQ59" s="385">
        <v>0</v>
      </c>
      <c r="AR59" s="385">
        <v>0</v>
      </c>
      <c r="AS59" s="385">
        <v>0</v>
      </c>
      <c r="AT59" s="385">
        <v>0</v>
      </c>
      <c r="AU59" s="178" t="s">
        <v>71</v>
      </c>
      <c r="AV59" s="178" t="s">
        <v>88</v>
      </c>
      <c r="AW59" s="74" t="s">
        <v>89</v>
      </c>
      <c r="GK59" s="3"/>
      <c r="GL59" s="3"/>
      <c r="GM59" s="3"/>
      <c r="GN59" s="3"/>
      <c r="GO59" s="3"/>
    </row>
    <row r="60" spans="2:197" ht="25.5" x14ac:dyDescent="0.2">
      <c r="B60" s="381" t="s">
        <v>64</v>
      </c>
      <c r="C60" s="178" t="s">
        <v>65</v>
      </c>
      <c r="D60" s="178" t="s">
        <v>83</v>
      </c>
      <c r="E60" s="178" t="s">
        <v>84</v>
      </c>
      <c r="F60" s="382">
        <v>2020730010007</v>
      </c>
      <c r="G60" s="178" t="s">
        <v>85</v>
      </c>
      <c r="H60" s="178" t="s">
        <v>86</v>
      </c>
      <c r="I60" s="174" t="s">
        <v>138</v>
      </c>
      <c r="J60" s="399">
        <v>1</v>
      </c>
      <c r="K60" s="384">
        <f t="shared" si="0"/>
        <v>24600000</v>
      </c>
      <c r="L60" s="385">
        <v>0</v>
      </c>
      <c r="M60" s="385">
        <v>0</v>
      </c>
      <c r="N60" s="385">
        <v>0</v>
      </c>
      <c r="O60" s="385">
        <v>24600000</v>
      </c>
      <c r="P60" s="385">
        <v>0</v>
      </c>
      <c r="Q60" s="385">
        <v>0</v>
      </c>
      <c r="R60" s="385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  <c r="Y60" s="385">
        <v>0</v>
      </c>
      <c r="Z60" s="385">
        <v>0</v>
      </c>
      <c r="AA60" s="385">
        <v>0</v>
      </c>
      <c r="AB60" s="385">
        <v>0</v>
      </c>
      <c r="AC60" s="384">
        <f t="shared" si="1"/>
        <v>21600000</v>
      </c>
      <c r="AD60" s="385">
        <v>0</v>
      </c>
      <c r="AE60" s="385">
        <v>0</v>
      </c>
      <c r="AF60" s="385">
        <v>0</v>
      </c>
      <c r="AG60" s="385">
        <v>21600000</v>
      </c>
      <c r="AH60" s="385">
        <v>0</v>
      </c>
      <c r="AI60" s="385">
        <v>0</v>
      </c>
      <c r="AJ60" s="385">
        <v>0</v>
      </c>
      <c r="AK60" s="385">
        <v>0</v>
      </c>
      <c r="AL60" s="385">
        <v>0</v>
      </c>
      <c r="AM60" s="385">
        <v>0</v>
      </c>
      <c r="AN60" s="385">
        <v>0</v>
      </c>
      <c r="AO60" s="385">
        <v>0</v>
      </c>
      <c r="AP60" s="385">
        <v>0</v>
      </c>
      <c r="AQ60" s="385">
        <v>0</v>
      </c>
      <c r="AR60" s="385">
        <v>0</v>
      </c>
      <c r="AS60" s="385">
        <v>0</v>
      </c>
      <c r="AT60" s="385">
        <v>0</v>
      </c>
      <c r="AU60" s="178" t="s">
        <v>71</v>
      </c>
      <c r="AV60" s="178" t="s">
        <v>88</v>
      </c>
      <c r="AW60" s="74" t="s">
        <v>89</v>
      </c>
      <c r="GK60" s="3"/>
      <c r="GL60" s="3"/>
      <c r="GM60" s="3"/>
      <c r="GN60" s="3"/>
      <c r="GO60" s="3"/>
    </row>
    <row r="61" spans="2:197" ht="25.5" x14ac:dyDescent="0.2">
      <c r="B61" s="381" t="s">
        <v>64</v>
      </c>
      <c r="C61" s="178" t="s">
        <v>65</v>
      </c>
      <c r="D61" s="178" t="s">
        <v>83</v>
      </c>
      <c r="E61" s="178" t="s">
        <v>84</v>
      </c>
      <c r="F61" s="382">
        <v>2020730010007</v>
      </c>
      <c r="G61" s="178" t="s">
        <v>85</v>
      </c>
      <c r="H61" s="178" t="s">
        <v>86</v>
      </c>
      <c r="I61" s="174" t="s">
        <v>139</v>
      </c>
      <c r="J61" s="404">
        <v>1</v>
      </c>
      <c r="K61" s="384">
        <f t="shared" si="0"/>
        <v>10000000</v>
      </c>
      <c r="L61" s="385">
        <v>0</v>
      </c>
      <c r="M61" s="385">
        <v>0</v>
      </c>
      <c r="N61" s="385">
        <v>0</v>
      </c>
      <c r="O61" s="385">
        <v>10000000</v>
      </c>
      <c r="P61" s="385">
        <v>0</v>
      </c>
      <c r="Q61" s="385">
        <v>0</v>
      </c>
      <c r="R61" s="385">
        <v>0</v>
      </c>
      <c r="S61" s="385">
        <v>0</v>
      </c>
      <c r="T61" s="385">
        <v>0</v>
      </c>
      <c r="U61" s="385">
        <v>0</v>
      </c>
      <c r="V61" s="385">
        <v>0</v>
      </c>
      <c r="W61" s="385">
        <v>0</v>
      </c>
      <c r="X61" s="385">
        <v>0</v>
      </c>
      <c r="Y61" s="385">
        <v>0</v>
      </c>
      <c r="Z61" s="385">
        <v>0</v>
      </c>
      <c r="AA61" s="385">
        <v>0</v>
      </c>
      <c r="AB61" s="385">
        <v>0</v>
      </c>
      <c r="AC61" s="384">
        <f t="shared" si="1"/>
        <v>10000000</v>
      </c>
      <c r="AD61" s="385">
        <v>0</v>
      </c>
      <c r="AE61" s="385">
        <v>0</v>
      </c>
      <c r="AF61" s="385">
        <v>0</v>
      </c>
      <c r="AG61" s="400">
        <v>10000000</v>
      </c>
      <c r="AH61" s="385">
        <v>0</v>
      </c>
      <c r="AI61" s="385">
        <v>0</v>
      </c>
      <c r="AJ61" s="385">
        <v>0</v>
      </c>
      <c r="AK61" s="385">
        <v>0</v>
      </c>
      <c r="AL61" s="385">
        <v>0</v>
      </c>
      <c r="AM61" s="385">
        <v>0</v>
      </c>
      <c r="AN61" s="385">
        <v>0</v>
      </c>
      <c r="AO61" s="385">
        <v>0</v>
      </c>
      <c r="AP61" s="385">
        <v>0</v>
      </c>
      <c r="AQ61" s="385">
        <v>0</v>
      </c>
      <c r="AR61" s="385">
        <v>0</v>
      </c>
      <c r="AS61" s="385">
        <v>0</v>
      </c>
      <c r="AT61" s="385">
        <v>0</v>
      </c>
      <c r="AU61" s="178" t="s">
        <v>71</v>
      </c>
      <c r="AV61" s="178" t="s">
        <v>88</v>
      </c>
      <c r="AW61" s="74" t="s">
        <v>89</v>
      </c>
      <c r="GK61" s="3"/>
      <c r="GL61" s="3"/>
      <c r="GM61" s="3"/>
      <c r="GN61" s="3"/>
      <c r="GO61" s="3"/>
    </row>
    <row r="62" spans="2:197" ht="25.5" x14ac:dyDescent="0.2">
      <c r="B62" s="381" t="s">
        <v>64</v>
      </c>
      <c r="C62" s="178" t="s">
        <v>65</v>
      </c>
      <c r="D62" s="178" t="s">
        <v>83</v>
      </c>
      <c r="E62" s="178" t="s">
        <v>84</v>
      </c>
      <c r="F62" s="382">
        <v>2020730010007</v>
      </c>
      <c r="G62" s="178" t="s">
        <v>85</v>
      </c>
      <c r="H62" s="178" t="s">
        <v>86</v>
      </c>
      <c r="I62" s="174" t="s">
        <v>140</v>
      </c>
      <c r="J62" s="399">
        <v>0.9</v>
      </c>
      <c r="K62" s="384">
        <f t="shared" si="0"/>
        <v>120763738</v>
      </c>
      <c r="L62" s="385">
        <v>0</v>
      </c>
      <c r="M62" s="405">
        <v>14983738</v>
      </c>
      <c r="N62" s="385">
        <v>0</v>
      </c>
      <c r="O62" s="405">
        <v>105780000</v>
      </c>
      <c r="P62" s="385">
        <v>0</v>
      </c>
      <c r="Q62" s="385">
        <v>0</v>
      </c>
      <c r="R62" s="385">
        <v>0</v>
      </c>
      <c r="S62" s="385">
        <v>0</v>
      </c>
      <c r="T62" s="385">
        <v>0</v>
      </c>
      <c r="U62" s="385">
        <v>0</v>
      </c>
      <c r="V62" s="385">
        <v>0</v>
      </c>
      <c r="W62" s="385">
        <v>0</v>
      </c>
      <c r="X62" s="385">
        <v>0</v>
      </c>
      <c r="Y62" s="385">
        <v>0</v>
      </c>
      <c r="Z62" s="385">
        <v>0</v>
      </c>
      <c r="AA62" s="385">
        <v>0</v>
      </c>
      <c r="AB62" s="385">
        <v>0</v>
      </c>
      <c r="AC62" s="384">
        <f t="shared" si="1"/>
        <v>113738738</v>
      </c>
      <c r="AD62" s="385">
        <v>0</v>
      </c>
      <c r="AE62" s="396">
        <v>14983738</v>
      </c>
      <c r="AF62" s="385">
        <v>0</v>
      </c>
      <c r="AG62" s="385">
        <v>98755000</v>
      </c>
      <c r="AH62" s="385">
        <v>0</v>
      </c>
      <c r="AI62" s="385">
        <v>0</v>
      </c>
      <c r="AJ62" s="385">
        <v>0</v>
      </c>
      <c r="AK62" s="385">
        <v>0</v>
      </c>
      <c r="AL62" s="385">
        <v>0</v>
      </c>
      <c r="AM62" s="385">
        <v>0</v>
      </c>
      <c r="AN62" s="385">
        <v>0</v>
      </c>
      <c r="AO62" s="385">
        <v>0</v>
      </c>
      <c r="AP62" s="385">
        <v>0</v>
      </c>
      <c r="AQ62" s="385">
        <v>0</v>
      </c>
      <c r="AR62" s="385">
        <v>0</v>
      </c>
      <c r="AS62" s="385">
        <v>0</v>
      </c>
      <c r="AT62" s="385">
        <v>0</v>
      </c>
      <c r="AU62" s="178" t="s">
        <v>71</v>
      </c>
      <c r="AV62" s="178" t="s">
        <v>88</v>
      </c>
      <c r="AW62" s="74" t="s">
        <v>89</v>
      </c>
      <c r="GK62" s="3"/>
      <c r="GL62" s="3"/>
      <c r="GM62" s="3"/>
      <c r="GN62" s="3"/>
      <c r="GO62" s="3"/>
    </row>
    <row r="63" spans="2:197" ht="25.5" x14ac:dyDescent="0.2">
      <c r="B63" s="381" t="s">
        <v>64</v>
      </c>
      <c r="C63" s="178" t="s">
        <v>65</v>
      </c>
      <c r="D63" s="178" t="s">
        <v>83</v>
      </c>
      <c r="E63" s="178" t="s">
        <v>84</v>
      </c>
      <c r="F63" s="382">
        <v>2020730010007</v>
      </c>
      <c r="G63" s="178" t="s">
        <v>85</v>
      </c>
      <c r="H63" s="178" t="s">
        <v>86</v>
      </c>
      <c r="I63" s="174" t="s">
        <v>141</v>
      </c>
      <c r="J63" s="397">
        <v>27</v>
      </c>
      <c r="K63" s="384">
        <f t="shared" si="0"/>
        <v>40000000</v>
      </c>
      <c r="L63" s="385">
        <v>0</v>
      </c>
      <c r="M63" s="385">
        <v>0</v>
      </c>
      <c r="N63" s="385">
        <v>0</v>
      </c>
      <c r="O63" s="385">
        <v>40000000</v>
      </c>
      <c r="P63" s="385">
        <v>0</v>
      </c>
      <c r="Q63" s="385">
        <v>0</v>
      </c>
      <c r="R63" s="385">
        <v>0</v>
      </c>
      <c r="S63" s="385">
        <v>0</v>
      </c>
      <c r="T63" s="385">
        <v>0</v>
      </c>
      <c r="U63" s="385">
        <v>0</v>
      </c>
      <c r="V63" s="385">
        <v>0</v>
      </c>
      <c r="W63" s="385">
        <v>0</v>
      </c>
      <c r="X63" s="385">
        <v>0</v>
      </c>
      <c r="Y63" s="385">
        <v>0</v>
      </c>
      <c r="Z63" s="385">
        <v>0</v>
      </c>
      <c r="AA63" s="385">
        <v>0</v>
      </c>
      <c r="AB63" s="385">
        <v>0</v>
      </c>
      <c r="AC63" s="384">
        <f t="shared" si="1"/>
        <v>40000000</v>
      </c>
      <c r="AD63" s="385">
        <v>0</v>
      </c>
      <c r="AE63" s="385">
        <v>0</v>
      </c>
      <c r="AF63" s="385">
        <v>0</v>
      </c>
      <c r="AG63" s="398">
        <v>40000000</v>
      </c>
      <c r="AH63" s="385">
        <v>0</v>
      </c>
      <c r="AI63" s="385">
        <v>0</v>
      </c>
      <c r="AJ63" s="385">
        <v>0</v>
      </c>
      <c r="AK63" s="385">
        <v>0</v>
      </c>
      <c r="AL63" s="385">
        <v>0</v>
      </c>
      <c r="AM63" s="385">
        <v>0</v>
      </c>
      <c r="AN63" s="385">
        <v>0</v>
      </c>
      <c r="AO63" s="385">
        <v>0</v>
      </c>
      <c r="AP63" s="385">
        <v>0</v>
      </c>
      <c r="AQ63" s="385">
        <v>0</v>
      </c>
      <c r="AR63" s="385">
        <v>0</v>
      </c>
      <c r="AS63" s="385">
        <v>0</v>
      </c>
      <c r="AT63" s="385">
        <v>0</v>
      </c>
      <c r="AU63" s="178" t="s">
        <v>71</v>
      </c>
      <c r="AV63" s="178" t="s">
        <v>88</v>
      </c>
      <c r="AW63" s="74" t="s">
        <v>89</v>
      </c>
      <c r="GK63" s="3"/>
      <c r="GL63" s="3"/>
      <c r="GM63" s="3"/>
      <c r="GN63" s="3"/>
      <c r="GO63" s="3"/>
    </row>
    <row r="64" spans="2:197" ht="25.5" x14ac:dyDescent="0.2">
      <c r="B64" s="381" t="s">
        <v>64</v>
      </c>
      <c r="C64" s="178" t="s">
        <v>65</v>
      </c>
      <c r="D64" s="178" t="s">
        <v>83</v>
      </c>
      <c r="E64" s="178" t="s">
        <v>84</v>
      </c>
      <c r="F64" s="382">
        <v>2020730010007</v>
      </c>
      <c r="G64" s="178" t="s">
        <v>85</v>
      </c>
      <c r="H64" s="178" t="s">
        <v>86</v>
      </c>
      <c r="I64" s="174" t="s">
        <v>142</v>
      </c>
      <c r="J64" s="399">
        <v>1</v>
      </c>
      <c r="K64" s="384">
        <f t="shared" si="0"/>
        <v>30450000</v>
      </c>
      <c r="L64" s="385">
        <v>0</v>
      </c>
      <c r="M64" s="385">
        <v>0</v>
      </c>
      <c r="N64" s="385">
        <v>0</v>
      </c>
      <c r="O64" s="385">
        <v>30450000</v>
      </c>
      <c r="P64" s="385">
        <v>0</v>
      </c>
      <c r="Q64" s="385">
        <v>0</v>
      </c>
      <c r="R64" s="385">
        <v>0</v>
      </c>
      <c r="S64" s="385">
        <v>0</v>
      </c>
      <c r="T64" s="385">
        <v>0</v>
      </c>
      <c r="U64" s="385">
        <v>0</v>
      </c>
      <c r="V64" s="385">
        <v>0</v>
      </c>
      <c r="W64" s="385">
        <v>0</v>
      </c>
      <c r="X64" s="385">
        <v>0</v>
      </c>
      <c r="Y64" s="385">
        <v>0</v>
      </c>
      <c r="Z64" s="385">
        <v>0</v>
      </c>
      <c r="AA64" s="385">
        <v>0</v>
      </c>
      <c r="AB64" s="385">
        <v>0</v>
      </c>
      <c r="AC64" s="384">
        <f t="shared" si="1"/>
        <v>30450000</v>
      </c>
      <c r="AD64" s="385">
        <v>0</v>
      </c>
      <c r="AE64" s="385">
        <v>0</v>
      </c>
      <c r="AF64" s="385">
        <v>0</v>
      </c>
      <c r="AG64" s="385">
        <v>30450000</v>
      </c>
      <c r="AH64" s="385">
        <v>0</v>
      </c>
      <c r="AI64" s="385">
        <v>0</v>
      </c>
      <c r="AJ64" s="385">
        <v>0</v>
      </c>
      <c r="AK64" s="385">
        <v>0</v>
      </c>
      <c r="AL64" s="385">
        <v>0</v>
      </c>
      <c r="AM64" s="385">
        <v>0</v>
      </c>
      <c r="AN64" s="385">
        <v>0</v>
      </c>
      <c r="AO64" s="385">
        <v>0</v>
      </c>
      <c r="AP64" s="385">
        <v>0</v>
      </c>
      <c r="AQ64" s="385">
        <v>0</v>
      </c>
      <c r="AR64" s="385">
        <v>0</v>
      </c>
      <c r="AS64" s="385">
        <v>0</v>
      </c>
      <c r="AT64" s="385">
        <v>0</v>
      </c>
      <c r="AU64" s="178" t="s">
        <v>71</v>
      </c>
      <c r="AV64" s="178" t="s">
        <v>88</v>
      </c>
      <c r="AW64" s="74" t="s">
        <v>89</v>
      </c>
      <c r="GK64" s="3"/>
      <c r="GL64" s="3"/>
      <c r="GM64" s="3"/>
      <c r="GN64" s="3"/>
      <c r="GO64" s="3"/>
    </row>
    <row r="65" spans="2:197" ht="25.5" x14ac:dyDescent="0.2">
      <c r="B65" s="381" t="s">
        <v>64</v>
      </c>
      <c r="C65" s="178" t="s">
        <v>65</v>
      </c>
      <c r="D65" s="178" t="s">
        <v>83</v>
      </c>
      <c r="E65" s="178" t="s">
        <v>84</v>
      </c>
      <c r="F65" s="382">
        <v>2020730010007</v>
      </c>
      <c r="G65" s="178" t="s">
        <v>85</v>
      </c>
      <c r="H65" s="178" t="s">
        <v>86</v>
      </c>
      <c r="I65" s="174" t="s">
        <v>143</v>
      </c>
      <c r="J65" s="399">
        <v>1</v>
      </c>
      <c r="K65" s="384">
        <f t="shared" si="0"/>
        <v>445402400</v>
      </c>
      <c r="L65" s="385">
        <v>0</v>
      </c>
      <c r="M65" s="385">
        <v>201537558</v>
      </c>
      <c r="N65" s="385">
        <v>0</v>
      </c>
      <c r="O65" s="385">
        <v>243864842</v>
      </c>
      <c r="P65" s="385">
        <v>0</v>
      </c>
      <c r="Q65" s="385">
        <v>0</v>
      </c>
      <c r="R65" s="385">
        <v>0</v>
      </c>
      <c r="S65" s="385">
        <v>0</v>
      </c>
      <c r="T65" s="385">
        <v>0</v>
      </c>
      <c r="U65" s="385">
        <v>0</v>
      </c>
      <c r="V65" s="385">
        <v>0</v>
      </c>
      <c r="W65" s="385">
        <v>0</v>
      </c>
      <c r="X65" s="385">
        <v>0</v>
      </c>
      <c r="Y65" s="385">
        <v>0</v>
      </c>
      <c r="Z65" s="385">
        <v>0</v>
      </c>
      <c r="AA65" s="385">
        <v>0</v>
      </c>
      <c r="AB65" s="385">
        <v>0</v>
      </c>
      <c r="AC65" s="384">
        <f t="shared" si="1"/>
        <v>443702400</v>
      </c>
      <c r="AD65" s="385">
        <v>0</v>
      </c>
      <c r="AE65" s="391">
        <v>201537558</v>
      </c>
      <c r="AF65" s="385">
        <v>0</v>
      </c>
      <c r="AG65" s="391">
        <v>242164842</v>
      </c>
      <c r="AH65" s="385">
        <v>0</v>
      </c>
      <c r="AI65" s="385">
        <v>0</v>
      </c>
      <c r="AJ65" s="385">
        <v>0</v>
      </c>
      <c r="AK65" s="385">
        <v>0</v>
      </c>
      <c r="AL65" s="385">
        <v>0</v>
      </c>
      <c r="AM65" s="385">
        <v>0</v>
      </c>
      <c r="AN65" s="385">
        <v>0</v>
      </c>
      <c r="AO65" s="385">
        <v>0</v>
      </c>
      <c r="AP65" s="385">
        <v>0</v>
      </c>
      <c r="AQ65" s="385">
        <v>0</v>
      </c>
      <c r="AR65" s="385">
        <v>0</v>
      </c>
      <c r="AS65" s="385">
        <v>0</v>
      </c>
      <c r="AT65" s="385">
        <v>0</v>
      </c>
      <c r="AU65" s="178" t="s">
        <v>71</v>
      </c>
      <c r="AV65" s="178" t="s">
        <v>88</v>
      </c>
      <c r="AW65" s="74" t="s">
        <v>89</v>
      </c>
      <c r="GK65" s="3"/>
      <c r="GL65" s="3"/>
      <c r="GM65" s="3"/>
      <c r="GN65" s="3"/>
      <c r="GO65" s="3"/>
    </row>
    <row r="66" spans="2:197" ht="25.5" x14ac:dyDescent="0.2">
      <c r="B66" s="381" t="s">
        <v>64</v>
      </c>
      <c r="C66" s="178" t="s">
        <v>65</v>
      </c>
      <c r="D66" s="178" t="s">
        <v>83</v>
      </c>
      <c r="E66" s="178" t="s">
        <v>84</v>
      </c>
      <c r="F66" s="382">
        <v>2020730010007</v>
      </c>
      <c r="G66" s="178" t="s">
        <v>85</v>
      </c>
      <c r="H66" s="178" t="s">
        <v>86</v>
      </c>
      <c r="I66" s="174" t="s">
        <v>144</v>
      </c>
      <c r="J66" s="397">
        <v>32</v>
      </c>
      <c r="K66" s="384">
        <f t="shared" si="0"/>
        <v>36000000</v>
      </c>
      <c r="L66" s="385">
        <v>0</v>
      </c>
      <c r="M66" s="385">
        <v>0</v>
      </c>
      <c r="N66" s="385">
        <v>0</v>
      </c>
      <c r="O66" s="385">
        <v>36000000</v>
      </c>
      <c r="P66" s="385">
        <v>0</v>
      </c>
      <c r="Q66" s="385">
        <v>0</v>
      </c>
      <c r="R66" s="385">
        <v>0</v>
      </c>
      <c r="S66" s="385">
        <v>0</v>
      </c>
      <c r="T66" s="385">
        <v>0</v>
      </c>
      <c r="U66" s="385">
        <v>0</v>
      </c>
      <c r="V66" s="385">
        <v>0</v>
      </c>
      <c r="W66" s="385">
        <v>0</v>
      </c>
      <c r="X66" s="385">
        <v>0</v>
      </c>
      <c r="Y66" s="385">
        <v>0</v>
      </c>
      <c r="Z66" s="385">
        <v>0</v>
      </c>
      <c r="AA66" s="385">
        <v>0</v>
      </c>
      <c r="AB66" s="385">
        <v>0</v>
      </c>
      <c r="AC66" s="384">
        <f t="shared" si="1"/>
        <v>36000000</v>
      </c>
      <c r="AD66" s="385">
        <v>0</v>
      </c>
      <c r="AE66" s="385">
        <v>0</v>
      </c>
      <c r="AF66" s="385">
        <v>0</v>
      </c>
      <c r="AG66" s="385">
        <v>36000000</v>
      </c>
      <c r="AH66" s="385">
        <v>0</v>
      </c>
      <c r="AI66" s="385">
        <v>0</v>
      </c>
      <c r="AJ66" s="385">
        <v>0</v>
      </c>
      <c r="AK66" s="385">
        <v>0</v>
      </c>
      <c r="AL66" s="385">
        <v>0</v>
      </c>
      <c r="AM66" s="385">
        <v>0</v>
      </c>
      <c r="AN66" s="385">
        <v>0</v>
      </c>
      <c r="AO66" s="385">
        <v>0</v>
      </c>
      <c r="AP66" s="385">
        <v>0</v>
      </c>
      <c r="AQ66" s="385">
        <v>0</v>
      </c>
      <c r="AR66" s="385">
        <v>0</v>
      </c>
      <c r="AS66" s="385">
        <v>0</v>
      </c>
      <c r="AT66" s="385">
        <v>0</v>
      </c>
      <c r="AU66" s="178" t="s">
        <v>71</v>
      </c>
      <c r="AV66" s="178" t="s">
        <v>88</v>
      </c>
      <c r="AW66" s="74" t="s">
        <v>89</v>
      </c>
      <c r="GK66" s="3"/>
      <c r="GL66" s="3"/>
      <c r="GM66" s="3"/>
      <c r="GN66" s="3"/>
      <c r="GO66" s="3"/>
    </row>
    <row r="67" spans="2:197" ht="25.5" x14ac:dyDescent="0.2">
      <c r="B67" s="381" t="s">
        <v>64</v>
      </c>
      <c r="C67" s="178" t="s">
        <v>65</v>
      </c>
      <c r="D67" s="178" t="s">
        <v>83</v>
      </c>
      <c r="E67" s="178" t="s">
        <v>84</v>
      </c>
      <c r="F67" s="382">
        <v>2020730010007</v>
      </c>
      <c r="G67" s="178" t="s">
        <v>85</v>
      </c>
      <c r="H67" s="178" t="s">
        <v>86</v>
      </c>
      <c r="I67" s="174" t="s">
        <v>145</v>
      </c>
      <c r="J67" s="399">
        <v>1</v>
      </c>
      <c r="K67" s="384">
        <f t="shared" si="0"/>
        <v>66900000</v>
      </c>
      <c r="L67" s="385">
        <v>0</v>
      </c>
      <c r="M67" s="385">
        <v>0</v>
      </c>
      <c r="N67" s="385">
        <v>0</v>
      </c>
      <c r="O67" s="385">
        <v>66900000</v>
      </c>
      <c r="P67" s="385">
        <v>0</v>
      </c>
      <c r="Q67" s="385">
        <v>0</v>
      </c>
      <c r="R67" s="385">
        <v>0</v>
      </c>
      <c r="S67" s="385">
        <v>0</v>
      </c>
      <c r="T67" s="385">
        <v>0</v>
      </c>
      <c r="U67" s="385">
        <v>0</v>
      </c>
      <c r="V67" s="385">
        <v>0</v>
      </c>
      <c r="W67" s="385">
        <v>0</v>
      </c>
      <c r="X67" s="385">
        <v>0</v>
      </c>
      <c r="Y67" s="385">
        <v>0</v>
      </c>
      <c r="Z67" s="385">
        <v>0</v>
      </c>
      <c r="AA67" s="385">
        <v>0</v>
      </c>
      <c r="AB67" s="385">
        <v>0</v>
      </c>
      <c r="AC67" s="384">
        <f t="shared" si="1"/>
        <v>66900000</v>
      </c>
      <c r="AD67" s="385">
        <v>0</v>
      </c>
      <c r="AE67" s="385">
        <v>0</v>
      </c>
      <c r="AF67" s="385">
        <v>0</v>
      </c>
      <c r="AG67" s="385">
        <v>66900000</v>
      </c>
      <c r="AH67" s="385">
        <v>0</v>
      </c>
      <c r="AI67" s="385">
        <v>0</v>
      </c>
      <c r="AJ67" s="385">
        <v>0</v>
      </c>
      <c r="AK67" s="385">
        <v>0</v>
      </c>
      <c r="AL67" s="385">
        <v>0</v>
      </c>
      <c r="AM67" s="385">
        <v>0</v>
      </c>
      <c r="AN67" s="385">
        <v>0</v>
      </c>
      <c r="AO67" s="385">
        <v>0</v>
      </c>
      <c r="AP67" s="385">
        <v>0</v>
      </c>
      <c r="AQ67" s="385">
        <v>0</v>
      </c>
      <c r="AR67" s="385">
        <v>0</v>
      </c>
      <c r="AS67" s="385">
        <v>0</v>
      </c>
      <c r="AT67" s="385">
        <v>0</v>
      </c>
      <c r="AU67" s="178" t="s">
        <v>71</v>
      </c>
      <c r="AV67" s="178" t="s">
        <v>88</v>
      </c>
      <c r="AW67" s="74" t="s">
        <v>89</v>
      </c>
      <c r="GK67" s="3"/>
      <c r="GL67" s="3"/>
      <c r="GM67" s="3"/>
      <c r="GN67" s="3"/>
      <c r="GO67" s="3"/>
    </row>
    <row r="68" spans="2:197" ht="25.5" x14ac:dyDescent="0.2">
      <c r="B68" s="381" t="s">
        <v>64</v>
      </c>
      <c r="C68" s="178" t="s">
        <v>65</v>
      </c>
      <c r="D68" s="178" t="s">
        <v>83</v>
      </c>
      <c r="E68" s="178" t="s">
        <v>84</v>
      </c>
      <c r="F68" s="382">
        <v>2020730010007</v>
      </c>
      <c r="G68" s="178" t="s">
        <v>85</v>
      </c>
      <c r="H68" s="178" t="s">
        <v>86</v>
      </c>
      <c r="I68" s="174" t="s">
        <v>146</v>
      </c>
      <c r="J68" s="399">
        <v>1</v>
      </c>
      <c r="K68" s="384">
        <f t="shared" si="0"/>
        <v>321663333</v>
      </c>
      <c r="L68" s="385">
        <v>0</v>
      </c>
      <c r="M68" s="385">
        <v>0</v>
      </c>
      <c r="N68" s="385">
        <v>0</v>
      </c>
      <c r="O68" s="385">
        <v>321663333</v>
      </c>
      <c r="P68" s="385">
        <v>0</v>
      </c>
      <c r="Q68" s="385">
        <v>0</v>
      </c>
      <c r="R68" s="385">
        <v>0</v>
      </c>
      <c r="S68" s="385">
        <v>0</v>
      </c>
      <c r="T68" s="385">
        <v>0</v>
      </c>
      <c r="U68" s="385">
        <v>0</v>
      </c>
      <c r="V68" s="385">
        <v>0</v>
      </c>
      <c r="W68" s="385">
        <v>0</v>
      </c>
      <c r="X68" s="385">
        <v>0</v>
      </c>
      <c r="Y68" s="385">
        <v>0</v>
      </c>
      <c r="Z68" s="385">
        <v>0</v>
      </c>
      <c r="AA68" s="385">
        <v>0</v>
      </c>
      <c r="AB68" s="385">
        <v>0</v>
      </c>
      <c r="AC68" s="384">
        <f t="shared" si="1"/>
        <v>305363333</v>
      </c>
      <c r="AD68" s="385">
        <v>0</v>
      </c>
      <c r="AE68" s="385">
        <v>0</v>
      </c>
      <c r="AF68" s="385">
        <v>0</v>
      </c>
      <c r="AG68" s="391">
        <v>305363333</v>
      </c>
      <c r="AH68" s="385">
        <v>0</v>
      </c>
      <c r="AI68" s="385">
        <v>0</v>
      </c>
      <c r="AJ68" s="385">
        <v>0</v>
      </c>
      <c r="AK68" s="385">
        <v>0</v>
      </c>
      <c r="AL68" s="385">
        <v>0</v>
      </c>
      <c r="AM68" s="385">
        <v>0</v>
      </c>
      <c r="AN68" s="385">
        <v>0</v>
      </c>
      <c r="AO68" s="385">
        <v>0</v>
      </c>
      <c r="AP68" s="385">
        <v>0</v>
      </c>
      <c r="AQ68" s="385">
        <v>0</v>
      </c>
      <c r="AR68" s="385">
        <v>0</v>
      </c>
      <c r="AS68" s="385">
        <v>0</v>
      </c>
      <c r="AT68" s="385">
        <v>0</v>
      </c>
      <c r="AU68" s="178" t="s">
        <v>71</v>
      </c>
      <c r="AV68" s="178" t="s">
        <v>88</v>
      </c>
      <c r="AW68" s="74" t="s">
        <v>89</v>
      </c>
      <c r="GK68" s="3"/>
      <c r="GL68" s="3"/>
      <c r="GM68" s="3"/>
      <c r="GN68" s="3"/>
      <c r="GO68" s="3"/>
    </row>
    <row r="69" spans="2:197" ht="25.5" x14ac:dyDescent="0.2">
      <c r="B69" s="381" t="s">
        <v>64</v>
      </c>
      <c r="C69" s="178" t="s">
        <v>65</v>
      </c>
      <c r="D69" s="178" t="s">
        <v>83</v>
      </c>
      <c r="E69" s="178" t="s">
        <v>84</v>
      </c>
      <c r="F69" s="382">
        <v>2020730010007</v>
      </c>
      <c r="G69" s="178" t="s">
        <v>85</v>
      </c>
      <c r="H69" s="178" t="s">
        <v>86</v>
      </c>
      <c r="I69" s="174" t="s">
        <v>147</v>
      </c>
      <c r="J69" s="399">
        <v>1</v>
      </c>
      <c r="K69" s="384">
        <f t="shared" si="0"/>
        <v>14473333</v>
      </c>
      <c r="L69" s="385">
        <v>0</v>
      </c>
      <c r="M69" s="406">
        <v>14473333</v>
      </c>
      <c r="N69" s="385">
        <v>0</v>
      </c>
      <c r="O69" s="385">
        <v>0</v>
      </c>
      <c r="P69" s="385">
        <v>0</v>
      </c>
      <c r="Q69" s="385">
        <v>0</v>
      </c>
      <c r="R69" s="385">
        <v>0</v>
      </c>
      <c r="S69" s="385">
        <v>0</v>
      </c>
      <c r="T69" s="385">
        <v>0</v>
      </c>
      <c r="U69" s="385">
        <v>0</v>
      </c>
      <c r="V69" s="385">
        <v>0</v>
      </c>
      <c r="W69" s="385">
        <v>0</v>
      </c>
      <c r="X69" s="385">
        <v>0</v>
      </c>
      <c r="Y69" s="385">
        <v>0</v>
      </c>
      <c r="Z69" s="385">
        <v>0</v>
      </c>
      <c r="AA69" s="385">
        <v>0</v>
      </c>
      <c r="AB69" s="385">
        <v>0</v>
      </c>
      <c r="AC69" s="384">
        <f t="shared" si="1"/>
        <v>14473333</v>
      </c>
      <c r="AD69" s="385">
        <v>0</v>
      </c>
      <c r="AE69" s="406">
        <v>14473333</v>
      </c>
      <c r="AF69" s="385">
        <v>0</v>
      </c>
      <c r="AG69" s="400">
        <v>0</v>
      </c>
      <c r="AH69" s="385">
        <v>0</v>
      </c>
      <c r="AI69" s="385">
        <v>0</v>
      </c>
      <c r="AJ69" s="385">
        <v>0</v>
      </c>
      <c r="AK69" s="385">
        <v>0</v>
      </c>
      <c r="AL69" s="385">
        <v>0</v>
      </c>
      <c r="AM69" s="385">
        <v>0</v>
      </c>
      <c r="AN69" s="385">
        <v>0</v>
      </c>
      <c r="AO69" s="385">
        <v>0</v>
      </c>
      <c r="AP69" s="385">
        <v>0</v>
      </c>
      <c r="AQ69" s="385">
        <v>0</v>
      </c>
      <c r="AR69" s="385">
        <v>0</v>
      </c>
      <c r="AS69" s="385">
        <v>0</v>
      </c>
      <c r="AT69" s="385">
        <v>0</v>
      </c>
      <c r="AU69" s="178" t="s">
        <v>71</v>
      </c>
      <c r="AV69" s="178" t="s">
        <v>88</v>
      </c>
      <c r="AW69" s="74" t="s">
        <v>89</v>
      </c>
      <c r="GK69" s="3"/>
      <c r="GL69" s="3"/>
      <c r="GM69" s="3"/>
      <c r="GN69" s="3"/>
      <c r="GO69" s="3"/>
    </row>
    <row r="70" spans="2:197" ht="25.5" x14ac:dyDescent="0.2">
      <c r="B70" s="381" t="s">
        <v>64</v>
      </c>
      <c r="C70" s="178" t="s">
        <v>65</v>
      </c>
      <c r="D70" s="178" t="s">
        <v>83</v>
      </c>
      <c r="E70" s="178" t="s">
        <v>84</v>
      </c>
      <c r="F70" s="382">
        <v>2020730010007</v>
      </c>
      <c r="G70" s="178" t="s">
        <v>85</v>
      </c>
      <c r="H70" s="178" t="s">
        <v>86</v>
      </c>
      <c r="I70" s="174" t="s">
        <v>148</v>
      </c>
      <c r="J70" s="397">
        <v>1</v>
      </c>
      <c r="K70" s="384">
        <f t="shared" si="0"/>
        <v>10000000</v>
      </c>
      <c r="L70" s="385">
        <v>0</v>
      </c>
      <c r="M70" s="385">
        <v>0</v>
      </c>
      <c r="N70" s="385">
        <v>0</v>
      </c>
      <c r="O70" s="385">
        <v>10000000</v>
      </c>
      <c r="P70" s="385">
        <v>0</v>
      </c>
      <c r="Q70" s="385">
        <v>0</v>
      </c>
      <c r="R70" s="385">
        <v>0</v>
      </c>
      <c r="S70" s="385">
        <v>0</v>
      </c>
      <c r="T70" s="385">
        <v>0</v>
      </c>
      <c r="U70" s="385">
        <v>0</v>
      </c>
      <c r="V70" s="385">
        <v>0</v>
      </c>
      <c r="W70" s="385">
        <v>0</v>
      </c>
      <c r="X70" s="385">
        <v>0</v>
      </c>
      <c r="Y70" s="385">
        <v>0</v>
      </c>
      <c r="Z70" s="385">
        <v>0</v>
      </c>
      <c r="AA70" s="385">
        <v>0</v>
      </c>
      <c r="AB70" s="385">
        <v>0</v>
      </c>
      <c r="AC70" s="384">
        <f t="shared" si="1"/>
        <v>10000000</v>
      </c>
      <c r="AD70" s="385">
        <v>0</v>
      </c>
      <c r="AE70" s="385">
        <v>0</v>
      </c>
      <c r="AF70" s="385">
        <v>0</v>
      </c>
      <c r="AG70" s="385">
        <v>10000000</v>
      </c>
      <c r="AH70" s="385">
        <v>0</v>
      </c>
      <c r="AI70" s="385">
        <v>0</v>
      </c>
      <c r="AJ70" s="385">
        <v>0</v>
      </c>
      <c r="AK70" s="385">
        <v>0</v>
      </c>
      <c r="AL70" s="385">
        <v>0</v>
      </c>
      <c r="AM70" s="385">
        <v>0</v>
      </c>
      <c r="AN70" s="385">
        <v>0</v>
      </c>
      <c r="AO70" s="385">
        <v>0</v>
      </c>
      <c r="AP70" s="385">
        <v>0</v>
      </c>
      <c r="AQ70" s="385">
        <v>0</v>
      </c>
      <c r="AR70" s="385">
        <v>0</v>
      </c>
      <c r="AS70" s="385">
        <v>0</v>
      </c>
      <c r="AT70" s="385">
        <v>0</v>
      </c>
      <c r="AU70" s="178" t="s">
        <v>71</v>
      </c>
      <c r="AV70" s="178" t="s">
        <v>88</v>
      </c>
      <c r="AW70" s="74" t="s">
        <v>89</v>
      </c>
      <c r="GK70" s="3"/>
      <c r="GL70" s="3"/>
      <c r="GM70" s="3"/>
      <c r="GN70" s="3"/>
      <c r="GO70" s="3"/>
    </row>
    <row r="71" spans="2:197" ht="25.5" x14ac:dyDescent="0.2">
      <c r="B71" s="381" t="s">
        <v>64</v>
      </c>
      <c r="C71" s="178" t="s">
        <v>65</v>
      </c>
      <c r="D71" s="178" t="s">
        <v>83</v>
      </c>
      <c r="E71" s="178" t="s">
        <v>84</v>
      </c>
      <c r="F71" s="382">
        <v>2020730010007</v>
      </c>
      <c r="G71" s="178" t="s">
        <v>85</v>
      </c>
      <c r="H71" s="178" t="s">
        <v>86</v>
      </c>
      <c r="I71" s="174" t="s">
        <v>149</v>
      </c>
      <c r="J71" s="399">
        <v>1</v>
      </c>
      <c r="K71" s="384">
        <f t="shared" si="0"/>
        <v>69225000</v>
      </c>
      <c r="L71" s="385">
        <v>0</v>
      </c>
      <c r="M71" s="385">
        <v>0</v>
      </c>
      <c r="N71" s="385">
        <v>0</v>
      </c>
      <c r="O71" s="385">
        <v>69225000</v>
      </c>
      <c r="P71" s="385">
        <v>0</v>
      </c>
      <c r="Q71" s="385">
        <v>0</v>
      </c>
      <c r="R71" s="385">
        <v>0</v>
      </c>
      <c r="S71" s="385">
        <v>0</v>
      </c>
      <c r="T71" s="385">
        <v>0</v>
      </c>
      <c r="U71" s="385">
        <v>0</v>
      </c>
      <c r="V71" s="385">
        <v>0</v>
      </c>
      <c r="W71" s="385">
        <v>0</v>
      </c>
      <c r="X71" s="385">
        <v>0</v>
      </c>
      <c r="Y71" s="385">
        <v>0</v>
      </c>
      <c r="Z71" s="385">
        <v>0</v>
      </c>
      <c r="AA71" s="385">
        <v>0</v>
      </c>
      <c r="AB71" s="385">
        <v>0</v>
      </c>
      <c r="AC71" s="384">
        <f t="shared" si="1"/>
        <v>61100000</v>
      </c>
      <c r="AD71" s="385">
        <v>0</v>
      </c>
      <c r="AE71" s="385">
        <v>0</v>
      </c>
      <c r="AF71" s="385">
        <v>0</v>
      </c>
      <c r="AG71" s="391">
        <v>61100000</v>
      </c>
      <c r="AH71" s="385">
        <v>0</v>
      </c>
      <c r="AI71" s="385">
        <v>0</v>
      </c>
      <c r="AJ71" s="385">
        <v>0</v>
      </c>
      <c r="AK71" s="385">
        <v>0</v>
      </c>
      <c r="AL71" s="385">
        <v>0</v>
      </c>
      <c r="AM71" s="385">
        <v>0</v>
      </c>
      <c r="AN71" s="385">
        <v>0</v>
      </c>
      <c r="AO71" s="385">
        <v>0</v>
      </c>
      <c r="AP71" s="385">
        <v>0</v>
      </c>
      <c r="AQ71" s="385">
        <v>0</v>
      </c>
      <c r="AR71" s="385">
        <v>0</v>
      </c>
      <c r="AS71" s="385">
        <v>0</v>
      </c>
      <c r="AT71" s="385">
        <v>0</v>
      </c>
      <c r="AU71" s="178" t="s">
        <v>71</v>
      </c>
      <c r="AV71" s="178" t="s">
        <v>88</v>
      </c>
      <c r="AW71" s="74" t="s">
        <v>89</v>
      </c>
      <c r="GK71" s="3"/>
      <c r="GL71" s="3"/>
      <c r="GM71" s="3"/>
      <c r="GN71" s="3"/>
      <c r="GO71" s="3"/>
    </row>
    <row r="72" spans="2:197" ht="25.5" x14ac:dyDescent="0.2">
      <c r="B72" s="381" t="s">
        <v>64</v>
      </c>
      <c r="C72" s="178" t="s">
        <v>65</v>
      </c>
      <c r="D72" s="178" t="s">
        <v>83</v>
      </c>
      <c r="E72" s="178" t="s">
        <v>84</v>
      </c>
      <c r="F72" s="382">
        <v>2020730010007</v>
      </c>
      <c r="G72" s="178" t="s">
        <v>85</v>
      </c>
      <c r="H72" s="178" t="s">
        <v>86</v>
      </c>
      <c r="I72" s="174" t="s">
        <v>150</v>
      </c>
      <c r="J72" s="397">
        <v>1</v>
      </c>
      <c r="K72" s="384">
        <f t="shared" si="0"/>
        <v>37200000</v>
      </c>
      <c r="L72" s="385">
        <v>0</v>
      </c>
      <c r="M72" s="385">
        <v>0</v>
      </c>
      <c r="N72" s="385">
        <v>0</v>
      </c>
      <c r="O72" s="385">
        <v>37200000</v>
      </c>
      <c r="P72" s="385">
        <v>0</v>
      </c>
      <c r="Q72" s="385">
        <v>0</v>
      </c>
      <c r="R72" s="385">
        <v>0</v>
      </c>
      <c r="S72" s="385">
        <v>0</v>
      </c>
      <c r="T72" s="385">
        <v>0</v>
      </c>
      <c r="U72" s="385">
        <v>0</v>
      </c>
      <c r="V72" s="385">
        <v>0</v>
      </c>
      <c r="W72" s="385">
        <v>0</v>
      </c>
      <c r="X72" s="385">
        <v>0</v>
      </c>
      <c r="Y72" s="385">
        <v>0</v>
      </c>
      <c r="Z72" s="385">
        <v>0</v>
      </c>
      <c r="AA72" s="385">
        <v>0</v>
      </c>
      <c r="AB72" s="385">
        <v>0</v>
      </c>
      <c r="AC72" s="384">
        <f t="shared" si="1"/>
        <v>37200000</v>
      </c>
      <c r="AD72" s="385">
        <v>0</v>
      </c>
      <c r="AE72" s="385">
        <v>0</v>
      </c>
      <c r="AF72" s="385">
        <v>0</v>
      </c>
      <c r="AG72" s="385">
        <v>37200000</v>
      </c>
      <c r="AH72" s="385">
        <v>0</v>
      </c>
      <c r="AI72" s="385">
        <v>0</v>
      </c>
      <c r="AJ72" s="385">
        <v>0</v>
      </c>
      <c r="AK72" s="385">
        <v>0</v>
      </c>
      <c r="AL72" s="385">
        <v>0</v>
      </c>
      <c r="AM72" s="385">
        <v>0</v>
      </c>
      <c r="AN72" s="385">
        <v>0</v>
      </c>
      <c r="AO72" s="385">
        <v>0</v>
      </c>
      <c r="AP72" s="385">
        <v>0</v>
      </c>
      <c r="AQ72" s="385">
        <v>0</v>
      </c>
      <c r="AR72" s="385">
        <v>0</v>
      </c>
      <c r="AS72" s="385">
        <v>0</v>
      </c>
      <c r="AT72" s="385">
        <v>0</v>
      </c>
      <c r="AU72" s="178" t="s">
        <v>71</v>
      </c>
      <c r="AV72" s="178" t="s">
        <v>88</v>
      </c>
      <c r="AW72" s="74" t="s">
        <v>89</v>
      </c>
      <c r="GK72" s="3"/>
      <c r="GL72" s="3"/>
      <c r="GM72" s="3"/>
      <c r="GN72" s="3"/>
      <c r="GO72" s="3"/>
    </row>
    <row r="73" spans="2:197" ht="25.5" x14ac:dyDescent="0.2">
      <c r="B73" s="381" t="s">
        <v>64</v>
      </c>
      <c r="C73" s="178" t="s">
        <v>65</v>
      </c>
      <c r="D73" s="178" t="s">
        <v>83</v>
      </c>
      <c r="E73" s="178" t="s">
        <v>84</v>
      </c>
      <c r="F73" s="382">
        <v>2020730010007</v>
      </c>
      <c r="G73" s="178" t="s">
        <v>85</v>
      </c>
      <c r="H73" s="178" t="s">
        <v>86</v>
      </c>
      <c r="I73" s="174" t="s">
        <v>151</v>
      </c>
      <c r="J73" s="397">
        <v>1</v>
      </c>
      <c r="K73" s="384">
        <f t="shared" si="0"/>
        <v>77533332</v>
      </c>
      <c r="L73" s="385">
        <v>0</v>
      </c>
      <c r="M73" s="405">
        <v>63133332</v>
      </c>
      <c r="N73" s="385">
        <v>0</v>
      </c>
      <c r="O73" s="395">
        <v>14400000</v>
      </c>
      <c r="P73" s="385">
        <v>0</v>
      </c>
      <c r="Q73" s="385">
        <v>0</v>
      </c>
      <c r="R73" s="385">
        <v>0</v>
      </c>
      <c r="S73" s="385">
        <v>0</v>
      </c>
      <c r="T73" s="385">
        <v>0</v>
      </c>
      <c r="U73" s="385">
        <v>0</v>
      </c>
      <c r="V73" s="385">
        <v>0</v>
      </c>
      <c r="W73" s="385">
        <v>0</v>
      </c>
      <c r="X73" s="385">
        <v>0</v>
      </c>
      <c r="Y73" s="385">
        <v>0</v>
      </c>
      <c r="Z73" s="385">
        <v>0</v>
      </c>
      <c r="AA73" s="385">
        <v>0</v>
      </c>
      <c r="AB73" s="385">
        <v>0</v>
      </c>
      <c r="AC73" s="384">
        <f t="shared" si="1"/>
        <v>75408332</v>
      </c>
      <c r="AD73" s="385">
        <v>0</v>
      </c>
      <c r="AE73" s="395">
        <v>61008332</v>
      </c>
      <c r="AF73" s="385">
        <v>0</v>
      </c>
      <c r="AG73" s="385">
        <v>14400000</v>
      </c>
      <c r="AH73" s="385">
        <v>0</v>
      </c>
      <c r="AI73" s="385">
        <v>0</v>
      </c>
      <c r="AJ73" s="385">
        <v>0</v>
      </c>
      <c r="AK73" s="385">
        <v>0</v>
      </c>
      <c r="AL73" s="385">
        <v>0</v>
      </c>
      <c r="AM73" s="385">
        <v>0</v>
      </c>
      <c r="AN73" s="385">
        <v>0</v>
      </c>
      <c r="AO73" s="385">
        <v>0</v>
      </c>
      <c r="AP73" s="385">
        <v>0</v>
      </c>
      <c r="AQ73" s="385">
        <v>0</v>
      </c>
      <c r="AR73" s="385">
        <v>0</v>
      </c>
      <c r="AS73" s="385">
        <v>0</v>
      </c>
      <c r="AT73" s="385">
        <v>0</v>
      </c>
      <c r="AU73" s="178" t="s">
        <v>71</v>
      </c>
      <c r="AV73" s="178" t="s">
        <v>88</v>
      </c>
      <c r="AW73" s="74" t="s">
        <v>89</v>
      </c>
      <c r="GK73" s="3"/>
      <c r="GL73" s="3"/>
      <c r="GM73" s="3"/>
      <c r="GN73" s="3"/>
      <c r="GO73" s="3"/>
    </row>
    <row r="74" spans="2:197" ht="25.5" x14ac:dyDescent="0.2">
      <c r="B74" s="381" t="s">
        <v>64</v>
      </c>
      <c r="C74" s="178" t="s">
        <v>65</v>
      </c>
      <c r="D74" s="178" t="s">
        <v>83</v>
      </c>
      <c r="E74" s="178" t="s">
        <v>84</v>
      </c>
      <c r="F74" s="382">
        <v>2020730010007</v>
      </c>
      <c r="G74" s="178" t="s">
        <v>85</v>
      </c>
      <c r="H74" s="178" t="s">
        <v>86</v>
      </c>
      <c r="I74" s="174" t="s">
        <v>152</v>
      </c>
      <c r="J74" s="397">
        <v>2</v>
      </c>
      <c r="K74" s="384">
        <f t="shared" si="0"/>
        <v>19125000</v>
      </c>
      <c r="L74" s="385">
        <v>0</v>
      </c>
      <c r="M74" s="396">
        <v>19125000</v>
      </c>
      <c r="N74" s="385">
        <v>0</v>
      </c>
      <c r="O74" s="385">
        <v>0</v>
      </c>
      <c r="P74" s="385">
        <v>0</v>
      </c>
      <c r="Q74" s="385">
        <v>0</v>
      </c>
      <c r="R74" s="385">
        <v>0</v>
      </c>
      <c r="S74" s="385">
        <v>0</v>
      </c>
      <c r="T74" s="385">
        <v>0</v>
      </c>
      <c r="U74" s="385">
        <v>0</v>
      </c>
      <c r="V74" s="385">
        <v>0</v>
      </c>
      <c r="W74" s="385">
        <v>0</v>
      </c>
      <c r="X74" s="385">
        <v>0</v>
      </c>
      <c r="Y74" s="385">
        <v>0</v>
      </c>
      <c r="Z74" s="385">
        <v>0</v>
      </c>
      <c r="AA74" s="385">
        <v>0</v>
      </c>
      <c r="AB74" s="385">
        <v>0</v>
      </c>
      <c r="AC74" s="384">
        <f t="shared" si="1"/>
        <v>19125000</v>
      </c>
      <c r="AD74" s="385">
        <v>0</v>
      </c>
      <c r="AE74" s="396">
        <v>19125000</v>
      </c>
      <c r="AF74" s="385">
        <v>0</v>
      </c>
      <c r="AG74" s="385">
        <v>0</v>
      </c>
      <c r="AH74" s="385">
        <v>0</v>
      </c>
      <c r="AI74" s="385">
        <v>0</v>
      </c>
      <c r="AJ74" s="385">
        <v>0</v>
      </c>
      <c r="AK74" s="385">
        <v>0</v>
      </c>
      <c r="AL74" s="385">
        <v>0</v>
      </c>
      <c r="AM74" s="385">
        <v>0</v>
      </c>
      <c r="AN74" s="385">
        <v>0</v>
      </c>
      <c r="AO74" s="385">
        <v>0</v>
      </c>
      <c r="AP74" s="385">
        <v>0</v>
      </c>
      <c r="AQ74" s="385">
        <v>0</v>
      </c>
      <c r="AR74" s="385">
        <v>0</v>
      </c>
      <c r="AS74" s="385">
        <v>0</v>
      </c>
      <c r="AT74" s="385">
        <v>0</v>
      </c>
      <c r="AU74" s="178" t="s">
        <v>71</v>
      </c>
      <c r="AV74" s="178" t="s">
        <v>88</v>
      </c>
      <c r="AW74" s="74" t="s">
        <v>89</v>
      </c>
      <c r="GK74" s="3"/>
      <c r="GL74" s="3"/>
      <c r="GM74" s="3"/>
      <c r="GN74" s="3"/>
      <c r="GO74" s="3"/>
    </row>
    <row r="75" spans="2:197" ht="25.5" x14ac:dyDescent="0.2">
      <c r="B75" s="381" t="s">
        <v>64</v>
      </c>
      <c r="C75" s="178" t="s">
        <v>65</v>
      </c>
      <c r="D75" s="178" t="s">
        <v>83</v>
      </c>
      <c r="E75" s="178" t="s">
        <v>84</v>
      </c>
      <c r="F75" s="382">
        <v>2020730010007</v>
      </c>
      <c r="G75" s="178" t="s">
        <v>85</v>
      </c>
      <c r="H75" s="178" t="s">
        <v>86</v>
      </c>
      <c r="I75" s="174" t="s">
        <v>153</v>
      </c>
      <c r="J75" s="397">
        <v>1</v>
      </c>
      <c r="K75" s="384">
        <f t="shared" si="0"/>
        <v>3407392913</v>
      </c>
      <c r="L75" s="385">
        <v>0</v>
      </c>
      <c r="M75" s="395">
        <v>3256992913</v>
      </c>
      <c r="N75" s="385">
        <v>0</v>
      </c>
      <c r="O75" s="395">
        <v>150400000</v>
      </c>
      <c r="P75" s="385">
        <v>0</v>
      </c>
      <c r="Q75" s="385">
        <v>0</v>
      </c>
      <c r="R75" s="385">
        <v>0</v>
      </c>
      <c r="S75" s="385">
        <v>0</v>
      </c>
      <c r="T75" s="385">
        <v>0</v>
      </c>
      <c r="U75" s="385">
        <v>0</v>
      </c>
      <c r="V75" s="385">
        <v>0</v>
      </c>
      <c r="W75" s="385">
        <v>0</v>
      </c>
      <c r="X75" s="385">
        <v>0</v>
      </c>
      <c r="Y75" s="385">
        <v>0</v>
      </c>
      <c r="Z75" s="385">
        <v>0</v>
      </c>
      <c r="AA75" s="385">
        <v>0</v>
      </c>
      <c r="AB75" s="385">
        <v>0</v>
      </c>
      <c r="AC75" s="384">
        <f t="shared" si="1"/>
        <v>3252221119</v>
      </c>
      <c r="AD75" s="385">
        <v>0</v>
      </c>
      <c r="AE75" s="395">
        <v>3212221119</v>
      </c>
      <c r="AF75" s="385">
        <v>0</v>
      </c>
      <c r="AG75" s="385">
        <v>40000000</v>
      </c>
      <c r="AH75" s="385">
        <v>0</v>
      </c>
      <c r="AI75" s="385">
        <v>0</v>
      </c>
      <c r="AJ75" s="385">
        <v>0</v>
      </c>
      <c r="AK75" s="385">
        <v>0</v>
      </c>
      <c r="AL75" s="385">
        <v>0</v>
      </c>
      <c r="AM75" s="385">
        <v>0</v>
      </c>
      <c r="AN75" s="385">
        <v>0</v>
      </c>
      <c r="AO75" s="385">
        <v>0</v>
      </c>
      <c r="AP75" s="385">
        <v>0</v>
      </c>
      <c r="AQ75" s="385">
        <v>0</v>
      </c>
      <c r="AR75" s="385">
        <v>0</v>
      </c>
      <c r="AS75" s="385">
        <v>0</v>
      </c>
      <c r="AT75" s="385">
        <v>0</v>
      </c>
      <c r="AU75" s="178" t="s">
        <v>71</v>
      </c>
      <c r="AV75" s="178" t="s">
        <v>88</v>
      </c>
      <c r="AW75" s="74" t="s">
        <v>89</v>
      </c>
      <c r="GK75" s="3"/>
      <c r="GL75" s="3"/>
      <c r="GM75" s="3"/>
      <c r="GN75" s="3"/>
      <c r="GO75" s="3"/>
    </row>
    <row r="76" spans="2:197" ht="25.5" x14ac:dyDescent="0.2">
      <c r="B76" s="381" t="s">
        <v>64</v>
      </c>
      <c r="C76" s="178" t="s">
        <v>65</v>
      </c>
      <c r="D76" s="178" t="s">
        <v>83</v>
      </c>
      <c r="E76" s="178" t="s">
        <v>84</v>
      </c>
      <c r="F76" s="382">
        <v>2020730010007</v>
      </c>
      <c r="G76" s="178" t="s">
        <v>85</v>
      </c>
      <c r="H76" s="178" t="s">
        <v>86</v>
      </c>
      <c r="I76" s="174" t="s">
        <v>154</v>
      </c>
      <c r="J76" s="397">
        <v>1</v>
      </c>
      <c r="K76" s="384">
        <f t="shared" ref="K76:K83" si="2">SUM(L76:AB76)</f>
        <v>78100000</v>
      </c>
      <c r="L76" s="385">
        <v>0</v>
      </c>
      <c r="M76" s="385">
        <v>0</v>
      </c>
      <c r="N76" s="385">
        <v>0</v>
      </c>
      <c r="O76" s="385">
        <v>78100000</v>
      </c>
      <c r="P76" s="385">
        <v>0</v>
      </c>
      <c r="Q76" s="385">
        <v>0</v>
      </c>
      <c r="R76" s="385">
        <v>0</v>
      </c>
      <c r="S76" s="385">
        <v>0</v>
      </c>
      <c r="T76" s="385">
        <v>0</v>
      </c>
      <c r="U76" s="385">
        <v>0</v>
      </c>
      <c r="V76" s="385">
        <v>0</v>
      </c>
      <c r="W76" s="385">
        <v>0</v>
      </c>
      <c r="X76" s="385">
        <v>0</v>
      </c>
      <c r="Y76" s="385">
        <v>0</v>
      </c>
      <c r="Z76" s="385">
        <v>0</v>
      </c>
      <c r="AA76" s="385">
        <v>0</v>
      </c>
      <c r="AB76" s="385">
        <v>0</v>
      </c>
      <c r="AC76" s="384">
        <f t="shared" ref="AC76:AC83" si="3">SUM(AD76:AT76)</f>
        <v>58700000</v>
      </c>
      <c r="AD76" s="385">
        <v>0</v>
      </c>
      <c r="AE76" s="385">
        <v>0</v>
      </c>
      <c r="AF76" s="385">
        <v>0</v>
      </c>
      <c r="AG76" s="398">
        <v>58700000</v>
      </c>
      <c r="AH76" s="385">
        <v>0</v>
      </c>
      <c r="AI76" s="385">
        <v>0</v>
      </c>
      <c r="AJ76" s="385">
        <v>0</v>
      </c>
      <c r="AK76" s="385">
        <v>0</v>
      </c>
      <c r="AL76" s="385">
        <v>0</v>
      </c>
      <c r="AM76" s="385">
        <v>0</v>
      </c>
      <c r="AN76" s="385">
        <v>0</v>
      </c>
      <c r="AO76" s="385">
        <v>0</v>
      </c>
      <c r="AP76" s="385">
        <v>0</v>
      </c>
      <c r="AQ76" s="385">
        <v>0</v>
      </c>
      <c r="AR76" s="385">
        <v>0</v>
      </c>
      <c r="AS76" s="385">
        <v>0</v>
      </c>
      <c r="AT76" s="385">
        <v>0</v>
      </c>
      <c r="AU76" s="178" t="s">
        <v>71</v>
      </c>
      <c r="AV76" s="178" t="s">
        <v>88</v>
      </c>
      <c r="AW76" s="74" t="s">
        <v>89</v>
      </c>
      <c r="GK76" s="3"/>
      <c r="GL76" s="3"/>
      <c r="GM76" s="3"/>
      <c r="GN76" s="3"/>
      <c r="GO76" s="3"/>
    </row>
    <row r="77" spans="2:197" ht="25.5" x14ac:dyDescent="0.2">
      <c r="B77" s="381" t="s">
        <v>64</v>
      </c>
      <c r="C77" s="178" t="s">
        <v>65</v>
      </c>
      <c r="D77" s="178" t="s">
        <v>155</v>
      </c>
      <c r="E77" s="178" t="s">
        <v>156</v>
      </c>
      <c r="F77" s="382">
        <v>2020730010008</v>
      </c>
      <c r="G77" s="407" t="s">
        <v>157</v>
      </c>
      <c r="H77" s="178" t="s">
        <v>158</v>
      </c>
      <c r="I77" s="174" t="s">
        <v>159</v>
      </c>
      <c r="J77" s="397">
        <v>1</v>
      </c>
      <c r="K77" s="384">
        <f t="shared" si="2"/>
        <v>396213682</v>
      </c>
      <c r="L77" s="385">
        <v>0</v>
      </c>
      <c r="M77" s="385">
        <v>103583682</v>
      </c>
      <c r="N77" s="385">
        <v>0</v>
      </c>
      <c r="O77" s="387">
        <v>292630000</v>
      </c>
      <c r="P77" s="385">
        <v>0</v>
      </c>
      <c r="Q77" s="385">
        <v>0</v>
      </c>
      <c r="R77" s="385">
        <v>0</v>
      </c>
      <c r="S77" s="385">
        <v>0</v>
      </c>
      <c r="T77" s="385">
        <v>0</v>
      </c>
      <c r="U77" s="385">
        <v>0</v>
      </c>
      <c r="V77" s="385">
        <v>0</v>
      </c>
      <c r="W77" s="385">
        <v>0</v>
      </c>
      <c r="X77" s="385">
        <v>0</v>
      </c>
      <c r="Y77" s="385">
        <v>0</v>
      </c>
      <c r="Z77" s="385">
        <v>0</v>
      </c>
      <c r="AA77" s="385">
        <v>0</v>
      </c>
      <c r="AB77" s="385">
        <v>0</v>
      </c>
      <c r="AC77" s="384">
        <f t="shared" si="3"/>
        <v>334869999</v>
      </c>
      <c r="AD77" s="385">
        <v>0</v>
      </c>
      <c r="AE77" s="387">
        <v>103583682</v>
      </c>
      <c r="AF77" s="385">
        <v>0</v>
      </c>
      <c r="AG77" s="398">
        <v>231286317</v>
      </c>
      <c r="AH77" s="385">
        <v>0</v>
      </c>
      <c r="AI77" s="385">
        <v>0</v>
      </c>
      <c r="AJ77" s="385">
        <v>0</v>
      </c>
      <c r="AK77" s="385">
        <v>0</v>
      </c>
      <c r="AL77" s="385">
        <v>0</v>
      </c>
      <c r="AM77" s="385">
        <v>0</v>
      </c>
      <c r="AN77" s="385">
        <v>0</v>
      </c>
      <c r="AO77" s="385">
        <v>0</v>
      </c>
      <c r="AP77" s="385">
        <v>0</v>
      </c>
      <c r="AQ77" s="385">
        <v>0</v>
      </c>
      <c r="AR77" s="385">
        <v>0</v>
      </c>
      <c r="AS77" s="385">
        <v>0</v>
      </c>
      <c r="AT77" s="385">
        <v>0</v>
      </c>
      <c r="AU77" s="178" t="s">
        <v>71</v>
      </c>
      <c r="AV77" s="178" t="s">
        <v>88</v>
      </c>
      <c r="AW77" s="74" t="s">
        <v>89</v>
      </c>
      <c r="GK77" s="3"/>
      <c r="GL77" s="3"/>
      <c r="GM77" s="3"/>
      <c r="GN77" s="3"/>
      <c r="GO77" s="3"/>
    </row>
    <row r="78" spans="2:197" ht="25.5" x14ac:dyDescent="0.2">
      <c r="B78" s="381" t="s">
        <v>64</v>
      </c>
      <c r="C78" s="178" t="s">
        <v>65</v>
      </c>
      <c r="D78" s="178" t="s">
        <v>155</v>
      </c>
      <c r="E78" s="178" t="s">
        <v>156</v>
      </c>
      <c r="F78" s="382">
        <v>2020730010008</v>
      </c>
      <c r="G78" s="407" t="s">
        <v>157</v>
      </c>
      <c r="H78" s="178" t="s">
        <v>158</v>
      </c>
      <c r="I78" s="174" t="s">
        <v>160</v>
      </c>
      <c r="J78" s="397">
        <v>1</v>
      </c>
      <c r="K78" s="384">
        <f t="shared" si="2"/>
        <v>349754967</v>
      </c>
      <c r="L78" s="385">
        <v>0</v>
      </c>
      <c r="M78" s="385">
        <v>349754967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5">
        <v>0</v>
      </c>
      <c r="T78" s="385">
        <v>0</v>
      </c>
      <c r="U78" s="385">
        <v>0</v>
      </c>
      <c r="V78" s="385">
        <v>0</v>
      </c>
      <c r="W78" s="385">
        <v>0</v>
      </c>
      <c r="X78" s="385">
        <v>0</v>
      </c>
      <c r="Y78" s="385">
        <v>0</v>
      </c>
      <c r="Z78" s="385">
        <v>0</v>
      </c>
      <c r="AA78" s="385">
        <v>0</v>
      </c>
      <c r="AB78" s="385">
        <v>0</v>
      </c>
      <c r="AC78" s="384">
        <f t="shared" si="3"/>
        <v>342151664</v>
      </c>
      <c r="AD78" s="385">
        <v>0</v>
      </c>
      <c r="AE78" s="398">
        <v>342151664</v>
      </c>
      <c r="AF78" s="385">
        <v>0</v>
      </c>
      <c r="AG78" s="385">
        <v>0</v>
      </c>
      <c r="AH78" s="385">
        <v>0</v>
      </c>
      <c r="AI78" s="385">
        <v>0</v>
      </c>
      <c r="AJ78" s="385">
        <v>0</v>
      </c>
      <c r="AK78" s="385">
        <v>0</v>
      </c>
      <c r="AL78" s="385">
        <v>0</v>
      </c>
      <c r="AM78" s="385">
        <v>0</v>
      </c>
      <c r="AN78" s="385">
        <v>0</v>
      </c>
      <c r="AO78" s="385">
        <v>0</v>
      </c>
      <c r="AP78" s="385">
        <v>0</v>
      </c>
      <c r="AQ78" s="385">
        <v>0</v>
      </c>
      <c r="AR78" s="385">
        <v>0</v>
      </c>
      <c r="AS78" s="385">
        <v>0</v>
      </c>
      <c r="AT78" s="385">
        <v>0</v>
      </c>
      <c r="AU78" s="178" t="s">
        <v>71</v>
      </c>
      <c r="AV78" s="178" t="s">
        <v>78</v>
      </c>
      <c r="AW78" s="74" t="s">
        <v>79</v>
      </c>
      <c r="GK78" s="3"/>
      <c r="GL78" s="3"/>
      <c r="GM78" s="3"/>
      <c r="GN78" s="3"/>
      <c r="GO78" s="3"/>
    </row>
    <row r="79" spans="2:197" ht="25.5" x14ac:dyDescent="0.2">
      <c r="B79" s="381" t="s">
        <v>64</v>
      </c>
      <c r="C79" s="178" t="s">
        <v>65</v>
      </c>
      <c r="D79" s="178" t="s">
        <v>155</v>
      </c>
      <c r="E79" s="178" t="s">
        <v>156</v>
      </c>
      <c r="F79" s="382">
        <v>2020730010006</v>
      </c>
      <c r="G79" s="407" t="s">
        <v>157</v>
      </c>
      <c r="H79" s="178" t="s">
        <v>158</v>
      </c>
      <c r="I79" s="174" t="s">
        <v>161</v>
      </c>
      <c r="J79" s="399">
        <v>1</v>
      </c>
      <c r="K79" s="384">
        <f t="shared" si="2"/>
        <v>190238367</v>
      </c>
      <c r="L79" s="385">
        <v>0</v>
      </c>
      <c r="M79" s="385">
        <v>190238367</v>
      </c>
      <c r="N79" s="385">
        <v>0</v>
      </c>
      <c r="O79" s="385">
        <v>0</v>
      </c>
      <c r="P79" s="385">
        <v>0</v>
      </c>
      <c r="Q79" s="385">
        <v>0</v>
      </c>
      <c r="R79" s="385">
        <v>0</v>
      </c>
      <c r="S79" s="385">
        <v>0</v>
      </c>
      <c r="T79" s="385">
        <v>0</v>
      </c>
      <c r="U79" s="385">
        <v>0</v>
      </c>
      <c r="V79" s="385">
        <v>0</v>
      </c>
      <c r="W79" s="385">
        <v>0</v>
      </c>
      <c r="X79" s="385">
        <v>0</v>
      </c>
      <c r="Y79" s="385">
        <v>0</v>
      </c>
      <c r="Z79" s="385">
        <v>0</v>
      </c>
      <c r="AA79" s="385">
        <v>0</v>
      </c>
      <c r="AB79" s="385">
        <v>0</v>
      </c>
      <c r="AC79" s="384">
        <f t="shared" si="3"/>
        <v>186993325</v>
      </c>
      <c r="AD79" s="385">
        <v>0</v>
      </c>
      <c r="AE79" s="398">
        <v>186993325</v>
      </c>
      <c r="AF79" s="385">
        <v>0</v>
      </c>
      <c r="AG79" s="385">
        <v>0</v>
      </c>
      <c r="AH79" s="385">
        <v>0</v>
      </c>
      <c r="AI79" s="385">
        <v>0</v>
      </c>
      <c r="AJ79" s="385">
        <v>0</v>
      </c>
      <c r="AK79" s="385">
        <v>0</v>
      </c>
      <c r="AL79" s="385">
        <v>0</v>
      </c>
      <c r="AM79" s="385">
        <v>0</v>
      </c>
      <c r="AN79" s="385">
        <v>0</v>
      </c>
      <c r="AO79" s="385">
        <v>0</v>
      </c>
      <c r="AP79" s="385">
        <v>0</v>
      </c>
      <c r="AQ79" s="385">
        <v>0</v>
      </c>
      <c r="AR79" s="385">
        <v>0</v>
      </c>
      <c r="AS79" s="385">
        <v>0</v>
      </c>
      <c r="AT79" s="385">
        <v>0</v>
      </c>
      <c r="AU79" s="178" t="s">
        <v>71</v>
      </c>
      <c r="AV79" s="178" t="s">
        <v>78</v>
      </c>
      <c r="AW79" s="74" t="s">
        <v>79</v>
      </c>
      <c r="GK79" s="3"/>
      <c r="GL79" s="3"/>
      <c r="GM79" s="3"/>
      <c r="GN79" s="3"/>
      <c r="GO79" s="3"/>
    </row>
    <row r="80" spans="2:197" ht="25.5" x14ac:dyDescent="0.2">
      <c r="B80" s="381" t="s">
        <v>64</v>
      </c>
      <c r="C80" s="178" t="s">
        <v>65</v>
      </c>
      <c r="D80" s="178" t="s">
        <v>155</v>
      </c>
      <c r="E80" s="178" t="s">
        <v>156</v>
      </c>
      <c r="F80" s="382" t="s">
        <v>162</v>
      </c>
      <c r="G80" s="407" t="s">
        <v>157</v>
      </c>
      <c r="H80" s="178" t="s">
        <v>158</v>
      </c>
      <c r="I80" s="174" t="s">
        <v>163</v>
      </c>
      <c r="J80" s="399">
        <v>0.95</v>
      </c>
      <c r="K80" s="384">
        <f t="shared" si="2"/>
        <v>58240000</v>
      </c>
      <c r="L80" s="385">
        <v>0</v>
      </c>
      <c r="M80" s="385">
        <v>58240000</v>
      </c>
      <c r="N80" s="385">
        <v>0</v>
      </c>
      <c r="O80" s="385">
        <v>0</v>
      </c>
      <c r="P80" s="385">
        <v>0</v>
      </c>
      <c r="Q80" s="385">
        <v>0</v>
      </c>
      <c r="R80" s="385">
        <v>0</v>
      </c>
      <c r="S80" s="385">
        <v>0</v>
      </c>
      <c r="T80" s="385">
        <v>0</v>
      </c>
      <c r="U80" s="385">
        <v>0</v>
      </c>
      <c r="V80" s="385">
        <v>0</v>
      </c>
      <c r="W80" s="385">
        <v>0</v>
      </c>
      <c r="X80" s="385">
        <v>0</v>
      </c>
      <c r="Y80" s="385">
        <v>0</v>
      </c>
      <c r="Z80" s="385">
        <v>0</v>
      </c>
      <c r="AA80" s="385">
        <v>0</v>
      </c>
      <c r="AB80" s="385">
        <v>0</v>
      </c>
      <c r="AC80" s="384">
        <f t="shared" si="3"/>
        <v>58240000</v>
      </c>
      <c r="AD80" s="385">
        <v>0</v>
      </c>
      <c r="AE80" s="387">
        <v>58240000</v>
      </c>
      <c r="AF80" s="385">
        <v>0</v>
      </c>
      <c r="AG80" s="385">
        <v>0</v>
      </c>
      <c r="AH80" s="385">
        <v>0</v>
      </c>
      <c r="AI80" s="385">
        <v>0</v>
      </c>
      <c r="AJ80" s="385">
        <v>0</v>
      </c>
      <c r="AK80" s="385">
        <v>0</v>
      </c>
      <c r="AL80" s="385">
        <v>0</v>
      </c>
      <c r="AM80" s="385">
        <v>0</v>
      </c>
      <c r="AN80" s="385">
        <v>0</v>
      </c>
      <c r="AO80" s="385">
        <v>0</v>
      </c>
      <c r="AP80" s="385">
        <v>0</v>
      </c>
      <c r="AQ80" s="385">
        <v>0</v>
      </c>
      <c r="AR80" s="385">
        <v>0</v>
      </c>
      <c r="AS80" s="385">
        <v>0</v>
      </c>
      <c r="AT80" s="385">
        <v>0</v>
      </c>
      <c r="AU80" s="178" t="s">
        <v>71</v>
      </c>
      <c r="AV80" s="178" t="s">
        <v>78</v>
      </c>
      <c r="AW80" s="74" t="s">
        <v>79</v>
      </c>
      <c r="GK80" s="3"/>
      <c r="GL80" s="3"/>
      <c r="GM80" s="3"/>
      <c r="GN80" s="3"/>
      <c r="GO80" s="3"/>
    </row>
    <row r="81" spans="1:197" ht="25.5" x14ac:dyDescent="0.2">
      <c r="B81" s="381" t="s">
        <v>64</v>
      </c>
      <c r="C81" s="178" t="s">
        <v>65</v>
      </c>
      <c r="D81" s="178" t="s">
        <v>155</v>
      </c>
      <c r="E81" s="178" t="s">
        <v>164</v>
      </c>
      <c r="F81" s="382">
        <v>2020730010008</v>
      </c>
      <c r="G81" s="407" t="s">
        <v>157</v>
      </c>
      <c r="H81" s="178" t="s">
        <v>158</v>
      </c>
      <c r="I81" s="174" t="s">
        <v>165</v>
      </c>
      <c r="J81" s="397">
        <v>0.75</v>
      </c>
      <c r="K81" s="384">
        <f t="shared" si="2"/>
        <v>15600000</v>
      </c>
      <c r="L81" s="385">
        <v>0</v>
      </c>
      <c r="M81" s="388">
        <v>15600000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5">
        <v>0</v>
      </c>
      <c r="T81" s="385">
        <v>0</v>
      </c>
      <c r="U81" s="385">
        <v>0</v>
      </c>
      <c r="V81" s="385">
        <v>0</v>
      </c>
      <c r="W81" s="385">
        <v>0</v>
      </c>
      <c r="X81" s="385">
        <v>0</v>
      </c>
      <c r="Y81" s="385">
        <v>0</v>
      </c>
      <c r="Z81" s="385">
        <v>0</v>
      </c>
      <c r="AA81" s="385">
        <v>0</v>
      </c>
      <c r="AB81" s="385">
        <v>0</v>
      </c>
      <c r="AC81" s="384">
        <f t="shared" si="3"/>
        <v>15600000</v>
      </c>
      <c r="AD81" s="385">
        <v>0</v>
      </c>
      <c r="AE81" s="388">
        <v>15600000</v>
      </c>
      <c r="AF81" s="385">
        <v>0</v>
      </c>
      <c r="AG81" s="385">
        <v>0</v>
      </c>
      <c r="AH81" s="385">
        <v>0</v>
      </c>
      <c r="AI81" s="385">
        <v>0</v>
      </c>
      <c r="AJ81" s="385">
        <v>0</v>
      </c>
      <c r="AK81" s="385">
        <v>0</v>
      </c>
      <c r="AL81" s="385">
        <v>0</v>
      </c>
      <c r="AM81" s="385">
        <v>0</v>
      </c>
      <c r="AN81" s="385">
        <v>0</v>
      </c>
      <c r="AO81" s="385">
        <v>0</v>
      </c>
      <c r="AP81" s="385">
        <v>0</v>
      </c>
      <c r="AQ81" s="385">
        <v>0</v>
      </c>
      <c r="AR81" s="385">
        <v>0</v>
      </c>
      <c r="AS81" s="385">
        <v>0</v>
      </c>
      <c r="AT81" s="385">
        <v>0</v>
      </c>
      <c r="AU81" s="178" t="s">
        <v>71</v>
      </c>
      <c r="AV81" s="178" t="s">
        <v>88</v>
      </c>
      <c r="AW81" s="74" t="s">
        <v>89</v>
      </c>
      <c r="GK81" s="3"/>
      <c r="GL81" s="3"/>
      <c r="GM81" s="3"/>
      <c r="GN81" s="3"/>
      <c r="GO81" s="3"/>
    </row>
    <row r="82" spans="1:197" ht="38.25" x14ac:dyDescent="0.2">
      <c r="B82" s="381" t="s">
        <v>64</v>
      </c>
      <c r="C82" s="178" t="s">
        <v>65</v>
      </c>
      <c r="D82" s="178" t="s">
        <v>155</v>
      </c>
      <c r="E82" s="178" t="s">
        <v>164</v>
      </c>
      <c r="F82" s="382">
        <v>2020730010008</v>
      </c>
      <c r="G82" s="407" t="s">
        <v>157</v>
      </c>
      <c r="H82" s="178" t="s">
        <v>158</v>
      </c>
      <c r="I82" s="174" t="s">
        <v>166</v>
      </c>
      <c r="J82" s="397">
        <v>1</v>
      </c>
      <c r="K82" s="384">
        <f t="shared" si="2"/>
        <v>41166666</v>
      </c>
      <c r="L82" s="385">
        <v>0</v>
      </c>
      <c r="M82" s="388">
        <v>41166666</v>
      </c>
      <c r="N82" s="385">
        <v>0</v>
      </c>
      <c r="O82" s="385">
        <v>0</v>
      </c>
      <c r="P82" s="385">
        <v>0</v>
      </c>
      <c r="Q82" s="385">
        <v>0</v>
      </c>
      <c r="R82" s="385">
        <v>0</v>
      </c>
      <c r="S82" s="385">
        <v>0</v>
      </c>
      <c r="T82" s="385">
        <v>0</v>
      </c>
      <c r="U82" s="385">
        <v>0</v>
      </c>
      <c r="V82" s="385">
        <v>0</v>
      </c>
      <c r="W82" s="385">
        <v>0</v>
      </c>
      <c r="X82" s="385">
        <v>0</v>
      </c>
      <c r="Y82" s="385">
        <v>0</v>
      </c>
      <c r="Z82" s="385">
        <v>0</v>
      </c>
      <c r="AA82" s="385">
        <v>0</v>
      </c>
      <c r="AB82" s="385">
        <v>0</v>
      </c>
      <c r="AC82" s="384">
        <f t="shared" si="3"/>
        <v>41166666</v>
      </c>
      <c r="AD82" s="385">
        <v>0</v>
      </c>
      <c r="AE82" s="388">
        <v>41166666</v>
      </c>
      <c r="AF82" s="385">
        <v>0</v>
      </c>
      <c r="AG82" s="385">
        <v>0</v>
      </c>
      <c r="AH82" s="385">
        <v>0</v>
      </c>
      <c r="AI82" s="385">
        <v>0</v>
      </c>
      <c r="AJ82" s="385">
        <v>0</v>
      </c>
      <c r="AK82" s="385">
        <v>0</v>
      </c>
      <c r="AL82" s="385">
        <v>0</v>
      </c>
      <c r="AM82" s="385">
        <v>0</v>
      </c>
      <c r="AN82" s="385">
        <v>0</v>
      </c>
      <c r="AO82" s="385">
        <v>0</v>
      </c>
      <c r="AP82" s="385">
        <v>0</v>
      </c>
      <c r="AQ82" s="385">
        <v>0</v>
      </c>
      <c r="AR82" s="385">
        <v>0</v>
      </c>
      <c r="AS82" s="385">
        <v>0</v>
      </c>
      <c r="AT82" s="385">
        <v>0</v>
      </c>
      <c r="AU82" s="178" t="s">
        <v>71</v>
      </c>
      <c r="AV82" s="178" t="s">
        <v>72</v>
      </c>
      <c r="AW82" s="74" t="s">
        <v>73</v>
      </c>
      <c r="GK82" s="3"/>
      <c r="GL82" s="3"/>
      <c r="GM82" s="3"/>
      <c r="GN82" s="3"/>
      <c r="GO82" s="3"/>
    </row>
    <row r="83" spans="1:197" ht="26.25" thickBot="1" x14ac:dyDescent="0.25">
      <c r="B83" s="408" t="s">
        <v>64</v>
      </c>
      <c r="C83" s="127" t="s">
        <v>65</v>
      </c>
      <c r="D83" s="127" t="s">
        <v>155</v>
      </c>
      <c r="E83" s="127" t="s">
        <v>164</v>
      </c>
      <c r="F83" s="409">
        <v>2020730010008</v>
      </c>
      <c r="G83" s="410" t="s">
        <v>157</v>
      </c>
      <c r="H83" s="127" t="s">
        <v>158</v>
      </c>
      <c r="I83" s="411" t="s">
        <v>167</v>
      </c>
      <c r="J83" s="412">
        <v>1</v>
      </c>
      <c r="K83" s="413">
        <f t="shared" si="2"/>
        <v>0</v>
      </c>
      <c r="L83" s="414">
        <v>0</v>
      </c>
      <c r="M83" s="414">
        <v>0</v>
      </c>
      <c r="N83" s="414">
        <v>0</v>
      </c>
      <c r="O83" s="414">
        <v>0</v>
      </c>
      <c r="P83" s="414">
        <v>0</v>
      </c>
      <c r="Q83" s="414">
        <v>0</v>
      </c>
      <c r="R83" s="414">
        <v>0</v>
      </c>
      <c r="S83" s="414">
        <v>0</v>
      </c>
      <c r="T83" s="414">
        <v>0</v>
      </c>
      <c r="U83" s="414">
        <v>0</v>
      </c>
      <c r="V83" s="414">
        <v>0</v>
      </c>
      <c r="W83" s="414">
        <v>0</v>
      </c>
      <c r="X83" s="414">
        <v>0</v>
      </c>
      <c r="Y83" s="414">
        <v>0</v>
      </c>
      <c r="Z83" s="414">
        <v>0</v>
      </c>
      <c r="AA83" s="414">
        <v>0</v>
      </c>
      <c r="AB83" s="414">
        <v>0</v>
      </c>
      <c r="AC83" s="413">
        <f t="shared" si="3"/>
        <v>0</v>
      </c>
      <c r="AD83" s="414">
        <v>0</v>
      </c>
      <c r="AE83" s="415">
        <v>0</v>
      </c>
      <c r="AF83" s="414">
        <v>0</v>
      </c>
      <c r="AG83" s="414">
        <v>0</v>
      </c>
      <c r="AH83" s="414">
        <v>0</v>
      </c>
      <c r="AI83" s="414">
        <v>0</v>
      </c>
      <c r="AJ83" s="414">
        <v>0</v>
      </c>
      <c r="AK83" s="414">
        <v>0</v>
      </c>
      <c r="AL83" s="414">
        <v>0</v>
      </c>
      <c r="AM83" s="414">
        <v>0</v>
      </c>
      <c r="AN83" s="414">
        <v>0</v>
      </c>
      <c r="AO83" s="414">
        <v>0</v>
      </c>
      <c r="AP83" s="414">
        <v>0</v>
      </c>
      <c r="AQ83" s="414">
        <v>0</v>
      </c>
      <c r="AR83" s="414">
        <v>0</v>
      </c>
      <c r="AS83" s="414">
        <v>0</v>
      </c>
      <c r="AT83" s="414">
        <v>0</v>
      </c>
      <c r="AU83" s="127" t="s">
        <v>71</v>
      </c>
      <c r="AV83" s="127" t="s">
        <v>88</v>
      </c>
      <c r="AW83" s="416" t="s">
        <v>89</v>
      </c>
      <c r="GK83" s="3"/>
      <c r="GL83" s="3"/>
      <c r="GM83" s="3"/>
      <c r="GN83" s="3"/>
      <c r="GO83" s="3"/>
    </row>
    <row r="84" spans="1:197" s="423" customFormat="1" ht="13.5" thickBot="1" x14ac:dyDescent="0.25">
      <c r="A84" s="392"/>
      <c r="B84" s="417" t="s">
        <v>36</v>
      </c>
      <c r="C84" s="418"/>
      <c r="D84" s="418"/>
      <c r="E84" s="418"/>
      <c r="F84" s="418"/>
      <c r="G84" s="418"/>
      <c r="H84" s="418"/>
      <c r="I84" s="418"/>
      <c r="J84" s="419"/>
      <c r="K84" s="420">
        <f>SUM(K11:K83)</f>
        <v>286026733137</v>
      </c>
      <c r="L84" s="421"/>
      <c r="M84" s="421"/>
      <c r="N84" s="421"/>
      <c r="O84" s="421"/>
      <c r="P84" s="421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0">
        <f>SUM(AC11:AC83)</f>
        <v>260949691989</v>
      </c>
      <c r="AD84" s="421"/>
      <c r="AE84" s="421"/>
      <c r="AF84" s="421"/>
      <c r="AG84" s="421"/>
      <c r="AH84" s="421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392"/>
      <c r="AV84" s="392"/>
      <c r="AW84" s="392"/>
      <c r="AX84" s="392"/>
      <c r="AY84" s="392"/>
      <c r="AZ84" s="392"/>
      <c r="BA84" s="392"/>
      <c r="BB84" s="392"/>
      <c r="BC84" s="392"/>
      <c r="BD84" s="392"/>
      <c r="BE84" s="392"/>
      <c r="BF84" s="392"/>
      <c r="BG84" s="392"/>
      <c r="BH84" s="392"/>
      <c r="BI84" s="392"/>
      <c r="BJ84" s="392"/>
      <c r="BK84" s="392"/>
      <c r="BL84" s="392"/>
      <c r="BM84" s="392"/>
      <c r="BN84" s="392"/>
      <c r="BO84" s="392"/>
      <c r="BP84" s="392"/>
      <c r="BQ84" s="392"/>
      <c r="BR84" s="392"/>
      <c r="BS84" s="392"/>
      <c r="BT84" s="392"/>
      <c r="BU84" s="392"/>
      <c r="BV84" s="392"/>
      <c r="BW84" s="392"/>
      <c r="BX84" s="392"/>
      <c r="BY84" s="392"/>
      <c r="BZ84" s="392"/>
      <c r="CA84" s="392"/>
      <c r="CB84" s="392"/>
      <c r="CC84" s="392"/>
      <c r="CD84" s="392"/>
      <c r="CE84" s="392"/>
      <c r="CF84" s="392"/>
      <c r="CG84" s="392"/>
      <c r="CH84" s="392"/>
      <c r="CI84" s="392"/>
      <c r="CJ84" s="392"/>
      <c r="CK84" s="392"/>
      <c r="CL84" s="392"/>
      <c r="CM84" s="392"/>
      <c r="CN84" s="392"/>
      <c r="CO84" s="392"/>
      <c r="CP84" s="392"/>
      <c r="CQ84" s="392"/>
      <c r="CR84" s="392"/>
      <c r="CS84" s="392"/>
      <c r="CT84" s="392"/>
      <c r="CU84" s="392"/>
      <c r="CV84" s="392"/>
      <c r="CW84" s="392"/>
      <c r="CX84" s="392"/>
      <c r="CY84" s="392"/>
      <c r="CZ84" s="392"/>
      <c r="DA84" s="392"/>
      <c r="DB84" s="392"/>
      <c r="DC84" s="392"/>
      <c r="DD84" s="392"/>
      <c r="DE84" s="392"/>
      <c r="DF84" s="392"/>
      <c r="DG84" s="392"/>
      <c r="DH84" s="392"/>
      <c r="DI84" s="392"/>
      <c r="DJ84" s="392"/>
      <c r="DK84" s="392"/>
      <c r="DL84" s="392"/>
      <c r="DM84" s="392"/>
      <c r="DN84" s="392"/>
      <c r="DO84" s="392"/>
      <c r="DP84" s="392"/>
      <c r="DQ84" s="392"/>
      <c r="DR84" s="392"/>
      <c r="DS84" s="392"/>
      <c r="DT84" s="392"/>
      <c r="DU84" s="392"/>
      <c r="DV84" s="392"/>
      <c r="DW84" s="392"/>
      <c r="DX84" s="392"/>
      <c r="DY84" s="392"/>
      <c r="DZ84" s="392"/>
      <c r="EA84" s="392"/>
      <c r="EB84" s="392"/>
      <c r="EC84" s="392"/>
      <c r="ED84" s="392"/>
      <c r="EE84" s="392"/>
      <c r="EF84" s="392"/>
      <c r="EG84" s="392"/>
      <c r="EH84" s="392"/>
      <c r="EI84" s="392"/>
      <c r="EJ84" s="392"/>
      <c r="EK84" s="392"/>
      <c r="EL84" s="392"/>
      <c r="EM84" s="392"/>
      <c r="EN84" s="392"/>
      <c r="EO84" s="392"/>
      <c r="EP84" s="392"/>
      <c r="EQ84" s="392"/>
      <c r="ER84" s="392"/>
      <c r="ES84" s="392"/>
      <c r="ET84" s="392"/>
      <c r="EU84" s="392"/>
      <c r="EV84" s="392"/>
      <c r="EW84" s="392"/>
      <c r="EX84" s="392"/>
      <c r="EY84" s="392"/>
      <c r="EZ84" s="392"/>
      <c r="FA84" s="392"/>
      <c r="FB84" s="392"/>
      <c r="FC84" s="392"/>
      <c r="FD84" s="392"/>
      <c r="FE84" s="392"/>
      <c r="FF84" s="392"/>
      <c r="FG84" s="392"/>
      <c r="FH84" s="392"/>
      <c r="FI84" s="392"/>
      <c r="FJ84" s="392"/>
      <c r="FK84" s="392"/>
      <c r="FL84" s="392"/>
      <c r="FM84" s="392"/>
      <c r="FN84" s="392"/>
      <c r="FO84" s="392"/>
      <c r="FP84" s="392"/>
      <c r="FQ84" s="392"/>
      <c r="FR84" s="392"/>
      <c r="FS84" s="392"/>
      <c r="FT84" s="392"/>
      <c r="FU84" s="392"/>
      <c r="FV84" s="392"/>
      <c r="FW84" s="392"/>
      <c r="FX84" s="392"/>
      <c r="FY84" s="392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</row>
    <row r="85" spans="1:197" x14ac:dyDescent="0.2">
      <c r="K85" s="424"/>
      <c r="L85" s="425"/>
      <c r="M85" s="426"/>
      <c r="AC85" s="423"/>
    </row>
    <row r="86" spans="1:197" x14ac:dyDescent="0.2">
      <c r="K86" s="424"/>
      <c r="L86" s="425"/>
      <c r="M86" s="426"/>
      <c r="AC86" s="427"/>
    </row>
    <row r="87" spans="1:197" x14ac:dyDescent="0.2">
      <c r="K87" s="424"/>
      <c r="L87" s="425"/>
      <c r="M87" s="426"/>
      <c r="AC87" s="428"/>
    </row>
    <row r="88" spans="1:197" x14ac:dyDescent="0.2">
      <c r="K88" s="424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14"/>
      <c r="AD88" s="14"/>
    </row>
  </sheetData>
  <mergeCells count="40">
    <mergeCell ref="B4:AA4"/>
    <mergeCell ref="B5:AA5"/>
    <mergeCell ref="B7:F7"/>
    <mergeCell ref="B8:J8"/>
    <mergeCell ref="K8:K10"/>
    <mergeCell ref="L8:AB8"/>
    <mergeCell ref="J9:J10"/>
    <mergeCell ref="L9:M9"/>
    <mergeCell ref="N9:U9"/>
    <mergeCell ref="V9:V10"/>
    <mergeCell ref="AU8:AW8"/>
    <mergeCell ref="B9:B10"/>
    <mergeCell ref="C9:C10"/>
    <mergeCell ref="D9:D10"/>
    <mergeCell ref="E9:E10"/>
    <mergeCell ref="F9:F10"/>
    <mergeCell ref="G9:G10"/>
    <mergeCell ref="H9:H10"/>
    <mergeCell ref="I9:I10"/>
    <mergeCell ref="AC8:AC10"/>
    <mergeCell ref="Y9:Y10"/>
    <mergeCell ref="Z9:Z10"/>
    <mergeCell ref="AA9:AA10"/>
    <mergeCell ref="AB9:AB10"/>
    <mergeCell ref="AD8:AT8"/>
    <mergeCell ref="AV9:AV10"/>
    <mergeCell ref="AW9:AW10"/>
    <mergeCell ref="B84:J84"/>
    <mergeCell ref="AQ9:AQ10"/>
    <mergeCell ref="AR9:AR10"/>
    <mergeCell ref="AS9:AS10"/>
    <mergeCell ref="AT9:AT10"/>
    <mergeCell ref="AU9:AU10"/>
    <mergeCell ref="AD9:AE9"/>
    <mergeCell ref="AF9:AM9"/>
    <mergeCell ref="AN9:AN10"/>
    <mergeCell ref="AO9:AO10"/>
    <mergeCell ref="AP9:AP10"/>
    <mergeCell ref="W9:W10"/>
    <mergeCell ref="X9:X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112"/>
  <sheetViews>
    <sheetView zoomScale="70" zoomScaleNormal="70" workbookViewId="0">
      <selection activeCell="M15" sqref="M15"/>
    </sheetView>
  </sheetViews>
  <sheetFormatPr baseColWidth="10" defaultRowHeight="12.75" x14ac:dyDescent="0.2"/>
  <cols>
    <col min="1" max="1" width="2.85546875" style="575" customWidth="1"/>
    <col min="2" max="2" width="20.7109375" style="574" customWidth="1"/>
    <col min="3" max="3" width="29.5703125" style="575" customWidth="1"/>
    <col min="4" max="4" width="43.7109375" style="575" customWidth="1"/>
    <col min="5" max="5" width="16.28515625" style="575" customWidth="1"/>
    <col min="6" max="6" width="23" style="575" customWidth="1"/>
    <col min="7" max="7" width="16.7109375" style="575" customWidth="1"/>
    <col min="8" max="8" width="23.140625" style="575" customWidth="1"/>
    <col min="9" max="9" width="32.5703125" style="575" customWidth="1"/>
    <col min="10" max="10" width="16.85546875" style="575" customWidth="1"/>
    <col min="11" max="11" width="22.42578125" style="575" customWidth="1"/>
    <col min="12" max="12" width="20.140625" style="575" customWidth="1"/>
    <col min="13" max="13" width="20.85546875" style="575" customWidth="1"/>
    <col min="14" max="15" width="3.5703125" style="575" customWidth="1"/>
    <col min="16" max="16" width="8.5703125" style="575" customWidth="1"/>
    <col min="17" max="17" width="19.7109375" style="575" customWidth="1"/>
    <col min="18" max="18" width="6" style="575" customWidth="1"/>
    <col min="19" max="19" width="13.5703125" style="575" customWidth="1"/>
    <col min="20" max="20" width="18.5703125" style="575" customWidth="1"/>
    <col min="21" max="21" width="16" style="575" customWidth="1"/>
    <col min="22" max="22" width="36" style="575" customWidth="1"/>
    <col min="23" max="23" width="13.5703125" style="575" customWidth="1"/>
    <col min="24" max="24" width="21.42578125" style="575" customWidth="1"/>
    <col min="25" max="25" width="17.42578125" style="575" bestFit="1" customWidth="1"/>
    <col min="26" max="26" width="18.7109375" style="575" bestFit="1" customWidth="1"/>
    <col min="27" max="28" width="3.5703125" style="575" customWidth="1"/>
    <col min="29" max="29" width="8.5703125" style="575" customWidth="1"/>
    <col min="30" max="31" width="3.5703125" style="575" customWidth="1"/>
    <col min="32" max="32" width="6" style="575" customWidth="1"/>
    <col min="33" max="33" width="3.5703125" style="575" customWidth="1"/>
    <col min="34" max="34" width="11" style="575" customWidth="1"/>
    <col min="35" max="35" width="10.7109375" style="575" customWidth="1"/>
    <col min="36" max="36" width="8.140625" style="575" customWidth="1"/>
    <col min="37" max="37" width="12.42578125" style="575" customWidth="1"/>
    <col min="38" max="38" width="13.5703125" style="575" customWidth="1"/>
    <col min="39" max="39" width="19.85546875" style="575" customWidth="1"/>
    <col min="40" max="40" width="19.28515625" style="575" customWidth="1"/>
    <col min="41" max="41" width="16.28515625" style="575" customWidth="1"/>
    <col min="42" max="254" width="11.42578125" style="575"/>
    <col min="255" max="255" width="2.85546875" style="575" customWidth="1"/>
    <col min="256" max="256" width="20.7109375" style="575" customWidth="1"/>
    <col min="257" max="257" width="24.7109375" style="575" customWidth="1"/>
    <col min="258" max="258" width="43.7109375" style="575" customWidth="1"/>
    <col min="259" max="259" width="16.28515625" style="575" customWidth="1"/>
    <col min="260" max="260" width="23" style="575" customWidth="1"/>
    <col min="261" max="261" width="16.7109375" style="575" customWidth="1"/>
    <col min="262" max="262" width="23.140625" style="575" customWidth="1"/>
    <col min="263" max="263" width="32.5703125" style="575" customWidth="1"/>
    <col min="264" max="264" width="16.85546875" style="575" customWidth="1"/>
    <col min="265" max="265" width="22.42578125" style="575" customWidth="1"/>
    <col min="266" max="266" width="20.140625" style="575" customWidth="1"/>
    <col min="267" max="267" width="20.85546875" style="575" customWidth="1"/>
    <col min="268" max="269" width="3.5703125" style="575" customWidth="1"/>
    <col min="270" max="270" width="8.5703125" style="575" customWidth="1"/>
    <col min="271" max="271" width="19.7109375" style="575" customWidth="1"/>
    <col min="272" max="272" width="6" style="575" customWidth="1"/>
    <col min="273" max="273" width="13.5703125" style="575" customWidth="1"/>
    <col min="274" max="274" width="18.5703125" style="575" customWidth="1"/>
    <col min="275" max="275" width="16" style="575" customWidth="1"/>
    <col min="276" max="276" width="36" style="575" customWidth="1"/>
    <col min="277" max="277" width="13.5703125" style="575" customWidth="1"/>
    <col min="278" max="278" width="21.42578125" style="575" customWidth="1"/>
    <col min="279" max="279" width="17.42578125" style="575" bestFit="1" customWidth="1"/>
    <col min="280" max="280" width="18.7109375" style="575" bestFit="1" customWidth="1"/>
    <col min="281" max="282" width="3.5703125" style="575" customWidth="1"/>
    <col min="283" max="283" width="8.5703125" style="575" customWidth="1"/>
    <col min="284" max="285" width="3.5703125" style="575" customWidth="1"/>
    <col min="286" max="286" width="6" style="575" customWidth="1"/>
    <col min="287" max="287" width="3.5703125" style="575" customWidth="1"/>
    <col min="288" max="288" width="11" style="575" customWidth="1"/>
    <col min="289" max="289" width="10.7109375" style="575" customWidth="1"/>
    <col min="290" max="290" width="8.140625" style="575" customWidth="1"/>
    <col min="291" max="291" width="12.42578125" style="575" customWidth="1"/>
    <col min="292" max="292" width="13.5703125" style="575" customWidth="1"/>
    <col min="293" max="293" width="20.5703125" style="575" customWidth="1"/>
    <col min="294" max="294" width="19.85546875" style="575" customWidth="1"/>
    <col min="295" max="295" width="19.28515625" style="575" customWidth="1"/>
    <col min="296" max="296" width="16.28515625" style="575" customWidth="1"/>
    <col min="297" max="510" width="11.42578125" style="575"/>
    <col min="511" max="511" width="2.85546875" style="575" customWidth="1"/>
    <col min="512" max="512" width="20.7109375" style="575" customWidth="1"/>
    <col min="513" max="513" width="24.7109375" style="575" customWidth="1"/>
    <col min="514" max="514" width="43.7109375" style="575" customWidth="1"/>
    <col min="515" max="515" width="16.28515625" style="575" customWidth="1"/>
    <col min="516" max="516" width="23" style="575" customWidth="1"/>
    <col min="517" max="517" width="16.7109375" style="575" customWidth="1"/>
    <col min="518" max="518" width="23.140625" style="575" customWidth="1"/>
    <col min="519" max="519" width="32.5703125" style="575" customWidth="1"/>
    <col min="520" max="520" width="16.85546875" style="575" customWidth="1"/>
    <col min="521" max="521" width="22.42578125" style="575" customWidth="1"/>
    <col min="522" max="522" width="20.140625" style="575" customWidth="1"/>
    <col min="523" max="523" width="20.85546875" style="575" customWidth="1"/>
    <col min="524" max="525" width="3.5703125" style="575" customWidth="1"/>
    <col min="526" max="526" width="8.5703125" style="575" customWidth="1"/>
    <col min="527" max="527" width="19.7109375" style="575" customWidth="1"/>
    <col min="528" max="528" width="6" style="575" customWidth="1"/>
    <col min="529" max="529" width="13.5703125" style="575" customWidth="1"/>
    <col min="530" max="530" width="18.5703125" style="575" customWidth="1"/>
    <col min="531" max="531" width="16" style="575" customWidth="1"/>
    <col min="532" max="532" width="36" style="575" customWidth="1"/>
    <col min="533" max="533" width="13.5703125" style="575" customWidth="1"/>
    <col min="534" max="534" width="21.42578125" style="575" customWidth="1"/>
    <col min="535" max="535" width="17.42578125" style="575" bestFit="1" customWidth="1"/>
    <col min="536" max="536" width="18.7109375" style="575" bestFit="1" customWidth="1"/>
    <col min="537" max="538" width="3.5703125" style="575" customWidth="1"/>
    <col min="539" max="539" width="8.5703125" style="575" customWidth="1"/>
    <col min="540" max="541" width="3.5703125" style="575" customWidth="1"/>
    <col min="542" max="542" width="6" style="575" customWidth="1"/>
    <col min="543" max="543" width="3.5703125" style="575" customWidth="1"/>
    <col min="544" max="544" width="11" style="575" customWidth="1"/>
    <col min="545" max="545" width="10.7109375" style="575" customWidth="1"/>
    <col min="546" max="546" width="8.140625" style="575" customWidth="1"/>
    <col min="547" max="547" width="12.42578125" style="575" customWidth="1"/>
    <col min="548" max="548" width="13.5703125" style="575" customWidth="1"/>
    <col min="549" max="549" width="20.5703125" style="575" customWidth="1"/>
    <col min="550" max="550" width="19.85546875" style="575" customWidth="1"/>
    <col min="551" max="551" width="19.28515625" style="575" customWidth="1"/>
    <col min="552" max="552" width="16.28515625" style="575" customWidth="1"/>
    <col min="553" max="766" width="11.42578125" style="575"/>
    <col min="767" max="767" width="2.85546875" style="575" customWidth="1"/>
    <col min="768" max="768" width="20.7109375" style="575" customWidth="1"/>
    <col min="769" max="769" width="24.7109375" style="575" customWidth="1"/>
    <col min="770" max="770" width="43.7109375" style="575" customWidth="1"/>
    <col min="771" max="771" width="16.28515625" style="575" customWidth="1"/>
    <col min="772" max="772" width="23" style="575" customWidth="1"/>
    <col min="773" max="773" width="16.7109375" style="575" customWidth="1"/>
    <col min="774" max="774" width="23.140625" style="575" customWidth="1"/>
    <col min="775" max="775" width="32.5703125" style="575" customWidth="1"/>
    <col min="776" max="776" width="16.85546875" style="575" customWidth="1"/>
    <col min="777" max="777" width="22.42578125" style="575" customWidth="1"/>
    <col min="778" max="778" width="20.140625" style="575" customWidth="1"/>
    <col min="779" max="779" width="20.85546875" style="575" customWidth="1"/>
    <col min="780" max="781" width="3.5703125" style="575" customWidth="1"/>
    <col min="782" max="782" width="8.5703125" style="575" customWidth="1"/>
    <col min="783" max="783" width="19.7109375" style="575" customWidth="1"/>
    <col min="784" max="784" width="6" style="575" customWidth="1"/>
    <col min="785" max="785" width="13.5703125" style="575" customWidth="1"/>
    <col min="786" max="786" width="18.5703125" style="575" customWidth="1"/>
    <col min="787" max="787" width="16" style="575" customWidth="1"/>
    <col min="788" max="788" width="36" style="575" customWidth="1"/>
    <col min="789" max="789" width="13.5703125" style="575" customWidth="1"/>
    <col min="790" max="790" width="21.42578125" style="575" customWidth="1"/>
    <col min="791" max="791" width="17.42578125" style="575" bestFit="1" customWidth="1"/>
    <col min="792" max="792" width="18.7109375" style="575" bestFit="1" customWidth="1"/>
    <col min="793" max="794" width="3.5703125" style="575" customWidth="1"/>
    <col min="795" max="795" width="8.5703125" style="575" customWidth="1"/>
    <col min="796" max="797" width="3.5703125" style="575" customWidth="1"/>
    <col min="798" max="798" width="6" style="575" customWidth="1"/>
    <col min="799" max="799" width="3.5703125" style="575" customWidth="1"/>
    <col min="800" max="800" width="11" style="575" customWidth="1"/>
    <col min="801" max="801" width="10.7109375" style="575" customWidth="1"/>
    <col min="802" max="802" width="8.140625" style="575" customWidth="1"/>
    <col min="803" max="803" width="12.42578125" style="575" customWidth="1"/>
    <col min="804" max="804" width="13.5703125" style="575" customWidth="1"/>
    <col min="805" max="805" width="20.5703125" style="575" customWidth="1"/>
    <col min="806" max="806" width="19.85546875" style="575" customWidth="1"/>
    <col min="807" max="807" width="19.28515625" style="575" customWidth="1"/>
    <col min="808" max="808" width="16.28515625" style="575" customWidth="1"/>
    <col min="809" max="1022" width="11.42578125" style="575"/>
    <col min="1023" max="1023" width="2.85546875" style="575" customWidth="1"/>
    <col min="1024" max="1024" width="20.7109375" style="575" customWidth="1"/>
    <col min="1025" max="1025" width="24.7109375" style="575" customWidth="1"/>
    <col min="1026" max="1026" width="43.7109375" style="575" customWidth="1"/>
    <col min="1027" max="1027" width="16.28515625" style="575" customWidth="1"/>
    <col min="1028" max="1028" width="23" style="575" customWidth="1"/>
    <col min="1029" max="1029" width="16.7109375" style="575" customWidth="1"/>
    <col min="1030" max="1030" width="23.140625" style="575" customWidth="1"/>
    <col min="1031" max="1031" width="32.5703125" style="575" customWidth="1"/>
    <col min="1032" max="1032" width="16.85546875" style="575" customWidth="1"/>
    <col min="1033" max="1033" width="22.42578125" style="575" customWidth="1"/>
    <col min="1034" max="1034" width="20.140625" style="575" customWidth="1"/>
    <col min="1035" max="1035" width="20.85546875" style="575" customWidth="1"/>
    <col min="1036" max="1037" width="3.5703125" style="575" customWidth="1"/>
    <col min="1038" max="1038" width="8.5703125" style="575" customWidth="1"/>
    <col min="1039" max="1039" width="19.7109375" style="575" customWidth="1"/>
    <col min="1040" max="1040" width="6" style="575" customWidth="1"/>
    <col min="1041" max="1041" width="13.5703125" style="575" customWidth="1"/>
    <col min="1042" max="1042" width="18.5703125" style="575" customWidth="1"/>
    <col min="1043" max="1043" width="16" style="575" customWidth="1"/>
    <col min="1044" max="1044" width="36" style="575" customWidth="1"/>
    <col min="1045" max="1045" width="13.5703125" style="575" customWidth="1"/>
    <col min="1046" max="1046" width="21.42578125" style="575" customWidth="1"/>
    <col min="1047" max="1047" width="17.42578125" style="575" bestFit="1" customWidth="1"/>
    <col min="1048" max="1048" width="18.7109375" style="575" bestFit="1" customWidth="1"/>
    <col min="1049" max="1050" width="3.5703125" style="575" customWidth="1"/>
    <col min="1051" max="1051" width="8.5703125" style="575" customWidth="1"/>
    <col min="1052" max="1053" width="3.5703125" style="575" customWidth="1"/>
    <col min="1054" max="1054" width="6" style="575" customWidth="1"/>
    <col min="1055" max="1055" width="3.5703125" style="575" customWidth="1"/>
    <col min="1056" max="1056" width="11" style="575" customWidth="1"/>
    <col min="1057" max="1057" width="10.7109375" style="575" customWidth="1"/>
    <col min="1058" max="1058" width="8.140625" style="575" customWidth="1"/>
    <col min="1059" max="1059" width="12.42578125" style="575" customWidth="1"/>
    <col min="1060" max="1060" width="13.5703125" style="575" customWidth="1"/>
    <col min="1061" max="1061" width="20.5703125" style="575" customWidth="1"/>
    <col min="1062" max="1062" width="19.85546875" style="575" customWidth="1"/>
    <col min="1063" max="1063" width="19.28515625" style="575" customWidth="1"/>
    <col min="1064" max="1064" width="16.28515625" style="575" customWidth="1"/>
    <col min="1065" max="1278" width="11.42578125" style="575"/>
    <col min="1279" max="1279" width="2.85546875" style="575" customWidth="1"/>
    <col min="1280" max="1280" width="20.7109375" style="575" customWidth="1"/>
    <col min="1281" max="1281" width="24.7109375" style="575" customWidth="1"/>
    <col min="1282" max="1282" width="43.7109375" style="575" customWidth="1"/>
    <col min="1283" max="1283" width="16.28515625" style="575" customWidth="1"/>
    <col min="1284" max="1284" width="23" style="575" customWidth="1"/>
    <col min="1285" max="1285" width="16.7109375" style="575" customWidth="1"/>
    <col min="1286" max="1286" width="23.140625" style="575" customWidth="1"/>
    <col min="1287" max="1287" width="32.5703125" style="575" customWidth="1"/>
    <col min="1288" max="1288" width="16.85546875" style="575" customWidth="1"/>
    <col min="1289" max="1289" width="22.42578125" style="575" customWidth="1"/>
    <col min="1290" max="1290" width="20.140625" style="575" customWidth="1"/>
    <col min="1291" max="1291" width="20.85546875" style="575" customWidth="1"/>
    <col min="1292" max="1293" width="3.5703125" style="575" customWidth="1"/>
    <col min="1294" max="1294" width="8.5703125" style="575" customWidth="1"/>
    <col min="1295" max="1295" width="19.7109375" style="575" customWidth="1"/>
    <col min="1296" max="1296" width="6" style="575" customWidth="1"/>
    <col min="1297" max="1297" width="13.5703125" style="575" customWidth="1"/>
    <col min="1298" max="1298" width="18.5703125" style="575" customWidth="1"/>
    <col min="1299" max="1299" width="16" style="575" customWidth="1"/>
    <col min="1300" max="1300" width="36" style="575" customWidth="1"/>
    <col min="1301" max="1301" width="13.5703125" style="575" customWidth="1"/>
    <col min="1302" max="1302" width="21.42578125" style="575" customWidth="1"/>
    <col min="1303" max="1303" width="17.42578125" style="575" bestFit="1" customWidth="1"/>
    <col min="1304" max="1304" width="18.7109375" style="575" bestFit="1" customWidth="1"/>
    <col min="1305" max="1306" width="3.5703125" style="575" customWidth="1"/>
    <col min="1307" max="1307" width="8.5703125" style="575" customWidth="1"/>
    <col min="1308" max="1309" width="3.5703125" style="575" customWidth="1"/>
    <col min="1310" max="1310" width="6" style="575" customWidth="1"/>
    <col min="1311" max="1311" width="3.5703125" style="575" customWidth="1"/>
    <col min="1312" max="1312" width="11" style="575" customWidth="1"/>
    <col min="1313" max="1313" width="10.7109375" style="575" customWidth="1"/>
    <col min="1314" max="1314" width="8.140625" style="575" customWidth="1"/>
    <col min="1315" max="1315" width="12.42578125" style="575" customWidth="1"/>
    <col min="1316" max="1316" width="13.5703125" style="575" customWidth="1"/>
    <col min="1317" max="1317" width="20.5703125" style="575" customWidth="1"/>
    <col min="1318" max="1318" width="19.85546875" style="575" customWidth="1"/>
    <col min="1319" max="1319" width="19.28515625" style="575" customWidth="1"/>
    <col min="1320" max="1320" width="16.28515625" style="575" customWidth="1"/>
    <col min="1321" max="1534" width="11.42578125" style="575"/>
    <col min="1535" max="1535" width="2.85546875" style="575" customWidth="1"/>
    <col min="1536" max="1536" width="20.7109375" style="575" customWidth="1"/>
    <col min="1537" max="1537" width="24.7109375" style="575" customWidth="1"/>
    <col min="1538" max="1538" width="43.7109375" style="575" customWidth="1"/>
    <col min="1539" max="1539" width="16.28515625" style="575" customWidth="1"/>
    <col min="1540" max="1540" width="23" style="575" customWidth="1"/>
    <col min="1541" max="1541" width="16.7109375" style="575" customWidth="1"/>
    <col min="1542" max="1542" width="23.140625" style="575" customWidth="1"/>
    <col min="1543" max="1543" width="32.5703125" style="575" customWidth="1"/>
    <col min="1544" max="1544" width="16.85546875" style="575" customWidth="1"/>
    <col min="1545" max="1545" width="22.42578125" style="575" customWidth="1"/>
    <col min="1546" max="1546" width="20.140625" style="575" customWidth="1"/>
    <col min="1547" max="1547" width="20.85546875" style="575" customWidth="1"/>
    <col min="1548" max="1549" width="3.5703125" style="575" customWidth="1"/>
    <col min="1550" max="1550" width="8.5703125" style="575" customWidth="1"/>
    <col min="1551" max="1551" width="19.7109375" style="575" customWidth="1"/>
    <col min="1552" max="1552" width="6" style="575" customWidth="1"/>
    <col min="1553" max="1553" width="13.5703125" style="575" customWidth="1"/>
    <col min="1554" max="1554" width="18.5703125" style="575" customWidth="1"/>
    <col min="1555" max="1555" width="16" style="575" customWidth="1"/>
    <col min="1556" max="1556" width="36" style="575" customWidth="1"/>
    <col min="1557" max="1557" width="13.5703125" style="575" customWidth="1"/>
    <col min="1558" max="1558" width="21.42578125" style="575" customWidth="1"/>
    <col min="1559" max="1559" width="17.42578125" style="575" bestFit="1" customWidth="1"/>
    <col min="1560" max="1560" width="18.7109375" style="575" bestFit="1" customWidth="1"/>
    <col min="1561" max="1562" width="3.5703125" style="575" customWidth="1"/>
    <col min="1563" max="1563" width="8.5703125" style="575" customWidth="1"/>
    <col min="1564" max="1565" width="3.5703125" style="575" customWidth="1"/>
    <col min="1566" max="1566" width="6" style="575" customWidth="1"/>
    <col min="1567" max="1567" width="3.5703125" style="575" customWidth="1"/>
    <col min="1568" max="1568" width="11" style="575" customWidth="1"/>
    <col min="1569" max="1569" width="10.7109375" style="575" customWidth="1"/>
    <col min="1570" max="1570" width="8.140625" style="575" customWidth="1"/>
    <col min="1571" max="1571" width="12.42578125" style="575" customWidth="1"/>
    <col min="1572" max="1572" width="13.5703125" style="575" customWidth="1"/>
    <col min="1573" max="1573" width="20.5703125" style="575" customWidth="1"/>
    <col min="1574" max="1574" width="19.85546875" style="575" customWidth="1"/>
    <col min="1575" max="1575" width="19.28515625" style="575" customWidth="1"/>
    <col min="1576" max="1576" width="16.28515625" style="575" customWidth="1"/>
    <col min="1577" max="1790" width="11.42578125" style="575"/>
    <col min="1791" max="1791" width="2.85546875" style="575" customWidth="1"/>
    <col min="1792" max="1792" width="20.7109375" style="575" customWidth="1"/>
    <col min="1793" max="1793" width="24.7109375" style="575" customWidth="1"/>
    <col min="1794" max="1794" width="43.7109375" style="575" customWidth="1"/>
    <col min="1795" max="1795" width="16.28515625" style="575" customWidth="1"/>
    <col min="1796" max="1796" width="23" style="575" customWidth="1"/>
    <col min="1797" max="1797" width="16.7109375" style="575" customWidth="1"/>
    <col min="1798" max="1798" width="23.140625" style="575" customWidth="1"/>
    <col min="1799" max="1799" width="32.5703125" style="575" customWidth="1"/>
    <col min="1800" max="1800" width="16.85546875" style="575" customWidth="1"/>
    <col min="1801" max="1801" width="22.42578125" style="575" customWidth="1"/>
    <col min="1802" max="1802" width="20.140625" style="575" customWidth="1"/>
    <col min="1803" max="1803" width="20.85546875" style="575" customWidth="1"/>
    <col min="1804" max="1805" width="3.5703125" style="575" customWidth="1"/>
    <col min="1806" max="1806" width="8.5703125" style="575" customWidth="1"/>
    <col min="1807" max="1807" width="19.7109375" style="575" customWidth="1"/>
    <col min="1808" max="1808" width="6" style="575" customWidth="1"/>
    <col min="1809" max="1809" width="13.5703125" style="575" customWidth="1"/>
    <col min="1810" max="1810" width="18.5703125" style="575" customWidth="1"/>
    <col min="1811" max="1811" width="16" style="575" customWidth="1"/>
    <col min="1812" max="1812" width="36" style="575" customWidth="1"/>
    <col min="1813" max="1813" width="13.5703125" style="575" customWidth="1"/>
    <col min="1814" max="1814" width="21.42578125" style="575" customWidth="1"/>
    <col min="1815" max="1815" width="17.42578125" style="575" bestFit="1" customWidth="1"/>
    <col min="1816" max="1816" width="18.7109375" style="575" bestFit="1" customWidth="1"/>
    <col min="1817" max="1818" width="3.5703125" style="575" customWidth="1"/>
    <col min="1819" max="1819" width="8.5703125" style="575" customWidth="1"/>
    <col min="1820" max="1821" width="3.5703125" style="575" customWidth="1"/>
    <col min="1822" max="1822" width="6" style="575" customWidth="1"/>
    <col min="1823" max="1823" width="3.5703125" style="575" customWidth="1"/>
    <col min="1824" max="1824" width="11" style="575" customWidth="1"/>
    <col min="1825" max="1825" width="10.7109375" style="575" customWidth="1"/>
    <col min="1826" max="1826" width="8.140625" style="575" customWidth="1"/>
    <col min="1827" max="1827" width="12.42578125" style="575" customWidth="1"/>
    <col min="1828" max="1828" width="13.5703125" style="575" customWidth="1"/>
    <col min="1829" max="1829" width="20.5703125" style="575" customWidth="1"/>
    <col min="1830" max="1830" width="19.85546875" style="575" customWidth="1"/>
    <col min="1831" max="1831" width="19.28515625" style="575" customWidth="1"/>
    <col min="1832" max="1832" width="16.28515625" style="575" customWidth="1"/>
    <col min="1833" max="2046" width="11.42578125" style="575"/>
    <col min="2047" max="2047" width="2.85546875" style="575" customWidth="1"/>
    <col min="2048" max="2048" width="20.7109375" style="575" customWidth="1"/>
    <col min="2049" max="2049" width="24.7109375" style="575" customWidth="1"/>
    <col min="2050" max="2050" width="43.7109375" style="575" customWidth="1"/>
    <col min="2051" max="2051" width="16.28515625" style="575" customWidth="1"/>
    <col min="2052" max="2052" width="23" style="575" customWidth="1"/>
    <col min="2053" max="2053" width="16.7109375" style="575" customWidth="1"/>
    <col min="2054" max="2054" width="23.140625" style="575" customWidth="1"/>
    <col min="2055" max="2055" width="32.5703125" style="575" customWidth="1"/>
    <col min="2056" max="2056" width="16.85546875" style="575" customWidth="1"/>
    <col min="2057" max="2057" width="22.42578125" style="575" customWidth="1"/>
    <col min="2058" max="2058" width="20.140625" style="575" customWidth="1"/>
    <col min="2059" max="2059" width="20.85546875" style="575" customWidth="1"/>
    <col min="2060" max="2061" width="3.5703125" style="575" customWidth="1"/>
    <col min="2062" max="2062" width="8.5703125" style="575" customWidth="1"/>
    <col min="2063" max="2063" width="19.7109375" style="575" customWidth="1"/>
    <col min="2064" max="2064" width="6" style="575" customWidth="1"/>
    <col min="2065" max="2065" width="13.5703125" style="575" customWidth="1"/>
    <col min="2066" max="2066" width="18.5703125" style="575" customWidth="1"/>
    <col min="2067" max="2067" width="16" style="575" customWidth="1"/>
    <col min="2068" max="2068" width="36" style="575" customWidth="1"/>
    <col min="2069" max="2069" width="13.5703125" style="575" customWidth="1"/>
    <col min="2070" max="2070" width="21.42578125" style="575" customWidth="1"/>
    <col min="2071" max="2071" width="17.42578125" style="575" bestFit="1" customWidth="1"/>
    <col min="2072" max="2072" width="18.7109375" style="575" bestFit="1" customWidth="1"/>
    <col min="2073" max="2074" width="3.5703125" style="575" customWidth="1"/>
    <col min="2075" max="2075" width="8.5703125" style="575" customWidth="1"/>
    <col min="2076" max="2077" width="3.5703125" style="575" customWidth="1"/>
    <col min="2078" max="2078" width="6" style="575" customWidth="1"/>
    <col min="2079" max="2079" width="3.5703125" style="575" customWidth="1"/>
    <col min="2080" max="2080" width="11" style="575" customWidth="1"/>
    <col min="2081" max="2081" width="10.7109375" style="575" customWidth="1"/>
    <col min="2082" max="2082" width="8.140625" style="575" customWidth="1"/>
    <col min="2083" max="2083" width="12.42578125" style="575" customWidth="1"/>
    <col min="2084" max="2084" width="13.5703125" style="575" customWidth="1"/>
    <col min="2085" max="2085" width="20.5703125" style="575" customWidth="1"/>
    <col min="2086" max="2086" width="19.85546875" style="575" customWidth="1"/>
    <col min="2087" max="2087" width="19.28515625" style="575" customWidth="1"/>
    <col min="2088" max="2088" width="16.28515625" style="575" customWidth="1"/>
    <col min="2089" max="2302" width="11.42578125" style="575"/>
    <col min="2303" max="2303" width="2.85546875" style="575" customWidth="1"/>
    <col min="2304" max="2304" width="20.7109375" style="575" customWidth="1"/>
    <col min="2305" max="2305" width="24.7109375" style="575" customWidth="1"/>
    <col min="2306" max="2306" width="43.7109375" style="575" customWidth="1"/>
    <col min="2307" max="2307" width="16.28515625" style="575" customWidth="1"/>
    <col min="2308" max="2308" width="23" style="575" customWidth="1"/>
    <col min="2309" max="2309" width="16.7109375" style="575" customWidth="1"/>
    <col min="2310" max="2310" width="23.140625" style="575" customWidth="1"/>
    <col min="2311" max="2311" width="32.5703125" style="575" customWidth="1"/>
    <col min="2312" max="2312" width="16.85546875" style="575" customWidth="1"/>
    <col min="2313" max="2313" width="22.42578125" style="575" customWidth="1"/>
    <col min="2314" max="2314" width="20.140625" style="575" customWidth="1"/>
    <col min="2315" max="2315" width="20.85546875" style="575" customWidth="1"/>
    <col min="2316" max="2317" width="3.5703125" style="575" customWidth="1"/>
    <col min="2318" max="2318" width="8.5703125" style="575" customWidth="1"/>
    <col min="2319" max="2319" width="19.7109375" style="575" customWidth="1"/>
    <col min="2320" max="2320" width="6" style="575" customWidth="1"/>
    <col min="2321" max="2321" width="13.5703125" style="575" customWidth="1"/>
    <col min="2322" max="2322" width="18.5703125" style="575" customWidth="1"/>
    <col min="2323" max="2323" width="16" style="575" customWidth="1"/>
    <col min="2324" max="2324" width="36" style="575" customWidth="1"/>
    <col min="2325" max="2325" width="13.5703125" style="575" customWidth="1"/>
    <col min="2326" max="2326" width="21.42578125" style="575" customWidth="1"/>
    <col min="2327" max="2327" width="17.42578125" style="575" bestFit="1" customWidth="1"/>
    <col min="2328" max="2328" width="18.7109375" style="575" bestFit="1" customWidth="1"/>
    <col min="2329" max="2330" width="3.5703125" style="575" customWidth="1"/>
    <col min="2331" max="2331" width="8.5703125" style="575" customWidth="1"/>
    <col min="2332" max="2333" width="3.5703125" style="575" customWidth="1"/>
    <col min="2334" max="2334" width="6" style="575" customWidth="1"/>
    <col min="2335" max="2335" width="3.5703125" style="575" customWidth="1"/>
    <col min="2336" max="2336" width="11" style="575" customWidth="1"/>
    <col min="2337" max="2337" width="10.7109375" style="575" customWidth="1"/>
    <col min="2338" max="2338" width="8.140625" style="575" customWidth="1"/>
    <col min="2339" max="2339" width="12.42578125" style="575" customWidth="1"/>
    <col min="2340" max="2340" width="13.5703125" style="575" customWidth="1"/>
    <col min="2341" max="2341" width="20.5703125" style="575" customWidth="1"/>
    <col min="2342" max="2342" width="19.85546875" style="575" customWidth="1"/>
    <col min="2343" max="2343" width="19.28515625" style="575" customWidth="1"/>
    <col min="2344" max="2344" width="16.28515625" style="575" customWidth="1"/>
    <col min="2345" max="2558" width="11.42578125" style="575"/>
    <col min="2559" max="2559" width="2.85546875" style="575" customWidth="1"/>
    <col min="2560" max="2560" width="20.7109375" style="575" customWidth="1"/>
    <col min="2561" max="2561" width="24.7109375" style="575" customWidth="1"/>
    <col min="2562" max="2562" width="43.7109375" style="575" customWidth="1"/>
    <col min="2563" max="2563" width="16.28515625" style="575" customWidth="1"/>
    <col min="2564" max="2564" width="23" style="575" customWidth="1"/>
    <col min="2565" max="2565" width="16.7109375" style="575" customWidth="1"/>
    <col min="2566" max="2566" width="23.140625" style="575" customWidth="1"/>
    <col min="2567" max="2567" width="32.5703125" style="575" customWidth="1"/>
    <col min="2568" max="2568" width="16.85546875" style="575" customWidth="1"/>
    <col min="2569" max="2569" width="22.42578125" style="575" customWidth="1"/>
    <col min="2570" max="2570" width="20.140625" style="575" customWidth="1"/>
    <col min="2571" max="2571" width="20.85546875" style="575" customWidth="1"/>
    <col min="2572" max="2573" width="3.5703125" style="575" customWidth="1"/>
    <col min="2574" max="2574" width="8.5703125" style="575" customWidth="1"/>
    <col min="2575" max="2575" width="19.7109375" style="575" customWidth="1"/>
    <col min="2576" max="2576" width="6" style="575" customWidth="1"/>
    <col min="2577" max="2577" width="13.5703125" style="575" customWidth="1"/>
    <col min="2578" max="2578" width="18.5703125" style="575" customWidth="1"/>
    <col min="2579" max="2579" width="16" style="575" customWidth="1"/>
    <col min="2580" max="2580" width="36" style="575" customWidth="1"/>
    <col min="2581" max="2581" width="13.5703125" style="575" customWidth="1"/>
    <col min="2582" max="2582" width="21.42578125" style="575" customWidth="1"/>
    <col min="2583" max="2583" width="17.42578125" style="575" bestFit="1" customWidth="1"/>
    <col min="2584" max="2584" width="18.7109375" style="575" bestFit="1" customWidth="1"/>
    <col min="2585" max="2586" width="3.5703125" style="575" customWidth="1"/>
    <col min="2587" max="2587" width="8.5703125" style="575" customWidth="1"/>
    <col min="2588" max="2589" width="3.5703125" style="575" customWidth="1"/>
    <col min="2590" max="2590" width="6" style="575" customWidth="1"/>
    <col min="2591" max="2591" width="3.5703125" style="575" customWidth="1"/>
    <col min="2592" max="2592" width="11" style="575" customWidth="1"/>
    <col min="2593" max="2593" width="10.7109375" style="575" customWidth="1"/>
    <col min="2594" max="2594" width="8.140625" style="575" customWidth="1"/>
    <col min="2595" max="2595" width="12.42578125" style="575" customWidth="1"/>
    <col min="2596" max="2596" width="13.5703125" style="575" customWidth="1"/>
    <col min="2597" max="2597" width="20.5703125" style="575" customWidth="1"/>
    <col min="2598" max="2598" width="19.85546875" style="575" customWidth="1"/>
    <col min="2599" max="2599" width="19.28515625" style="575" customWidth="1"/>
    <col min="2600" max="2600" width="16.28515625" style="575" customWidth="1"/>
    <col min="2601" max="2814" width="11.42578125" style="575"/>
    <col min="2815" max="2815" width="2.85546875" style="575" customWidth="1"/>
    <col min="2816" max="2816" width="20.7109375" style="575" customWidth="1"/>
    <col min="2817" max="2817" width="24.7109375" style="575" customWidth="1"/>
    <col min="2818" max="2818" width="43.7109375" style="575" customWidth="1"/>
    <col min="2819" max="2819" width="16.28515625" style="575" customWidth="1"/>
    <col min="2820" max="2820" width="23" style="575" customWidth="1"/>
    <col min="2821" max="2821" width="16.7109375" style="575" customWidth="1"/>
    <col min="2822" max="2822" width="23.140625" style="575" customWidth="1"/>
    <col min="2823" max="2823" width="32.5703125" style="575" customWidth="1"/>
    <col min="2824" max="2824" width="16.85546875" style="575" customWidth="1"/>
    <col min="2825" max="2825" width="22.42578125" style="575" customWidth="1"/>
    <col min="2826" max="2826" width="20.140625" style="575" customWidth="1"/>
    <col min="2827" max="2827" width="20.85546875" style="575" customWidth="1"/>
    <col min="2828" max="2829" width="3.5703125" style="575" customWidth="1"/>
    <col min="2830" max="2830" width="8.5703125" style="575" customWidth="1"/>
    <col min="2831" max="2831" width="19.7109375" style="575" customWidth="1"/>
    <col min="2832" max="2832" width="6" style="575" customWidth="1"/>
    <col min="2833" max="2833" width="13.5703125" style="575" customWidth="1"/>
    <col min="2834" max="2834" width="18.5703125" style="575" customWidth="1"/>
    <col min="2835" max="2835" width="16" style="575" customWidth="1"/>
    <col min="2836" max="2836" width="36" style="575" customWidth="1"/>
    <col min="2837" max="2837" width="13.5703125" style="575" customWidth="1"/>
    <col min="2838" max="2838" width="21.42578125" style="575" customWidth="1"/>
    <col min="2839" max="2839" width="17.42578125" style="575" bestFit="1" customWidth="1"/>
    <col min="2840" max="2840" width="18.7109375" style="575" bestFit="1" customWidth="1"/>
    <col min="2841" max="2842" width="3.5703125" style="575" customWidth="1"/>
    <col min="2843" max="2843" width="8.5703125" style="575" customWidth="1"/>
    <col min="2844" max="2845" width="3.5703125" style="575" customWidth="1"/>
    <col min="2846" max="2846" width="6" style="575" customWidth="1"/>
    <col min="2847" max="2847" width="3.5703125" style="575" customWidth="1"/>
    <col min="2848" max="2848" width="11" style="575" customWidth="1"/>
    <col min="2849" max="2849" width="10.7109375" style="575" customWidth="1"/>
    <col min="2850" max="2850" width="8.140625" style="575" customWidth="1"/>
    <col min="2851" max="2851" width="12.42578125" style="575" customWidth="1"/>
    <col min="2852" max="2852" width="13.5703125" style="575" customWidth="1"/>
    <col min="2853" max="2853" width="20.5703125" style="575" customWidth="1"/>
    <col min="2854" max="2854" width="19.85546875" style="575" customWidth="1"/>
    <col min="2855" max="2855" width="19.28515625" style="575" customWidth="1"/>
    <col min="2856" max="2856" width="16.28515625" style="575" customWidth="1"/>
    <col min="2857" max="3070" width="11.42578125" style="575"/>
    <col min="3071" max="3071" width="2.85546875" style="575" customWidth="1"/>
    <col min="3072" max="3072" width="20.7109375" style="575" customWidth="1"/>
    <col min="3073" max="3073" width="24.7109375" style="575" customWidth="1"/>
    <col min="3074" max="3074" width="43.7109375" style="575" customWidth="1"/>
    <col min="3075" max="3075" width="16.28515625" style="575" customWidth="1"/>
    <col min="3076" max="3076" width="23" style="575" customWidth="1"/>
    <col min="3077" max="3077" width="16.7109375" style="575" customWidth="1"/>
    <col min="3078" max="3078" width="23.140625" style="575" customWidth="1"/>
    <col min="3079" max="3079" width="32.5703125" style="575" customWidth="1"/>
    <col min="3080" max="3080" width="16.85546875" style="575" customWidth="1"/>
    <col min="3081" max="3081" width="22.42578125" style="575" customWidth="1"/>
    <col min="3082" max="3082" width="20.140625" style="575" customWidth="1"/>
    <col min="3083" max="3083" width="20.85546875" style="575" customWidth="1"/>
    <col min="3084" max="3085" width="3.5703125" style="575" customWidth="1"/>
    <col min="3086" max="3086" width="8.5703125" style="575" customWidth="1"/>
    <col min="3087" max="3087" width="19.7109375" style="575" customWidth="1"/>
    <col min="3088" max="3088" width="6" style="575" customWidth="1"/>
    <col min="3089" max="3089" width="13.5703125" style="575" customWidth="1"/>
    <col min="3090" max="3090" width="18.5703125" style="575" customWidth="1"/>
    <col min="3091" max="3091" width="16" style="575" customWidth="1"/>
    <col min="3092" max="3092" width="36" style="575" customWidth="1"/>
    <col min="3093" max="3093" width="13.5703125" style="575" customWidth="1"/>
    <col min="3094" max="3094" width="21.42578125" style="575" customWidth="1"/>
    <col min="3095" max="3095" width="17.42578125" style="575" bestFit="1" customWidth="1"/>
    <col min="3096" max="3096" width="18.7109375" style="575" bestFit="1" customWidth="1"/>
    <col min="3097" max="3098" width="3.5703125" style="575" customWidth="1"/>
    <col min="3099" max="3099" width="8.5703125" style="575" customWidth="1"/>
    <col min="3100" max="3101" width="3.5703125" style="575" customWidth="1"/>
    <col min="3102" max="3102" width="6" style="575" customWidth="1"/>
    <col min="3103" max="3103" width="3.5703125" style="575" customWidth="1"/>
    <col min="3104" max="3104" width="11" style="575" customWidth="1"/>
    <col min="3105" max="3105" width="10.7109375" style="575" customWidth="1"/>
    <col min="3106" max="3106" width="8.140625" style="575" customWidth="1"/>
    <col min="3107" max="3107" width="12.42578125" style="575" customWidth="1"/>
    <col min="3108" max="3108" width="13.5703125" style="575" customWidth="1"/>
    <col min="3109" max="3109" width="20.5703125" style="575" customWidth="1"/>
    <col min="3110" max="3110" width="19.85546875" style="575" customWidth="1"/>
    <col min="3111" max="3111" width="19.28515625" style="575" customWidth="1"/>
    <col min="3112" max="3112" width="16.28515625" style="575" customWidth="1"/>
    <col min="3113" max="3326" width="11.42578125" style="575"/>
    <col min="3327" max="3327" width="2.85546875" style="575" customWidth="1"/>
    <col min="3328" max="3328" width="20.7109375" style="575" customWidth="1"/>
    <col min="3329" max="3329" width="24.7109375" style="575" customWidth="1"/>
    <col min="3330" max="3330" width="43.7109375" style="575" customWidth="1"/>
    <col min="3331" max="3331" width="16.28515625" style="575" customWidth="1"/>
    <col min="3332" max="3332" width="23" style="575" customWidth="1"/>
    <col min="3333" max="3333" width="16.7109375" style="575" customWidth="1"/>
    <col min="3334" max="3334" width="23.140625" style="575" customWidth="1"/>
    <col min="3335" max="3335" width="32.5703125" style="575" customWidth="1"/>
    <col min="3336" max="3336" width="16.85546875" style="575" customWidth="1"/>
    <col min="3337" max="3337" width="22.42578125" style="575" customWidth="1"/>
    <col min="3338" max="3338" width="20.140625" style="575" customWidth="1"/>
    <col min="3339" max="3339" width="20.85546875" style="575" customWidth="1"/>
    <col min="3340" max="3341" width="3.5703125" style="575" customWidth="1"/>
    <col min="3342" max="3342" width="8.5703125" style="575" customWidth="1"/>
    <col min="3343" max="3343" width="19.7109375" style="575" customWidth="1"/>
    <col min="3344" max="3344" width="6" style="575" customWidth="1"/>
    <col min="3345" max="3345" width="13.5703125" style="575" customWidth="1"/>
    <col min="3346" max="3346" width="18.5703125" style="575" customWidth="1"/>
    <col min="3347" max="3347" width="16" style="575" customWidth="1"/>
    <col min="3348" max="3348" width="36" style="575" customWidth="1"/>
    <col min="3349" max="3349" width="13.5703125" style="575" customWidth="1"/>
    <col min="3350" max="3350" width="21.42578125" style="575" customWidth="1"/>
    <col min="3351" max="3351" width="17.42578125" style="575" bestFit="1" customWidth="1"/>
    <col min="3352" max="3352" width="18.7109375" style="575" bestFit="1" customWidth="1"/>
    <col min="3353" max="3354" width="3.5703125" style="575" customWidth="1"/>
    <col min="3355" max="3355" width="8.5703125" style="575" customWidth="1"/>
    <col min="3356" max="3357" width="3.5703125" style="575" customWidth="1"/>
    <col min="3358" max="3358" width="6" style="575" customWidth="1"/>
    <col min="3359" max="3359" width="3.5703125" style="575" customWidth="1"/>
    <col min="3360" max="3360" width="11" style="575" customWidth="1"/>
    <col min="3361" max="3361" width="10.7109375" style="575" customWidth="1"/>
    <col min="3362" max="3362" width="8.140625" style="575" customWidth="1"/>
    <col min="3363" max="3363" width="12.42578125" style="575" customWidth="1"/>
    <col min="3364" max="3364" width="13.5703125" style="575" customWidth="1"/>
    <col min="3365" max="3365" width="20.5703125" style="575" customWidth="1"/>
    <col min="3366" max="3366" width="19.85546875" style="575" customWidth="1"/>
    <col min="3367" max="3367" width="19.28515625" style="575" customWidth="1"/>
    <col min="3368" max="3368" width="16.28515625" style="575" customWidth="1"/>
    <col min="3369" max="3582" width="11.42578125" style="575"/>
    <col min="3583" max="3583" width="2.85546875" style="575" customWidth="1"/>
    <col min="3584" max="3584" width="20.7109375" style="575" customWidth="1"/>
    <col min="3585" max="3585" width="24.7109375" style="575" customWidth="1"/>
    <col min="3586" max="3586" width="43.7109375" style="575" customWidth="1"/>
    <col min="3587" max="3587" width="16.28515625" style="575" customWidth="1"/>
    <col min="3588" max="3588" width="23" style="575" customWidth="1"/>
    <col min="3589" max="3589" width="16.7109375" style="575" customWidth="1"/>
    <col min="3590" max="3590" width="23.140625" style="575" customWidth="1"/>
    <col min="3591" max="3591" width="32.5703125" style="575" customWidth="1"/>
    <col min="3592" max="3592" width="16.85546875" style="575" customWidth="1"/>
    <col min="3593" max="3593" width="22.42578125" style="575" customWidth="1"/>
    <col min="3594" max="3594" width="20.140625" style="575" customWidth="1"/>
    <col min="3595" max="3595" width="20.85546875" style="575" customWidth="1"/>
    <col min="3596" max="3597" width="3.5703125" style="575" customWidth="1"/>
    <col min="3598" max="3598" width="8.5703125" style="575" customWidth="1"/>
    <col min="3599" max="3599" width="19.7109375" style="575" customWidth="1"/>
    <col min="3600" max="3600" width="6" style="575" customWidth="1"/>
    <col min="3601" max="3601" width="13.5703125" style="575" customWidth="1"/>
    <col min="3602" max="3602" width="18.5703125" style="575" customWidth="1"/>
    <col min="3603" max="3603" width="16" style="575" customWidth="1"/>
    <col min="3604" max="3604" width="36" style="575" customWidth="1"/>
    <col min="3605" max="3605" width="13.5703125" style="575" customWidth="1"/>
    <col min="3606" max="3606" width="21.42578125" style="575" customWidth="1"/>
    <col min="3607" max="3607" width="17.42578125" style="575" bestFit="1" customWidth="1"/>
    <col min="3608" max="3608" width="18.7109375" style="575" bestFit="1" customWidth="1"/>
    <col min="3609" max="3610" width="3.5703125" style="575" customWidth="1"/>
    <col min="3611" max="3611" width="8.5703125" style="575" customWidth="1"/>
    <col min="3612" max="3613" width="3.5703125" style="575" customWidth="1"/>
    <col min="3614" max="3614" width="6" style="575" customWidth="1"/>
    <col min="3615" max="3615" width="3.5703125" style="575" customWidth="1"/>
    <col min="3616" max="3616" width="11" style="575" customWidth="1"/>
    <col min="3617" max="3617" width="10.7109375" style="575" customWidth="1"/>
    <col min="3618" max="3618" width="8.140625" style="575" customWidth="1"/>
    <col min="3619" max="3619" width="12.42578125" style="575" customWidth="1"/>
    <col min="3620" max="3620" width="13.5703125" style="575" customWidth="1"/>
    <col min="3621" max="3621" width="20.5703125" style="575" customWidth="1"/>
    <col min="3622" max="3622" width="19.85546875" style="575" customWidth="1"/>
    <col min="3623" max="3623" width="19.28515625" style="575" customWidth="1"/>
    <col min="3624" max="3624" width="16.28515625" style="575" customWidth="1"/>
    <col min="3625" max="3838" width="11.42578125" style="575"/>
    <col min="3839" max="3839" width="2.85546875" style="575" customWidth="1"/>
    <col min="3840" max="3840" width="20.7109375" style="575" customWidth="1"/>
    <col min="3841" max="3841" width="24.7109375" style="575" customWidth="1"/>
    <col min="3842" max="3842" width="43.7109375" style="575" customWidth="1"/>
    <col min="3843" max="3843" width="16.28515625" style="575" customWidth="1"/>
    <col min="3844" max="3844" width="23" style="575" customWidth="1"/>
    <col min="3845" max="3845" width="16.7109375" style="575" customWidth="1"/>
    <col min="3846" max="3846" width="23.140625" style="575" customWidth="1"/>
    <col min="3847" max="3847" width="32.5703125" style="575" customWidth="1"/>
    <col min="3848" max="3848" width="16.85546875" style="575" customWidth="1"/>
    <col min="3849" max="3849" width="22.42578125" style="575" customWidth="1"/>
    <col min="3850" max="3850" width="20.140625" style="575" customWidth="1"/>
    <col min="3851" max="3851" width="20.85546875" style="575" customWidth="1"/>
    <col min="3852" max="3853" width="3.5703125" style="575" customWidth="1"/>
    <col min="3854" max="3854" width="8.5703125" style="575" customWidth="1"/>
    <col min="3855" max="3855" width="19.7109375" style="575" customWidth="1"/>
    <col min="3856" max="3856" width="6" style="575" customWidth="1"/>
    <col min="3857" max="3857" width="13.5703125" style="575" customWidth="1"/>
    <col min="3858" max="3858" width="18.5703125" style="575" customWidth="1"/>
    <col min="3859" max="3859" width="16" style="575" customWidth="1"/>
    <col min="3860" max="3860" width="36" style="575" customWidth="1"/>
    <col min="3861" max="3861" width="13.5703125" style="575" customWidth="1"/>
    <col min="3862" max="3862" width="21.42578125" style="575" customWidth="1"/>
    <col min="3863" max="3863" width="17.42578125" style="575" bestFit="1" customWidth="1"/>
    <col min="3864" max="3864" width="18.7109375" style="575" bestFit="1" customWidth="1"/>
    <col min="3865" max="3866" width="3.5703125" style="575" customWidth="1"/>
    <col min="3867" max="3867" width="8.5703125" style="575" customWidth="1"/>
    <col min="3868" max="3869" width="3.5703125" style="575" customWidth="1"/>
    <col min="3870" max="3870" width="6" style="575" customWidth="1"/>
    <col min="3871" max="3871" width="3.5703125" style="575" customWidth="1"/>
    <col min="3872" max="3872" width="11" style="575" customWidth="1"/>
    <col min="3873" max="3873" width="10.7109375" style="575" customWidth="1"/>
    <col min="3874" max="3874" width="8.140625" style="575" customWidth="1"/>
    <col min="3875" max="3875" width="12.42578125" style="575" customWidth="1"/>
    <col min="3876" max="3876" width="13.5703125" style="575" customWidth="1"/>
    <col min="3877" max="3877" width="20.5703125" style="575" customWidth="1"/>
    <col min="3878" max="3878" width="19.85546875" style="575" customWidth="1"/>
    <col min="3879" max="3879" width="19.28515625" style="575" customWidth="1"/>
    <col min="3880" max="3880" width="16.28515625" style="575" customWidth="1"/>
    <col min="3881" max="4094" width="11.42578125" style="575"/>
    <col min="4095" max="4095" width="2.85546875" style="575" customWidth="1"/>
    <col min="4096" max="4096" width="20.7109375" style="575" customWidth="1"/>
    <col min="4097" max="4097" width="24.7109375" style="575" customWidth="1"/>
    <col min="4098" max="4098" width="43.7109375" style="575" customWidth="1"/>
    <col min="4099" max="4099" width="16.28515625" style="575" customWidth="1"/>
    <col min="4100" max="4100" width="23" style="575" customWidth="1"/>
    <col min="4101" max="4101" width="16.7109375" style="575" customWidth="1"/>
    <col min="4102" max="4102" width="23.140625" style="575" customWidth="1"/>
    <col min="4103" max="4103" width="32.5703125" style="575" customWidth="1"/>
    <col min="4104" max="4104" width="16.85546875" style="575" customWidth="1"/>
    <col min="4105" max="4105" width="22.42578125" style="575" customWidth="1"/>
    <col min="4106" max="4106" width="20.140625" style="575" customWidth="1"/>
    <col min="4107" max="4107" width="20.85546875" style="575" customWidth="1"/>
    <col min="4108" max="4109" width="3.5703125" style="575" customWidth="1"/>
    <col min="4110" max="4110" width="8.5703125" style="575" customWidth="1"/>
    <col min="4111" max="4111" width="19.7109375" style="575" customWidth="1"/>
    <col min="4112" max="4112" width="6" style="575" customWidth="1"/>
    <col min="4113" max="4113" width="13.5703125" style="575" customWidth="1"/>
    <col min="4114" max="4114" width="18.5703125" style="575" customWidth="1"/>
    <col min="4115" max="4115" width="16" style="575" customWidth="1"/>
    <col min="4116" max="4116" width="36" style="575" customWidth="1"/>
    <col min="4117" max="4117" width="13.5703125" style="575" customWidth="1"/>
    <col min="4118" max="4118" width="21.42578125" style="575" customWidth="1"/>
    <col min="4119" max="4119" width="17.42578125" style="575" bestFit="1" customWidth="1"/>
    <col min="4120" max="4120" width="18.7109375" style="575" bestFit="1" customWidth="1"/>
    <col min="4121" max="4122" width="3.5703125" style="575" customWidth="1"/>
    <col min="4123" max="4123" width="8.5703125" style="575" customWidth="1"/>
    <col min="4124" max="4125" width="3.5703125" style="575" customWidth="1"/>
    <col min="4126" max="4126" width="6" style="575" customWidth="1"/>
    <col min="4127" max="4127" width="3.5703125" style="575" customWidth="1"/>
    <col min="4128" max="4128" width="11" style="575" customWidth="1"/>
    <col min="4129" max="4129" width="10.7109375" style="575" customWidth="1"/>
    <col min="4130" max="4130" width="8.140625" style="575" customWidth="1"/>
    <col min="4131" max="4131" width="12.42578125" style="575" customWidth="1"/>
    <col min="4132" max="4132" width="13.5703125" style="575" customWidth="1"/>
    <col min="4133" max="4133" width="20.5703125" style="575" customWidth="1"/>
    <col min="4134" max="4134" width="19.85546875" style="575" customWidth="1"/>
    <col min="4135" max="4135" width="19.28515625" style="575" customWidth="1"/>
    <col min="4136" max="4136" width="16.28515625" style="575" customWidth="1"/>
    <col min="4137" max="4350" width="11.42578125" style="575"/>
    <col min="4351" max="4351" width="2.85546875" style="575" customWidth="1"/>
    <col min="4352" max="4352" width="20.7109375" style="575" customWidth="1"/>
    <col min="4353" max="4353" width="24.7109375" style="575" customWidth="1"/>
    <col min="4354" max="4354" width="43.7109375" style="575" customWidth="1"/>
    <col min="4355" max="4355" width="16.28515625" style="575" customWidth="1"/>
    <col min="4356" max="4356" width="23" style="575" customWidth="1"/>
    <col min="4357" max="4357" width="16.7109375" style="575" customWidth="1"/>
    <col min="4358" max="4358" width="23.140625" style="575" customWidth="1"/>
    <col min="4359" max="4359" width="32.5703125" style="575" customWidth="1"/>
    <col min="4360" max="4360" width="16.85546875" style="575" customWidth="1"/>
    <col min="4361" max="4361" width="22.42578125" style="575" customWidth="1"/>
    <col min="4362" max="4362" width="20.140625" style="575" customWidth="1"/>
    <col min="4363" max="4363" width="20.85546875" style="575" customWidth="1"/>
    <col min="4364" max="4365" width="3.5703125" style="575" customWidth="1"/>
    <col min="4366" max="4366" width="8.5703125" style="575" customWidth="1"/>
    <col min="4367" max="4367" width="19.7109375" style="575" customWidth="1"/>
    <col min="4368" max="4368" width="6" style="575" customWidth="1"/>
    <col min="4369" max="4369" width="13.5703125" style="575" customWidth="1"/>
    <col min="4370" max="4370" width="18.5703125" style="575" customWidth="1"/>
    <col min="4371" max="4371" width="16" style="575" customWidth="1"/>
    <col min="4372" max="4372" width="36" style="575" customWidth="1"/>
    <col min="4373" max="4373" width="13.5703125" style="575" customWidth="1"/>
    <col min="4374" max="4374" width="21.42578125" style="575" customWidth="1"/>
    <col min="4375" max="4375" width="17.42578125" style="575" bestFit="1" customWidth="1"/>
    <col min="4376" max="4376" width="18.7109375" style="575" bestFit="1" customWidth="1"/>
    <col min="4377" max="4378" width="3.5703125" style="575" customWidth="1"/>
    <col min="4379" max="4379" width="8.5703125" style="575" customWidth="1"/>
    <col min="4380" max="4381" width="3.5703125" style="575" customWidth="1"/>
    <col min="4382" max="4382" width="6" style="575" customWidth="1"/>
    <col min="4383" max="4383" width="3.5703125" style="575" customWidth="1"/>
    <col min="4384" max="4384" width="11" style="575" customWidth="1"/>
    <col min="4385" max="4385" width="10.7109375" style="575" customWidth="1"/>
    <col min="4386" max="4386" width="8.140625" style="575" customWidth="1"/>
    <col min="4387" max="4387" width="12.42578125" style="575" customWidth="1"/>
    <col min="4388" max="4388" width="13.5703125" style="575" customWidth="1"/>
    <col min="4389" max="4389" width="20.5703125" style="575" customWidth="1"/>
    <col min="4390" max="4390" width="19.85546875" style="575" customWidth="1"/>
    <col min="4391" max="4391" width="19.28515625" style="575" customWidth="1"/>
    <col min="4392" max="4392" width="16.28515625" style="575" customWidth="1"/>
    <col min="4393" max="4606" width="11.42578125" style="575"/>
    <col min="4607" max="4607" width="2.85546875" style="575" customWidth="1"/>
    <col min="4608" max="4608" width="20.7109375" style="575" customWidth="1"/>
    <col min="4609" max="4609" width="24.7109375" style="575" customWidth="1"/>
    <col min="4610" max="4610" width="43.7109375" style="575" customWidth="1"/>
    <col min="4611" max="4611" width="16.28515625" style="575" customWidth="1"/>
    <col min="4612" max="4612" width="23" style="575" customWidth="1"/>
    <col min="4613" max="4613" width="16.7109375" style="575" customWidth="1"/>
    <col min="4614" max="4614" width="23.140625" style="575" customWidth="1"/>
    <col min="4615" max="4615" width="32.5703125" style="575" customWidth="1"/>
    <col min="4616" max="4616" width="16.85546875" style="575" customWidth="1"/>
    <col min="4617" max="4617" width="22.42578125" style="575" customWidth="1"/>
    <col min="4618" max="4618" width="20.140625" style="575" customWidth="1"/>
    <col min="4619" max="4619" width="20.85546875" style="575" customWidth="1"/>
    <col min="4620" max="4621" width="3.5703125" style="575" customWidth="1"/>
    <col min="4622" max="4622" width="8.5703125" style="575" customWidth="1"/>
    <col min="4623" max="4623" width="19.7109375" style="575" customWidth="1"/>
    <col min="4624" max="4624" width="6" style="575" customWidth="1"/>
    <col min="4625" max="4625" width="13.5703125" style="575" customWidth="1"/>
    <col min="4626" max="4626" width="18.5703125" style="575" customWidth="1"/>
    <col min="4627" max="4627" width="16" style="575" customWidth="1"/>
    <col min="4628" max="4628" width="36" style="575" customWidth="1"/>
    <col min="4629" max="4629" width="13.5703125" style="575" customWidth="1"/>
    <col min="4630" max="4630" width="21.42578125" style="575" customWidth="1"/>
    <col min="4631" max="4631" width="17.42578125" style="575" bestFit="1" customWidth="1"/>
    <col min="4632" max="4632" width="18.7109375" style="575" bestFit="1" customWidth="1"/>
    <col min="4633" max="4634" width="3.5703125" style="575" customWidth="1"/>
    <col min="4635" max="4635" width="8.5703125" style="575" customWidth="1"/>
    <col min="4636" max="4637" width="3.5703125" style="575" customWidth="1"/>
    <col min="4638" max="4638" width="6" style="575" customWidth="1"/>
    <col min="4639" max="4639" width="3.5703125" style="575" customWidth="1"/>
    <col min="4640" max="4640" width="11" style="575" customWidth="1"/>
    <col min="4641" max="4641" width="10.7109375" style="575" customWidth="1"/>
    <col min="4642" max="4642" width="8.140625" style="575" customWidth="1"/>
    <col min="4643" max="4643" width="12.42578125" style="575" customWidth="1"/>
    <col min="4644" max="4644" width="13.5703125" style="575" customWidth="1"/>
    <col min="4645" max="4645" width="20.5703125" style="575" customWidth="1"/>
    <col min="4646" max="4646" width="19.85546875" style="575" customWidth="1"/>
    <col min="4647" max="4647" width="19.28515625" style="575" customWidth="1"/>
    <col min="4648" max="4648" width="16.28515625" style="575" customWidth="1"/>
    <col min="4649" max="4862" width="11.42578125" style="575"/>
    <col min="4863" max="4863" width="2.85546875" style="575" customWidth="1"/>
    <col min="4864" max="4864" width="20.7109375" style="575" customWidth="1"/>
    <col min="4865" max="4865" width="24.7109375" style="575" customWidth="1"/>
    <col min="4866" max="4866" width="43.7109375" style="575" customWidth="1"/>
    <col min="4867" max="4867" width="16.28515625" style="575" customWidth="1"/>
    <col min="4868" max="4868" width="23" style="575" customWidth="1"/>
    <col min="4869" max="4869" width="16.7109375" style="575" customWidth="1"/>
    <col min="4870" max="4870" width="23.140625" style="575" customWidth="1"/>
    <col min="4871" max="4871" width="32.5703125" style="575" customWidth="1"/>
    <col min="4872" max="4872" width="16.85546875" style="575" customWidth="1"/>
    <col min="4873" max="4873" width="22.42578125" style="575" customWidth="1"/>
    <col min="4874" max="4874" width="20.140625" style="575" customWidth="1"/>
    <col min="4875" max="4875" width="20.85546875" style="575" customWidth="1"/>
    <col min="4876" max="4877" width="3.5703125" style="575" customWidth="1"/>
    <col min="4878" max="4878" width="8.5703125" style="575" customWidth="1"/>
    <col min="4879" max="4879" width="19.7109375" style="575" customWidth="1"/>
    <col min="4880" max="4880" width="6" style="575" customWidth="1"/>
    <col min="4881" max="4881" width="13.5703125" style="575" customWidth="1"/>
    <col min="4882" max="4882" width="18.5703125" style="575" customWidth="1"/>
    <col min="4883" max="4883" width="16" style="575" customWidth="1"/>
    <col min="4884" max="4884" width="36" style="575" customWidth="1"/>
    <col min="4885" max="4885" width="13.5703125" style="575" customWidth="1"/>
    <col min="4886" max="4886" width="21.42578125" style="575" customWidth="1"/>
    <col min="4887" max="4887" width="17.42578125" style="575" bestFit="1" customWidth="1"/>
    <col min="4888" max="4888" width="18.7109375" style="575" bestFit="1" customWidth="1"/>
    <col min="4889" max="4890" width="3.5703125" style="575" customWidth="1"/>
    <col min="4891" max="4891" width="8.5703125" style="575" customWidth="1"/>
    <col min="4892" max="4893" width="3.5703125" style="575" customWidth="1"/>
    <col min="4894" max="4894" width="6" style="575" customWidth="1"/>
    <col min="4895" max="4895" width="3.5703125" style="575" customWidth="1"/>
    <col min="4896" max="4896" width="11" style="575" customWidth="1"/>
    <col min="4897" max="4897" width="10.7109375" style="575" customWidth="1"/>
    <col min="4898" max="4898" width="8.140625" style="575" customWidth="1"/>
    <col min="4899" max="4899" width="12.42578125" style="575" customWidth="1"/>
    <col min="4900" max="4900" width="13.5703125" style="575" customWidth="1"/>
    <col min="4901" max="4901" width="20.5703125" style="575" customWidth="1"/>
    <col min="4902" max="4902" width="19.85546875" style="575" customWidth="1"/>
    <col min="4903" max="4903" width="19.28515625" style="575" customWidth="1"/>
    <col min="4904" max="4904" width="16.28515625" style="575" customWidth="1"/>
    <col min="4905" max="5118" width="11.42578125" style="575"/>
    <col min="5119" max="5119" width="2.85546875" style="575" customWidth="1"/>
    <col min="5120" max="5120" width="20.7109375" style="575" customWidth="1"/>
    <col min="5121" max="5121" width="24.7109375" style="575" customWidth="1"/>
    <col min="5122" max="5122" width="43.7109375" style="575" customWidth="1"/>
    <col min="5123" max="5123" width="16.28515625" style="575" customWidth="1"/>
    <col min="5124" max="5124" width="23" style="575" customWidth="1"/>
    <col min="5125" max="5125" width="16.7109375" style="575" customWidth="1"/>
    <col min="5126" max="5126" width="23.140625" style="575" customWidth="1"/>
    <col min="5127" max="5127" width="32.5703125" style="575" customWidth="1"/>
    <col min="5128" max="5128" width="16.85546875" style="575" customWidth="1"/>
    <col min="5129" max="5129" width="22.42578125" style="575" customWidth="1"/>
    <col min="5130" max="5130" width="20.140625" style="575" customWidth="1"/>
    <col min="5131" max="5131" width="20.85546875" style="575" customWidth="1"/>
    <col min="5132" max="5133" width="3.5703125" style="575" customWidth="1"/>
    <col min="5134" max="5134" width="8.5703125" style="575" customWidth="1"/>
    <col min="5135" max="5135" width="19.7109375" style="575" customWidth="1"/>
    <col min="5136" max="5136" width="6" style="575" customWidth="1"/>
    <col min="5137" max="5137" width="13.5703125" style="575" customWidth="1"/>
    <col min="5138" max="5138" width="18.5703125" style="575" customWidth="1"/>
    <col min="5139" max="5139" width="16" style="575" customWidth="1"/>
    <col min="5140" max="5140" width="36" style="575" customWidth="1"/>
    <col min="5141" max="5141" width="13.5703125" style="575" customWidth="1"/>
    <col min="5142" max="5142" width="21.42578125" style="575" customWidth="1"/>
    <col min="5143" max="5143" width="17.42578125" style="575" bestFit="1" customWidth="1"/>
    <col min="5144" max="5144" width="18.7109375" style="575" bestFit="1" customWidth="1"/>
    <col min="5145" max="5146" width="3.5703125" style="575" customWidth="1"/>
    <col min="5147" max="5147" width="8.5703125" style="575" customWidth="1"/>
    <col min="5148" max="5149" width="3.5703125" style="575" customWidth="1"/>
    <col min="5150" max="5150" width="6" style="575" customWidth="1"/>
    <col min="5151" max="5151" width="3.5703125" style="575" customWidth="1"/>
    <col min="5152" max="5152" width="11" style="575" customWidth="1"/>
    <col min="5153" max="5153" width="10.7109375" style="575" customWidth="1"/>
    <col min="5154" max="5154" width="8.140625" style="575" customWidth="1"/>
    <col min="5155" max="5155" width="12.42578125" style="575" customWidth="1"/>
    <col min="5156" max="5156" width="13.5703125" style="575" customWidth="1"/>
    <col min="5157" max="5157" width="20.5703125" style="575" customWidth="1"/>
    <col min="5158" max="5158" width="19.85546875" style="575" customWidth="1"/>
    <col min="5159" max="5159" width="19.28515625" style="575" customWidth="1"/>
    <col min="5160" max="5160" width="16.28515625" style="575" customWidth="1"/>
    <col min="5161" max="5374" width="11.42578125" style="575"/>
    <col min="5375" max="5375" width="2.85546875" style="575" customWidth="1"/>
    <col min="5376" max="5376" width="20.7109375" style="575" customWidth="1"/>
    <col min="5377" max="5377" width="24.7109375" style="575" customWidth="1"/>
    <col min="5378" max="5378" width="43.7109375" style="575" customWidth="1"/>
    <col min="5379" max="5379" width="16.28515625" style="575" customWidth="1"/>
    <col min="5380" max="5380" width="23" style="575" customWidth="1"/>
    <col min="5381" max="5381" width="16.7109375" style="575" customWidth="1"/>
    <col min="5382" max="5382" width="23.140625" style="575" customWidth="1"/>
    <col min="5383" max="5383" width="32.5703125" style="575" customWidth="1"/>
    <col min="5384" max="5384" width="16.85546875" style="575" customWidth="1"/>
    <col min="5385" max="5385" width="22.42578125" style="575" customWidth="1"/>
    <col min="5386" max="5386" width="20.140625" style="575" customWidth="1"/>
    <col min="5387" max="5387" width="20.85546875" style="575" customWidth="1"/>
    <col min="5388" max="5389" width="3.5703125" style="575" customWidth="1"/>
    <col min="5390" max="5390" width="8.5703125" style="575" customWidth="1"/>
    <col min="5391" max="5391" width="19.7109375" style="575" customWidth="1"/>
    <col min="5392" max="5392" width="6" style="575" customWidth="1"/>
    <col min="5393" max="5393" width="13.5703125" style="575" customWidth="1"/>
    <col min="5394" max="5394" width="18.5703125" style="575" customWidth="1"/>
    <col min="5395" max="5395" width="16" style="575" customWidth="1"/>
    <col min="5396" max="5396" width="36" style="575" customWidth="1"/>
    <col min="5397" max="5397" width="13.5703125" style="575" customWidth="1"/>
    <col min="5398" max="5398" width="21.42578125" style="575" customWidth="1"/>
    <col min="5399" max="5399" width="17.42578125" style="575" bestFit="1" customWidth="1"/>
    <col min="5400" max="5400" width="18.7109375" style="575" bestFit="1" customWidth="1"/>
    <col min="5401" max="5402" width="3.5703125" style="575" customWidth="1"/>
    <col min="5403" max="5403" width="8.5703125" style="575" customWidth="1"/>
    <col min="5404" max="5405" width="3.5703125" style="575" customWidth="1"/>
    <col min="5406" max="5406" width="6" style="575" customWidth="1"/>
    <col min="5407" max="5407" width="3.5703125" style="575" customWidth="1"/>
    <col min="5408" max="5408" width="11" style="575" customWidth="1"/>
    <col min="5409" max="5409" width="10.7109375" style="575" customWidth="1"/>
    <col min="5410" max="5410" width="8.140625" style="575" customWidth="1"/>
    <col min="5411" max="5411" width="12.42578125" style="575" customWidth="1"/>
    <col min="5412" max="5412" width="13.5703125" style="575" customWidth="1"/>
    <col min="5413" max="5413" width="20.5703125" style="575" customWidth="1"/>
    <col min="5414" max="5414" width="19.85546875" style="575" customWidth="1"/>
    <col min="5415" max="5415" width="19.28515625" style="575" customWidth="1"/>
    <col min="5416" max="5416" width="16.28515625" style="575" customWidth="1"/>
    <col min="5417" max="5630" width="11.42578125" style="575"/>
    <col min="5631" max="5631" width="2.85546875" style="575" customWidth="1"/>
    <col min="5632" max="5632" width="20.7109375" style="575" customWidth="1"/>
    <col min="5633" max="5633" width="24.7109375" style="575" customWidth="1"/>
    <col min="5634" max="5634" width="43.7109375" style="575" customWidth="1"/>
    <col min="5635" max="5635" width="16.28515625" style="575" customWidth="1"/>
    <col min="5636" max="5636" width="23" style="575" customWidth="1"/>
    <col min="5637" max="5637" width="16.7109375" style="575" customWidth="1"/>
    <col min="5638" max="5638" width="23.140625" style="575" customWidth="1"/>
    <col min="5639" max="5639" width="32.5703125" style="575" customWidth="1"/>
    <col min="5640" max="5640" width="16.85546875" style="575" customWidth="1"/>
    <col min="5641" max="5641" width="22.42578125" style="575" customWidth="1"/>
    <col min="5642" max="5642" width="20.140625" style="575" customWidth="1"/>
    <col min="5643" max="5643" width="20.85546875" style="575" customWidth="1"/>
    <col min="5644" max="5645" width="3.5703125" style="575" customWidth="1"/>
    <col min="5646" max="5646" width="8.5703125" style="575" customWidth="1"/>
    <col min="5647" max="5647" width="19.7109375" style="575" customWidth="1"/>
    <col min="5648" max="5648" width="6" style="575" customWidth="1"/>
    <col min="5649" max="5649" width="13.5703125" style="575" customWidth="1"/>
    <col min="5650" max="5650" width="18.5703125" style="575" customWidth="1"/>
    <col min="5651" max="5651" width="16" style="575" customWidth="1"/>
    <col min="5652" max="5652" width="36" style="575" customWidth="1"/>
    <col min="5653" max="5653" width="13.5703125" style="575" customWidth="1"/>
    <col min="5654" max="5654" width="21.42578125" style="575" customWidth="1"/>
    <col min="5655" max="5655" width="17.42578125" style="575" bestFit="1" customWidth="1"/>
    <col min="5656" max="5656" width="18.7109375" style="575" bestFit="1" customWidth="1"/>
    <col min="5657" max="5658" width="3.5703125" style="575" customWidth="1"/>
    <col min="5659" max="5659" width="8.5703125" style="575" customWidth="1"/>
    <col min="5660" max="5661" width="3.5703125" style="575" customWidth="1"/>
    <col min="5662" max="5662" width="6" style="575" customWidth="1"/>
    <col min="5663" max="5663" width="3.5703125" style="575" customWidth="1"/>
    <col min="5664" max="5664" width="11" style="575" customWidth="1"/>
    <col min="5665" max="5665" width="10.7109375" style="575" customWidth="1"/>
    <col min="5666" max="5666" width="8.140625" style="575" customWidth="1"/>
    <col min="5667" max="5667" width="12.42578125" style="575" customWidth="1"/>
    <col min="5668" max="5668" width="13.5703125" style="575" customWidth="1"/>
    <col min="5669" max="5669" width="20.5703125" style="575" customWidth="1"/>
    <col min="5670" max="5670" width="19.85546875" style="575" customWidth="1"/>
    <col min="5671" max="5671" width="19.28515625" style="575" customWidth="1"/>
    <col min="5672" max="5672" width="16.28515625" style="575" customWidth="1"/>
    <col min="5673" max="5886" width="11.42578125" style="575"/>
    <col min="5887" max="5887" width="2.85546875" style="575" customWidth="1"/>
    <col min="5888" max="5888" width="20.7109375" style="575" customWidth="1"/>
    <col min="5889" max="5889" width="24.7109375" style="575" customWidth="1"/>
    <col min="5890" max="5890" width="43.7109375" style="575" customWidth="1"/>
    <col min="5891" max="5891" width="16.28515625" style="575" customWidth="1"/>
    <col min="5892" max="5892" width="23" style="575" customWidth="1"/>
    <col min="5893" max="5893" width="16.7109375" style="575" customWidth="1"/>
    <col min="5894" max="5894" width="23.140625" style="575" customWidth="1"/>
    <col min="5895" max="5895" width="32.5703125" style="575" customWidth="1"/>
    <col min="5896" max="5896" width="16.85546875" style="575" customWidth="1"/>
    <col min="5897" max="5897" width="22.42578125" style="575" customWidth="1"/>
    <col min="5898" max="5898" width="20.140625" style="575" customWidth="1"/>
    <col min="5899" max="5899" width="20.85546875" style="575" customWidth="1"/>
    <col min="5900" max="5901" width="3.5703125" style="575" customWidth="1"/>
    <col min="5902" max="5902" width="8.5703125" style="575" customWidth="1"/>
    <col min="5903" max="5903" width="19.7109375" style="575" customWidth="1"/>
    <col min="5904" max="5904" width="6" style="575" customWidth="1"/>
    <col min="5905" max="5905" width="13.5703125" style="575" customWidth="1"/>
    <col min="5906" max="5906" width="18.5703125" style="575" customWidth="1"/>
    <col min="5907" max="5907" width="16" style="575" customWidth="1"/>
    <col min="5908" max="5908" width="36" style="575" customWidth="1"/>
    <col min="5909" max="5909" width="13.5703125" style="575" customWidth="1"/>
    <col min="5910" max="5910" width="21.42578125" style="575" customWidth="1"/>
    <col min="5911" max="5911" width="17.42578125" style="575" bestFit="1" customWidth="1"/>
    <col min="5912" max="5912" width="18.7109375" style="575" bestFit="1" customWidth="1"/>
    <col min="5913" max="5914" width="3.5703125" style="575" customWidth="1"/>
    <col min="5915" max="5915" width="8.5703125" style="575" customWidth="1"/>
    <col min="5916" max="5917" width="3.5703125" style="575" customWidth="1"/>
    <col min="5918" max="5918" width="6" style="575" customWidth="1"/>
    <col min="5919" max="5919" width="3.5703125" style="575" customWidth="1"/>
    <col min="5920" max="5920" width="11" style="575" customWidth="1"/>
    <col min="5921" max="5921" width="10.7109375" style="575" customWidth="1"/>
    <col min="5922" max="5922" width="8.140625" style="575" customWidth="1"/>
    <col min="5923" max="5923" width="12.42578125" style="575" customWidth="1"/>
    <col min="5924" max="5924" width="13.5703125" style="575" customWidth="1"/>
    <col min="5925" max="5925" width="20.5703125" style="575" customWidth="1"/>
    <col min="5926" max="5926" width="19.85546875" style="575" customWidth="1"/>
    <col min="5927" max="5927" width="19.28515625" style="575" customWidth="1"/>
    <col min="5928" max="5928" width="16.28515625" style="575" customWidth="1"/>
    <col min="5929" max="6142" width="11.42578125" style="575"/>
    <col min="6143" max="6143" width="2.85546875" style="575" customWidth="1"/>
    <col min="6144" max="6144" width="20.7109375" style="575" customWidth="1"/>
    <col min="6145" max="6145" width="24.7109375" style="575" customWidth="1"/>
    <col min="6146" max="6146" width="43.7109375" style="575" customWidth="1"/>
    <col min="6147" max="6147" width="16.28515625" style="575" customWidth="1"/>
    <col min="6148" max="6148" width="23" style="575" customWidth="1"/>
    <col min="6149" max="6149" width="16.7109375" style="575" customWidth="1"/>
    <col min="6150" max="6150" width="23.140625" style="575" customWidth="1"/>
    <col min="6151" max="6151" width="32.5703125" style="575" customWidth="1"/>
    <col min="6152" max="6152" width="16.85546875" style="575" customWidth="1"/>
    <col min="6153" max="6153" width="22.42578125" style="575" customWidth="1"/>
    <col min="6154" max="6154" width="20.140625" style="575" customWidth="1"/>
    <col min="6155" max="6155" width="20.85546875" style="575" customWidth="1"/>
    <col min="6156" max="6157" width="3.5703125" style="575" customWidth="1"/>
    <col min="6158" max="6158" width="8.5703125" style="575" customWidth="1"/>
    <col min="6159" max="6159" width="19.7109375" style="575" customWidth="1"/>
    <col min="6160" max="6160" width="6" style="575" customWidth="1"/>
    <col min="6161" max="6161" width="13.5703125" style="575" customWidth="1"/>
    <col min="6162" max="6162" width="18.5703125" style="575" customWidth="1"/>
    <col min="6163" max="6163" width="16" style="575" customWidth="1"/>
    <col min="6164" max="6164" width="36" style="575" customWidth="1"/>
    <col min="6165" max="6165" width="13.5703125" style="575" customWidth="1"/>
    <col min="6166" max="6166" width="21.42578125" style="575" customWidth="1"/>
    <col min="6167" max="6167" width="17.42578125" style="575" bestFit="1" customWidth="1"/>
    <col min="6168" max="6168" width="18.7109375" style="575" bestFit="1" customWidth="1"/>
    <col min="6169" max="6170" width="3.5703125" style="575" customWidth="1"/>
    <col min="6171" max="6171" width="8.5703125" style="575" customWidth="1"/>
    <col min="6172" max="6173" width="3.5703125" style="575" customWidth="1"/>
    <col min="6174" max="6174" width="6" style="575" customWidth="1"/>
    <col min="6175" max="6175" width="3.5703125" style="575" customWidth="1"/>
    <col min="6176" max="6176" width="11" style="575" customWidth="1"/>
    <col min="6177" max="6177" width="10.7109375" style="575" customWidth="1"/>
    <col min="6178" max="6178" width="8.140625" style="575" customWidth="1"/>
    <col min="6179" max="6179" width="12.42578125" style="575" customWidth="1"/>
    <col min="6180" max="6180" width="13.5703125" style="575" customWidth="1"/>
    <col min="6181" max="6181" width="20.5703125" style="575" customWidth="1"/>
    <col min="6182" max="6182" width="19.85546875" style="575" customWidth="1"/>
    <col min="6183" max="6183" width="19.28515625" style="575" customWidth="1"/>
    <col min="6184" max="6184" width="16.28515625" style="575" customWidth="1"/>
    <col min="6185" max="6398" width="11.42578125" style="575"/>
    <col min="6399" max="6399" width="2.85546875" style="575" customWidth="1"/>
    <col min="6400" max="6400" width="20.7109375" style="575" customWidth="1"/>
    <col min="6401" max="6401" width="24.7109375" style="575" customWidth="1"/>
    <col min="6402" max="6402" width="43.7109375" style="575" customWidth="1"/>
    <col min="6403" max="6403" width="16.28515625" style="575" customWidth="1"/>
    <col min="6404" max="6404" width="23" style="575" customWidth="1"/>
    <col min="6405" max="6405" width="16.7109375" style="575" customWidth="1"/>
    <col min="6406" max="6406" width="23.140625" style="575" customWidth="1"/>
    <col min="6407" max="6407" width="32.5703125" style="575" customWidth="1"/>
    <col min="6408" max="6408" width="16.85546875" style="575" customWidth="1"/>
    <col min="6409" max="6409" width="22.42578125" style="575" customWidth="1"/>
    <col min="6410" max="6410" width="20.140625" style="575" customWidth="1"/>
    <col min="6411" max="6411" width="20.85546875" style="575" customWidth="1"/>
    <col min="6412" max="6413" width="3.5703125" style="575" customWidth="1"/>
    <col min="6414" max="6414" width="8.5703125" style="575" customWidth="1"/>
    <col min="6415" max="6415" width="19.7109375" style="575" customWidth="1"/>
    <col min="6416" max="6416" width="6" style="575" customWidth="1"/>
    <col min="6417" max="6417" width="13.5703125" style="575" customWidth="1"/>
    <col min="6418" max="6418" width="18.5703125" style="575" customWidth="1"/>
    <col min="6419" max="6419" width="16" style="575" customWidth="1"/>
    <col min="6420" max="6420" width="36" style="575" customWidth="1"/>
    <col min="6421" max="6421" width="13.5703125" style="575" customWidth="1"/>
    <col min="6422" max="6422" width="21.42578125" style="575" customWidth="1"/>
    <col min="6423" max="6423" width="17.42578125" style="575" bestFit="1" customWidth="1"/>
    <col min="6424" max="6424" width="18.7109375" style="575" bestFit="1" customWidth="1"/>
    <col min="6425" max="6426" width="3.5703125" style="575" customWidth="1"/>
    <col min="6427" max="6427" width="8.5703125" style="575" customWidth="1"/>
    <col min="6428" max="6429" width="3.5703125" style="575" customWidth="1"/>
    <col min="6430" max="6430" width="6" style="575" customWidth="1"/>
    <col min="6431" max="6431" width="3.5703125" style="575" customWidth="1"/>
    <col min="6432" max="6432" width="11" style="575" customWidth="1"/>
    <col min="6433" max="6433" width="10.7109375" style="575" customWidth="1"/>
    <col min="6434" max="6434" width="8.140625" style="575" customWidth="1"/>
    <col min="6435" max="6435" width="12.42578125" style="575" customWidth="1"/>
    <col min="6436" max="6436" width="13.5703125" style="575" customWidth="1"/>
    <col min="6437" max="6437" width="20.5703125" style="575" customWidth="1"/>
    <col min="6438" max="6438" width="19.85546875" style="575" customWidth="1"/>
    <col min="6439" max="6439" width="19.28515625" style="575" customWidth="1"/>
    <col min="6440" max="6440" width="16.28515625" style="575" customWidth="1"/>
    <col min="6441" max="6654" width="11.42578125" style="575"/>
    <col min="6655" max="6655" width="2.85546875" style="575" customWidth="1"/>
    <col min="6656" max="6656" width="20.7109375" style="575" customWidth="1"/>
    <col min="6657" max="6657" width="24.7109375" style="575" customWidth="1"/>
    <col min="6658" max="6658" width="43.7109375" style="575" customWidth="1"/>
    <col min="6659" max="6659" width="16.28515625" style="575" customWidth="1"/>
    <col min="6660" max="6660" width="23" style="575" customWidth="1"/>
    <col min="6661" max="6661" width="16.7109375" style="575" customWidth="1"/>
    <col min="6662" max="6662" width="23.140625" style="575" customWidth="1"/>
    <col min="6663" max="6663" width="32.5703125" style="575" customWidth="1"/>
    <col min="6664" max="6664" width="16.85546875" style="575" customWidth="1"/>
    <col min="6665" max="6665" width="22.42578125" style="575" customWidth="1"/>
    <col min="6666" max="6666" width="20.140625" style="575" customWidth="1"/>
    <col min="6667" max="6667" width="20.85546875" style="575" customWidth="1"/>
    <col min="6668" max="6669" width="3.5703125" style="575" customWidth="1"/>
    <col min="6670" max="6670" width="8.5703125" style="575" customWidth="1"/>
    <col min="6671" max="6671" width="19.7109375" style="575" customWidth="1"/>
    <col min="6672" max="6672" width="6" style="575" customWidth="1"/>
    <col min="6673" max="6673" width="13.5703125" style="575" customWidth="1"/>
    <col min="6674" max="6674" width="18.5703125" style="575" customWidth="1"/>
    <col min="6675" max="6675" width="16" style="575" customWidth="1"/>
    <col min="6676" max="6676" width="36" style="575" customWidth="1"/>
    <col min="6677" max="6677" width="13.5703125" style="575" customWidth="1"/>
    <col min="6678" max="6678" width="21.42578125" style="575" customWidth="1"/>
    <col min="6679" max="6679" width="17.42578125" style="575" bestFit="1" customWidth="1"/>
    <col min="6680" max="6680" width="18.7109375" style="575" bestFit="1" customWidth="1"/>
    <col min="6681" max="6682" width="3.5703125" style="575" customWidth="1"/>
    <col min="6683" max="6683" width="8.5703125" style="575" customWidth="1"/>
    <col min="6684" max="6685" width="3.5703125" style="575" customWidth="1"/>
    <col min="6686" max="6686" width="6" style="575" customWidth="1"/>
    <col min="6687" max="6687" width="3.5703125" style="575" customWidth="1"/>
    <col min="6688" max="6688" width="11" style="575" customWidth="1"/>
    <col min="6689" max="6689" width="10.7109375" style="575" customWidth="1"/>
    <col min="6690" max="6690" width="8.140625" style="575" customWidth="1"/>
    <col min="6691" max="6691" width="12.42578125" style="575" customWidth="1"/>
    <col min="6692" max="6692" width="13.5703125" style="575" customWidth="1"/>
    <col min="6693" max="6693" width="20.5703125" style="575" customWidth="1"/>
    <col min="6694" max="6694" width="19.85546875" style="575" customWidth="1"/>
    <col min="6695" max="6695" width="19.28515625" style="575" customWidth="1"/>
    <col min="6696" max="6696" width="16.28515625" style="575" customWidth="1"/>
    <col min="6697" max="6910" width="11.42578125" style="575"/>
    <col min="6911" max="6911" width="2.85546875" style="575" customWidth="1"/>
    <col min="6912" max="6912" width="20.7109375" style="575" customWidth="1"/>
    <col min="6913" max="6913" width="24.7109375" style="575" customWidth="1"/>
    <col min="6914" max="6914" width="43.7109375" style="575" customWidth="1"/>
    <col min="6915" max="6915" width="16.28515625" style="575" customWidth="1"/>
    <col min="6916" max="6916" width="23" style="575" customWidth="1"/>
    <col min="6917" max="6917" width="16.7109375" style="575" customWidth="1"/>
    <col min="6918" max="6918" width="23.140625" style="575" customWidth="1"/>
    <col min="6919" max="6919" width="32.5703125" style="575" customWidth="1"/>
    <col min="6920" max="6920" width="16.85546875" style="575" customWidth="1"/>
    <col min="6921" max="6921" width="22.42578125" style="575" customWidth="1"/>
    <col min="6922" max="6922" width="20.140625" style="575" customWidth="1"/>
    <col min="6923" max="6923" width="20.85546875" style="575" customWidth="1"/>
    <col min="6924" max="6925" width="3.5703125" style="575" customWidth="1"/>
    <col min="6926" max="6926" width="8.5703125" style="575" customWidth="1"/>
    <col min="6927" max="6927" width="19.7109375" style="575" customWidth="1"/>
    <col min="6928" max="6928" width="6" style="575" customWidth="1"/>
    <col min="6929" max="6929" width="13.5703125" style="575" customWidth="1"/>
    <col min="6930" max="6930" width="18.5703125" style="575" customWidth="1"/>
    <col min="6931" max="6931" width="16" style="575" customWidth="1"/>
    <col min="6932" max="6932" width="36" style="575" customWidth="1"/>
    <col min="6933" max="6933" width="13.5703125" style="575" customWidth="1"/>
    <col min="6934" max="6934" width="21.42578125" style="575" customWidth="1"/>
    <col min="6935" max="6935" width="17.42578125" style="575" bestFit="1" customWidth="1"/>
    <col min="6936" max="6936" width="18.7109375" style="575" bestFit="1" customWidth="1"/>
    <col min="6937" max="6938" width="3.5703125" style="575" customWidth="1"/>
    <col min="6939" max="6939" width="8.5703125" style="575" customWidth="1"/>
    <col min="6940" max="6941" width="3.5703125" style="575" customWidth="1"/>
    <col min="6942" max="6942" width="6" style="575" customWidth="1"/>
    <col min="6943" max="6943" width="3.5703125" style="575" customWidth="1"/>
    <col min="6944" max="6944" width="11" style="575" customWidth="1"/>
    <col min="6945" max="6945" width="10.7109375" style="575" customWidth="1"/>
    <col min="6946" max="6946" width="8.140625" style="575" customWidth="1"/>
    <col min="6947" max="6947" width="12.42578125" style="575" customWidth="1"/>
    <col min="6948" max="6948" width="13.5703125" style="575" customWidth="1"/>
    <col min="6949" max="6949" width="20.5703125" style="575" customWidth="1"/>
    <col min="6950" max="6950" width="19.85546875" style="575" customWidth="1"/>
    <col min="6951" max="6951" width="19.28515625" style="575" customWidth="1"/>
    <col min="6952" max="6952" width="16.28515625" style="575" customWidth="1"/>
    <col min="6953" max="7166" width="11.42578125" style="575"/>
    <col min="7167" max="7167" width="2.85546875" style="575" customWidth="1"/>
    <col min="7168" max="7168" width="20.7109375" style="575" customWidth="1"/>
    <col min="7169" max="7169" width="24.7109375" style="575" customWidth="1"/>
    <col min="7170" max="7170" width="43.7109375" style="575" customWidth="1"/>
    <col min="7171" max="7171" width="16.28515625" style="575" customWidth="1"/>
    <col min="7172" max="7172" width="23" style="575" customWidth="1"/>
    <col min="7173" max="7173" width="16.7109375" style="575" customWidth="1"/>
    <col min="7174" max="7174" width="23.140625" style="575" customWidth="1"/>
    <col min="7175" max="7175" width="32.5703125" style="575" customWidth="1"/>
    <col min="7176" max="7176" width="16.85546875" style="575" customWidth="1"/>
    <col min="7177" max="7177" width="22.42578125" style="575" customWidth="1"/>
    <col min="7178" max="7178" width="20.140625" style="575" customWidth="1"/>
    <col min="7179" max="7179" width="20.85546875" style="575" customWidth="1"/>
    <col min="7180" max="7181" width="3.5703125" style="575" customWidth="1"/>
    <col min="7182" max="7182" width="8.5703125" style="575" customWidth="1"/>
    <col min="7183" max="7183" width="19.7109375" style="575" customWidth="1"/>
    <col min="7184" max="7184" width="6" style="575" customWidth="1"/>
    <col min="7185" max="7185" width="13.5703125" style="575" customWidth="1"/>
    <col min="7186" max="7186" width="18.5703125" style="575" customWidth="1"/>
    <col min="7187" max="7187" width="16" style="575" customWidth="1"/>
    <col min="7188" max="7188" width="36" style="575" customWidth="1"/>
    <col min="7189" max="7189" width="13.5703125" style="575" customWidth="1"/>
    <col min="7190" max="7190" width="21.42578125" style="575" customWidth="1"/>
    <col min="7191" max="7191" width="17.42578125" style="575" bestFit="1" customWidth="1"/>
    <col min="7192" max="7192" width="18.7109375" style="575" bestFit="1" customWidth="1"/>
    <col min="7193" max="7194" width="3.5703125" style="575" customWidth="1"/>
    <col min="7195" max="7195" width="8.5703125" style="575" customWidth="1"/>
    <col min="7196" max="7197" width="3.5703125" style="575" customWidth="1"/>
    <col min="7198" max="7198" width="6" style="575" customWidth="1"/>
    <col min="7199" max="7199" width="3.5703125" style="575" customWidth="1"/>
    <col min="7200" max="7200" width="11" style="575" customWidth="1"/>
    <col min="7201" max="7201" width="10.7109375" style="575" customWidth="1"/>
    <col min="7202" max="7202" width="8.140625" style="575" customWidth="1"/>
    <col min="7203" max="7203" width="12.42578125" style="575" customWidth="1"/>
    <col min="7204" max="7204" width="13.5703125" style="575" customWidth="1"/>
    <col min="7205" max="7205" width="20.5703125" style="575" customWidth="1"/>
    <col min="7206" max="7206" width="19.85546875" style="575" customWidth="1"/>
    <col min="7207" max="7207" width="19.28515625" style="575" customWidth="1"/>
    <col min="7208" max="7208" width="16.28515625" style="575" customWidth="1"/>
    <col min="7209" max="7422" width="11.42578125" style="575"/>
    <col min="7423" max="7423" width="2.85546875" style="575" customWidth="1"/>
    <col min="7424" max="7424" width="20.7109375" style="575" customWidth="1"/>
    <col min="7425" max="7425" width="24.7109375" style="575" customWidth="1"/>
    <col min="7426" max="7426" width="43.7109375" style="575" customWidth="1"/>
    <col min="7427" max="7427" width="16.28515625" style="575" customWidth="1"/>
    <col min="7428" max="7428" width="23" style="575" customWidth="1"/>
    <col min="7429" max="7429" width="16.7109375" style="575" customWidth="1"/>
    <col min="7430" max="7430" width="23.140625" style="575" customWidth="1"/>
    <col min="7431" max="7431" width="32.5703125" style="575" customWidth="1"/>
    <col min="7432" max="7432" width="16.85546875" style="575" customWidth="1"/>
    <col min="7433" max="7433" width="22.42578125" style="575" customWidth="1"/>
    <col min="7434" max="7434" width="20.140625" style="575" customWidth="1"/>
    <col min="7435" max="7435" width="20.85546875" style="575" customWidth="1"/>
    <col min="7436" max="7437" width="3.5703125" style="575" customWidth="1"/>
    <col min="7438" max="7438" width="8.5703125" style="575" customWidth="1"/>
    <col min="7439" max="7439" width="19.7109375" style="575" customWidth="1"/>
    <col min="7440" max="7440" width="6" style="575" customWidth="1"/>
    <col min="7441" max="7441" width="13.5703125" style="575" customWidth="1"/>
    <col min="7442" max="7442" width="18.5703125" style="575" customWidth="1"/>
    <col min="7443" max="7443" width="16" style="575" customWidth="1"/>
    <col min="7444" max="7444" width="36" style="575" customWidth="1"/>
    <col min="7445" max="7445" width="13.5703125" style="575" customWidth="1"/>
    <col min="7446" max="7446" width="21.42578125" style="575" customWidth="1"/>
    <col min="7447" max="7447" width="17.42578125" style="575" bestFit="1" customWidth="1"/>
    <col min="7448" max="7448" width="18.7109375" style="575" bestFit="1" customWidth="1"/>
    <col min="7449" max="7450" width="3.5703125" style="575" customWidth="1"/>
    <col min="7451" max="7451" width="8.5703125" style="575" customWidth="1"/>
    <col min="7452" max="7453" width="3.5703125" style="575" customWidth="1"/>
    <col min="7454" max="7454" width="6" style="575" customWidth="1"/>
    <col min="7455" max="7455" width="3.5703125" style="575" customWidth="1"/>
    <col min="7456" max="7456" width="11" style="575" customWidth="1"/>
    <col min="7457" max="7457" width="10.7109375" style="575" customWidth="1"/>
    <col min="7458" max="7458" width="8.140625" style="575" customWidth="1"/>
    <col min="7459" max="7459" width="12.42578125" style="575" customWidth="1"/>
    <col min="7460" max="7460" width="13.5703125" style="575" customWidth="1"/>
    <col min="7461" max="7461" width="20.5703125" style="575" customWidth="1"/>
    <col min="7462" max="7462" width="19.85546875" style="575" customWidth="1"/>
    <col min="7463" max="7463" width="19.28515625" style="575" customWidth="1"/>
    <col min="7464" max="7464" width="16.28515625" style="575" customWidth="1"/>
    <col min="7465" max="7678" width="11.42578125" style="575"/>
    <col min="7679" max="7679" width="2.85546875" style="575" customWidth="1"/>
    <col min="7680" max="7680" width="20.7109375" style="575" customWidth="1"/>
    <col min="7681" max="7681" width="24.7109375" style="575" customWidth="1"/>
    <col min="7682" max="7682" width="43.7109375" style="575" customWidth="1"/>
    <col min="7683" max="7683" width="16.28515625" style="575" customWidth="1"/>
    <col min="7684" max="7684" width="23" style="575" customWidth="1"/>
    <col min="7685" max="7685" width="16.7109375" style="575" customWidth="1"/>
    <col min="7686" max="7686" width="23.140625" style="575" customWidth="1"/>
    <col min="7687" max="7687" width="32.5703125" style="575" customWidth="1"/>
    <col min="7688" max="7688" width="16.85546875" style="575" customWidth="1"/>
    <col min="7689" max="7689" width="22.42578125" style="575" customWidth="1"/>
    <col min="7690" max="7690" width="20.140625" style="575" customWidth="1"/>
    <col min="7691" max="7691" width="20.85546875" style="575" customWidth="1"/>
    <col min="7692" max="7693" width="3.5703125" style="575" customWidth="1"/>
    <col min="7694" max="7694" width="8.5703125" style="575" customWidth="1"/>
    <col min="7695" max="7695" width="19.7109375" style="575" customWidth="1"/>
    <col min="7696" max="7696" width="6" style="575" customWidth="1"/>
    <col min="7697" max="7697" width="13.5703125" style="575" customWidth="1"/>
    <col min="7698" max="7698" width="18.5703125" style="575" customWidth="1"/>
    <col min="7699" max="7699" width="16" style="575" customWidth="1"/>
    <col min="7700" max="7700" width="36" style="575" customWidth="1"/>
    <col min="7701" max="7701" width="13.5703125" style="575" customWidth="1"/>
    <col min="7702" max="7702" width="21.42578125" style="575" customWidth="1"/>
    <col min="7703" max="7703" width="17.42578125" style="575" bestFit="1" customWidth="1"/>
    <col min="7704" max="7704" width="18.7109375" style="575" bestFit="1" customWidth="1"/>
    <col min="7705" max="7706" width="3.5703125" style="575" customWidth="1"/>
    <col min="7707" max="7707" width="8.5703125" style="575" customWidth="1"/>
    <col min="7708" max="7709" width="3.5703125" style="575" customWidth="1"/>
    <col min="7710" max="7710" width="6" style="575" customWidth="1"/>
    <col min="7711" max="7711" width="3.5703125" style="575" customWidth="1"/>
    <col min="7712" max="7712" width="11" style="575" customWidth="1"/>
    <col min="7713" max="7713" width="10.7109375" style="575" customWidth="1"/>
    <col min="7714" max="7714" width="8.140625" style="575" customWidth="1"/>
    <col min="7715" max="7715" width="12.42578125" style="575" customWidth="1"/>
    <col min="7716" max="7716" width="13.5703125" style="575" customWidth="1"/>
    <col min="7717" max="7717" width="20.5703125" style="575" customWidth="1"/>
    <col min="7718" max="7718" width="19.85546875" style="575" customWidth="1"/>
    <col min="7719" max="7719" width="19.28515625" style="575" customWidth="1"/>
    <col min="7720" max="7720" width="16.28515625" style="575" customWidth="1"/>
    <col min="7721" max="7934" width="11.42578125" style="575"/>
    <col min="7935" max="7935" width="2.85546875" style="575" customWidth="1"/>
    <col min="7936" max="7936" width="20.7109375" style="575" customWidth="1"/>
    <col min="7937" max="7937" width="24.7109375" style="575" customWidth="1"/>
    <col min="7938" max="7938" width="43.7109375" style="575" customWidth="1"/>
    <col min="7939" max="7939" width="16.28515625" style="575" customWidth="1"/>
    <col min="7940" max="7940" width="23" style="575" customWidth="1"/>
    <col min="7941" max="7941" width="16.7109375" style="575" customWidth="1"/>
    <col min="7942" max="7942" width="23.140625" style="575" customWidth="1"/>
    <col min="7943" max="7943" width="32.5703125" style="575" customWidth="1"/>
    <col min="7944" max="7944" width="16.85546875" style="575" customWidth="1"/>
    <col min="7945" max="7945" width="22.42578125" style="575" customWidth="1"/>
    <col min="7946" max="7946" width="20.140625" style="575" customWidth="1"/>
    <col min="7947" max="7947" width="20.85546875" style="575" customWidth="1"/>
    <col min="7948" max="7949" width="3.5703125" style="575" customWidth="1"/>
    <col min="7950" max="7950" width="8.5703125" style="575" customWidth="1"/>
    <col min="7951" max="7951" width="19.7109375" style="575" customWidth="1"/>
    <col min="7952" max="7952" width="6" style="575" customWidth="1"/>
    <col min="7953" max="7953" width="13.5703125" style="575" customWidth="1"/>
    <col min="7954" max="7954" width="18.5703125" style="575" customWidth="1"/>
    <col min="7955" max="7955" width="16" style="575" customWidth="1"/>
    <col min="7956" max="7956" width="36" style="575" customWidth="1"/>
    <col min="7957" max="7957" width="13.5703125" style="575" customWidth="1"/>
    <col min="7958" max="7958" width="21.42578125" style="575" customWidth="1"/>
    <col min="7959" max="7959" width="17.42578125" style="575" bestFit="1" customWidth="1"/>
    <col min="7960" max="7960" width="18.7109375" style="575" bestFit="1" customWidth="1"/>
    <col min="7961" max="7962" width="3.5703125" style="575" customWidth="1"/>
    <col min="7963" max="7963" width="8.5703125" style="575" customWidth="1"/>
    <col min="7964" max="7965" width="3.5703125" style="575" customWidth="1"/>
    <col min="7966" max="7966" width="6" style="575" customWidth="1"/>
    <col min="7967" max="7967" width="3.5703125" style="575" customWidth="1"/>
    <col min="7968" max="7968" width="11" style="575" customWidth="1"/>
    <col min="7969" max="7969" width="10.7109375" style="575" customWidth="1"/>
    <col min="7970" max="7970" width="8.140625" style="575" customWidth="1"/>
    <col min="7971" max="7971" width="12.42578125" style="575" customWidth="1"/>
    <col min="7972" max="7972" width="13.5703125" style="575" customWidth="1"/>
    <col min="7973" max="7973" width="20.5703125" style="575" customWidth="1"/>
    <col min="7974" max="7974" width="19.85546875" style="575" customWidth="1"/>
    <col min="7975" max="7975" width="19.28515625" style="575" customWidth="1"/>
    <col min="7976" max="7976" width="16.28515625" style="575" customWidth="1"/>
    <col min="7977" max="8190" width="11.42578125" style="575"/>
    <col min="8191" max="8191" width="2.85546875" style="575" customWidth="1"/>
    <col min="8192" max="8192" width="20.7109375" style="575" customWidth="1"/>
    <col min="8193" max="8193" width="24.7109375" style="575" customWidth="1"/>
    <col min="8194" max="8194" width="43.7109375" style="575" customWidth="1"/>
    <col min="8195" max="8195" width="16.28515625" style="575" customWidth="1"/>
    <col min="8196" max="8196" width="23" style="575" customWidth="1"/>
    <col min="8197" max="8197" width="16.7109375" style="575" customWidth="1"/>
    <col min="8198" max="8198" width="23.140625" style="575" customWidth="1"/>
    <col min="8199" max="8199" width="32.5703125" style="575" customWidth="1"/>
    <col min="8200" max="8200" width="16.85546875" style="575" customWidth="1"/>
    <col min="8201" max="8201" width="22.42578125" style="575" customWidth="1"/>
    <col min="8202" max="8202" width="20.140625" style="575" customWidth="1"/>
    <col min="8203" max="8203" width="20.85546875" style="575" customWidth="1"/>
    <col min="8204" max="8205" width="3.5703125" style="575" customWidth="1"/>
    <col min="8206" max="8206" width="8.5703125" style="575" customWidth="1"/>
    <col min="8207" max="8207" width="19.7109375" style="575" customWidth="1"/>
    <col min="8208" max="8208" width="6" style="575" customWidth="1"/>
    <col min="8209" max="8209" width="13.5703125" style="575" customWidth="1"/>
    <col min="8210" max="8210" width="18.5703125" style="575" customWidth="1"/>
    <col min="8211" max="8211" width="16" style="575" customWidth="1"/>
    <col min="8212" max="8212" width="36" style="575" customWidth="1"/>
    <col min="8213" max="8213" width="13.5703125" style="575" customWidth="1"/>
    <col min="8214" max="8214" width="21.42578125" style="575" customWidth="1"/>
    <col min="8215" max="8215" width="17.42578125" style="575" bestFit="1" customWidth="1"/>
    <col min="8216" max="8216" width="18.7109375" style="575" bestFit="1" customWidth="1"/>
    <col min="8217" max="8218" width="3.5703125" style="575" customWidth="1"/>
    <col min="8219" max="8219" width="8.5703125" style="575" customWidth="1"/>
    <col min="8220" max="8221" width="3.5703125" style="575" customWidth="1"/>
    <col min="8222" max="8222" width="6" style="575" customWidth="1"/>
    <col min="8223" max="8223" width="3.5703125" style="575" customWidth="1"/>
    <col min="8224" max="8224" width="11" style="575" customWidth="1"/>
    <col min="8225" max="8225" width="10.7109375" style="575" customWidth="1"/>
    <col min="8226" max="8226" width="8.140625" style="575" customWidth="1"/>
    <col min="8227" max="8227" width="12.42578125" style="575" customWidth="1"/>
    <col min="8228" max="8228" width="13.5703125" style="575" customWidth="1"/>
    <col min="8229" max="8229" width="20.5703125" style="575" customWidth="1"/>
    <col min="8230" max="8230" width="19.85546875" style="575" customWidth="1"/>
    <col min="8231" max="8231" width="19.28515625" style="575" customWidth="1"/>
    <col min="8232" max="8232" width="16.28515625" style="575" customWidth="1"/>
    <col min="8233" max="8446" width="11.42578125" style="575"/>
    <col min="8447" max="8447" width="2.85546875" style="575" customWidth="1"/>
    <col min="8448" max="8448" width="20.7109375" style="575" customWidth="1"/>
    <col min="8449" max="8449" width="24.7109375" style="575" customWidth="1"/>
    <col min="8450" max="8450" width="43.7109375" style="575" customWidth="1"/>
    <col min="8451" max="8451" width="16.28515625" style="575" customWidth="1"/>
    <col min="8452" max="8452" width="23" style="575" customWidth="1"/>
    <col min="8453" max="8453" width="16.7109375" style="575" customWidth="1"/>
    <col min="8454" max="8454" width="23.140625" style="575" customWidth="1"/>
    <col min="8455" max="8455" width="32.5703125" style="575" customWidth="1"/>
    <col min="8456" max="8456" width="16.85546875" style="575" customWidth="1"/>
    <col min="8457" max="8457" width="22.42578125" style="575" customWidth="1"/>
    <col min="8458" max="8458" width="20.140625" style="575" customWidth="1"/>
    <col min="8459" max="8459" width="20.85546875" style="575" customWidth="1"/>
    <col min="8460" max="8461" width="3.5703125" style="575" customWidth="1"/>
    <col min="8462" max="8462" width="8.5703125" style="575" customWidth="1"/>
    <col min="8463" max="8463" width="19.7109375" style="575" customWidth="1"/>
    <col min="8464" max="8464" width="6" style="575" customWidth="1"/>
    <col min="8465" max="8465" width="13.5703125" style="575" customWidth="1"/>
    <col min="8466" max="8466" width="18.5703125" style="575" customWidth="1"/>
    <col min="8467" max="8467" width="16" style="575" customWidth="1"/>
    <col min="8468" max="8468" width="36" style="575" customWidth="1"/>
    <col min="8469" max="8469" width="13.5703125" style="575" customWidth="1"/>
    <col min="8470" max="8470" width="21.42578125" style="575" customWidth="1"/>
    <col min="8471" max="8471" width="17.42578125" style="575" bestFit="1" customWidth="1"/>
    <col min="8472" max="8472" width="18.7109375" style="575" bestFit="1" customWidth="1"/>
    <col min="8473" max="8474" width="3.5703125" style="575" customWidth="1"/>
    <col min="8475" max="8475" width="8.5703125" style="575" customWidth="1"/>
    <col min="8476" max="8477" width="3.5703125" style="575" customWidth="1"/>
    <col min="8478" max="8478" width="6" style="575" customWidth="1"/>
    <col min="8479" max="8479" width="3.5703125" style="575" customWidth="1"/>
    <col min="8480" max="8480" width="11" style="575" customWidth="1"/>
    <col min="8481" max="8481" width="10.7109375" style="575" customWidth="1"/>
    <col min="8482" max="8482" width="8.140625" style="575" customWidth="1"/>
    <col min="8483" max="8483" width="12.42578125" style="575" customWidth="1"/>
    <col min="8484" max="8484" width="13.5703125" style="575" customWidth="1"/>
    <col min="8485" max="8485" width="20.5703125" style="575" customWidth="1"/>
    <col min="8486" max="8486" width="19.85546875" style="575" customWidth="1"/>
    <col min="8487" max="8487" width="19.28515625" style="575" customWidth="1"/>
    <col min="8488" max="8488" width="16.28515625" style="575" customWidth="1"/>
    <col min="8489" max="8702" width="11.42578125" style="575"/>
    <col min="8703" max="8703" width="2.85546875" style="575" customWidth="1"/>
    <col min="8704" max="8704" width="20.7109375" style="575" customWidth="1"/>
    <col min="8705" max="8705" width="24.7109375" style="575" customWidth="1"/>
    <col min="8706" max="8706" width="43.7109375" style="575" customWidth="1"/>
    <col min="8707" max="8707" width="16.28515625" style="575" customWidth="1"/>
    <col min="8708" max="8708" width="23" style="575" customWidth="1"/>
    <col min="8709" max="8709" width="16.7109375" style="575" customWidth="1"/>
    <col min="8710" max="8710" width="23.140625" style="575" customWidth="1"/>
    <col min="8711" max="8711" width="32.5703125" style="575" customWidth="1"/>
    <col min="8712" max="8712" width="16.85546875" style="575" customWidth="1"/>
    <col min="8713" max="8713" width="22.42578125" style="575" customWidth="1"/>
    <col min="8714" max="8714" width="20.140625" style="575" customWidth="1"/>
    <col min="8715" max="8715" width="20.85546875" style="575" customWidth="1"/>
    <col min="8716" max="8717" width="3.5703125" style="575" customWidth="1"/>
    <col min="8718" max="8718" width="8.5703125" style="575" customWidth="1"/>
    <col min="8719" max="8719" width="19.7109375" style="575" customWidth="1"/>
    <col min="8720" max="8720" width="6" style="575" customWidth="1"/>
    <col min="8721" max="8721" width="13.5703125" style="575" customWidth="1"/>
    <col min="8722" max="8722" width="18.5703125" style="575" customWidth="1"/>
    <col min="8723" max="8723" width="16" style="575" customWidth="1"/>
    <col min="8724" max="8724" width="36" style="575" customWidth="1"/>
    <col min="8725" max="8725" width="13.5703125" style="575" customWidth="1"/>
    <col min="8726" max="8726" width="21.42578125" style="575" customWidth="1"/>
    <col min="8727" max="8727" width="17.42578125" style="575" bestFit="1" customWidth="1"/>
    <col min="8728" max="8728" width="18.7109375" style="575" bestFit="1" customWidth="1"/>
    <col min="8729" max="8730" width="3.5703125" style="575" customWidth="1"/>
    <col min="8731" max="8731" width="8.5703125" style="575" customWidth="1"/>
    <col min="8732" max="8733" width="3.5703125" style="575" customWidth="1"/>
    <col min="8734" max="8734" width="6" style="575" customWidth="1"/>
    <col min="8735" max="8735" width="3.5703125" style="575" customWidth="1"/>
    <col min="8736" max="8736" width="11" style="575" customWidth="1"/>
    <col min="8737" max="8737" width="10.7109375" style="575" customWidth="1"/>
    <col min="8738" max="8738" width="8.140625" style="575" customWidth="1"/>
    <col min="8739" max="8739" width="12.42578125" style="575" customWidth="1"/>
    <col min="8740" max="8740" width="13.5703125" style="575" customWidth="1"/>
    <col min="8741" max="8741" width="20.5703125" style="575" customWidth="1"/>
    <col min="8742" max="8742" width="19.85546875" style="575" customWidth="1"/>
    <col min="8743" max="8743" width="19.28515625" style="575" customWidth="1"/>
    <col min="8744" max="8744" width="16.28515625" style="575" customWidth="1"/>
    <col min="8745" max="8958" width="11.42578125" style="575"/>
    <col min="8959" max="8959" width="2.85546875" style="575" customWidth="1"/>
    <col min="8960" max="8960" width="20.7109375" style="575" customWidth="1"/>
    <col min="8961" max="8961" width="24.7109375" style="575" customWidth="1"/>
    <col min="8962" max="8962" width="43.7109375" style="575" customWidth="1"/>
    <col min="8963" max="8963" width="16.28515625" style="575" customWidth="1"/>
    <col min="8964" max="8964" width="23" style="575" customWidth="1"/>
    <col min="8965" max="8965" width="16.7109375" style="575" customWidth="1"/>
    <col min="8966" max="8966" width="23.140625" style="575" customWidth="1"/>
    <col min="8967" max="8967" width="32.5703125" style="575" customWidth="1"/>
    <col min="8968" max="8968" width="16.85546875" style="575" customWidth="1"/>
    <col min="8969" max="8969" width="22.42578125" style="575" customWidth="1"/>
    <col min="8970" max="8970" width="20.140625" style="575" customWidth="1"/>
    <col min="8971" max="8971" width="20.85546875" style="575" customWidth="1"/>
    <col min="8972" max="8973" width="3.5703125" style="575" customWidth="1"/>
    <col min="8974" max="8974" width="8.5703125" style="575" customWidth="1"/>
    <col min="8975" max="8975" width="19.7109375" style="575" customWidth="1"/>
    <col min="8976" max="8976" width="6" style="575" customWidth="1"/>
    <col min="8977" max="8977" width="13.5703125" style="575" customWidth="1"/>
    <col min="8978" max="8978" width="18.5703125" style="575" customWidth="1"/>
    <col min="8979" max="8979" width="16" style="575" customWidth="1"/>
    <col min="8980" max="8980" width="36" style="575" customWidth="1"/>
    <col min="8981" max="8981" width="13.5703125" style="575" customWidth="1"/>
    <col min="8982" max="8982" width="21.42578125" style="575" customWidth="1"/>
    <col min="8983" max="8983" width="17.42578125" style="575" bestFit="1" customWidth="1"/>
    <col min="8984" max="8984" width="18.7109375" style="575" bestFit="1" customWidth="1"/>
    <col min="8985" max="8986" width="3.5703125" style="575" customWidth="1"/>
    <col min="8987" max="8987" width="8.5703125" style="575" customWidth="1"/>
    <col min="8988" max="8989" width="3.5703125" style="575" customWidth="1"/>
    <col min="8990" max="8990" width="6" style="575" customWidth="1"/>
    <col min="8991" max="8991" width="3.5703125" style="575" customWidth="1"/>
    <col min="8992" max="8992" width="11" style="575" customWidth="1"/>
    <col min="8993" max="8993" width="10.7109375" style="575" customWidth="1"/>
    <col min="8994" max="8994" width="8.140625" style="575" customWidth="1"/>
    <col min="8995" max="8995" width="12.42578125" style="575" customWidth="1"/>
    <col min="8996" max="8996" width="13.5703125" style="575" customWidth="1"/>
    <col min="8997" max="8997" width="20.5703125" style="575" customWidth="1"/>
    <col min="8998" max="8998" width="19.85546875" style="575" customWidth="1"/>
    <col min="8999" max="8999" width="19.28515625" style="575" customWidth="1"/>
    <col min="9000" max="9000" width="16.28515625" style="575" customWidth="1"/>
    <col min="9001" max="9214" width="11.42578125" style="575"/>
    <col min="9215" max="9215" width="2.85546875" style="575" customWidth="1"/>
    <col min="9216" max="9216" width="20.7109375" style="575" customWidth="1"/>
    <col min="9217" max="9217" width="24.7109375" style="575" customWidth="1"/>
    <col min="9218" max="9218" width="43.7109375" style="575" customWidth="1"/>
    <col min="9219" max="9219" width="16.28515625" style="575" customWidth="1"/>
    <col min="9220" max="9220" width="23" style="575" customWidth="1"/>
    <col min="9221" max="9221" width="16.7109375" style="575" customWidth="1"/>
    <col min="9222" max="9222" width="23.140625" style="575" customWidth="1"/>
    <col min="9223" max="9223" width="32.5703125" style="575" customWidth="1"/>
    <col min="9224" max="9224" width="16.85546875" style="575" customWidth="1"/>
    <col min="9225" max="9225" width="22.42578125" style="575" customWidth="1"/>
    <col min="9226" max="9226" width="20.140625" style="575" customWidth="1"/>
    <col min="9227" max="9227" width="20.85546875" style="575" customWidth="1"/>
    <col min="9228" max="9229" width="3.5703125" style="575" customWidth="1"/>
    <col min="9230" max="9230" width="8.5703125" style="575" customWidth="1"/>
    <col min="9231" max="9231" width="19.7109375" style="575" customWidth="1"/>
    <col min="9232" max="9232" width="6" style="575" customWidth="1"/>
    <col min="9233" max="9233" width="13.5703125" style="575" customWidth="1"/>
    <col min="9234" max="9234" width="18.5703125" style="575" customWidth="1"/>
    <col min="9235" max="9235" width="16" style="575" customWidth="1"/>
    <col min="9236" max="9236" width="36" style="575" customWidth="1"/>
    <col min="9237" max="9237" width="13.5703125" style="575" customWidth="1"/>
    <col min="9238" max="9238" width="21.42578125" style="575" customWidth="1"/>
    <col min="9239" max="9239" width="17.42578125" style="575" bestFit="1" customWidth="1"/>
    <col min="9240" max="9240" width="18.7109375" style="575" bestFit="1" customWidth="1"/>
    <col min="9241" max="9242" width="3.5703125" style="575" customWidth="1"/>
    <col min="9243" max="9243" width="8.5703125" style="575" customWidth="1"/>
    <col min="9244" max="9245" width="3.5703125" style="575" customWidth="1"/>
    <col min="9246" max="9246" width="6" style="575" customWidth="1"/>
    <col min="9247" max="9247" width="3.5703125" style="575" customWidth="1"/>
    <col min="9248" max="9248" width="11" style="575" customWidth="1"/>
    <col min="9249" max="9249" width="10.7109375" style="575" customWidth="1"/>
    <col min="9250" max="9250" width="8.140625" style="575" customWidth="1"/>
    <col min="9251" max="9251" width="12.42578125" style="575" customWidth="1"/>
    <col min="9252" max="9252" width="13.5703125" style="575" customWidth="1"/>
    <col min="9253" max="9253" width="20.5703125" style="575" customWidth="1"/>
    <col min="9254" max="9254" width="19.85546875" style="575" customWidth="1"/>
    <col min="9255" max="9255" width="19.28515625" style="575" customWidth="1"/>
    <col min="9256" max="9256" width="16.28515625" style="575" customWidth="1"/>
    <col min="9257" max="9470" width="11.42578125" style="575"/>
    <col min="9471" max="9471" width="2.85546875" style="575" customWidth="1"/>
    <col min="9472" max="9472" width="20.7109375" style="575" customWidth="1"/>
    <col min="9473" max="9473" width="24.7109375" style="575" customWidth="1"/>
    <col min="9474" max="9474" width="43.7109375" style="575" customWidth="1"/>
    <col min="9475" max="9475" width="16.28515625" style="575" customWidth="1"/>
    <col min="9476" max="9476" width="23" style="575" customWidth="1"/>
    <col min="9477" max="9477" width="16.7109375" style="575" customWidth="1"/>
    <col min="9478" max="9478" width="23.140625" style="575" customWidth="1"/>
    <col min="9479" max="9479" width="32.5703125" style="575" customWidth="1"/>
    <col min="9480" max="9480" width="16.85546875" style="575" customWidth="1"/>
    <col min="9481" max="9481" width="22.42578125" style="575" customWidth="1"/>
    <col min="9482" max="9482" width="20.140625" style="575" customWidth="1"/>
    <col min="9483" max="9483" width="20.85546875" style="575" customWidth="1"/>
    <col min="9484" max="9485" width="3.5703125" style="575" customWidth="1"/>
    <col min="9486" max="9486" width="8.5703125" style="575" customWidth="1"/>
    <col min="9487" max="9487" width="19.7109375" style="575" customWidth="1"/>
    <col min="9488" max="9488" width="6" style="575" customWidth="1"/>
    <col min="9489" max="9489" width="13.5703125" style="575" customWidth="1"/>
    <col min="9490" max="9490" width="18.5703125" style="575" customWidth="1"/>
    <col min="9491" max="9491" width="16" style="575" customWidth="1"/>
    <col min="9492" max="9492" width="36" style="575" customWidth="1"/>
    <col min="9493" max="9493" width="13.5703125" style="575" customWidth="1"/>
    <col min="9494" max="9494" width="21.42578125" style="575" customWidth="1"/>
    <col min="9495" max="9495" width="17.42578125" style="575" bestFit="1" customWidth="1"/>
    <col min="9496" max="9496" width="18.7109375" style="575" bestFit="1" customWidth="1"/>
    <col min="9497" max="9498" width="3.5703125" style="575" customWidth="1"/>
    <col min="9499" max="9499" width="8.5703125" style="575" customWidth="1"/>
    <col min="9500" max="9501" width="3.5703125" style="575" customWidth="1"/>
    <col min="9502" max="9502" width="6" style="575" customWidth="1"/>
    <col min="9503" max="9503" width="3.5703125" style="575" customWidth="1"/>
    <col min="9504" max="9504" width="11" style="575" customWidth="1"/>
    <col min="9505" max="9505" width="10.7109375" style="575" customWidth="1"/>
    <col min="9506" max="9506" width="8.140625" style="575" customWidth="1"/>
    <col min="9507" max="9507" width="12.42578125" style="575" customWidth="1"/>
    <col min="9508" max="9508" width="13.5703125" style="575" customWidth="1"/>
    <col min="9509" max="9509" width="20.5703125" style="575" customWidth="1"/>
    <col min="9510" max="9510" width="19.85546875" style="575" customWidth="1"/>
    <col min="9511" max="9511" width="19.28515625" style="575" customWidth="1"/>
    <col min="9512" max="9512" width="16.28515625" style="575" customWidth="1"/>
    <col min="9513" max="9726" width="11.42578125" style="575"/>
    <col min="9727" max="9727" width="2.85546875" style="575" customWidth="1"/>
    <col min="9728" max="9728" width="20.7109375" style="575" customWidth="1"/>
    <col min="9729" max="9729" width="24.7109375" style="575" customWidth="1"/>
    <col min="9730" max="9730" width="43.7109375" style="575" customWidth="1"/>
    <col min="9731" max="9731" width="16.28515625" style="575" customWidth="1"/>
    <col min="9732" max="9732" width="23" style="575" customWidth="1"/>
    <col min="9733" max="9733" width="16.7109375" style="575" customWidth="1"/>
    <col min="9734" max="9734" width="23.140625" style="575" customWidth="1"/>
    <col min="9735" max="9735" width="32.5703125" style="575" customWidth="1"/>
    <col min="9736" max="9736" width="16.85546875" style="575" customWidth="1"/>
    <col min="9737" max="9737" width="22.42578125" style="575" customWidth="1"/>
    <col min="9738" max="9738" width="20.140625" style="575" customWidth="1"/>
    <col min="9739" max="9739" width="20.85546875" style="575" customWidth="1"/>
    <col min="9740" max="9741" width="3.5703125" style="575" customWidth="1"/>
    <col min="9742" max="9742" width="8.5703125" style="575" customWidth="1"/>
    <col min="9743" max="9743" width="19.7109375" style="575" customWidth="1"/>
    <col min="9744" max="9744" width="6" style="575" customWidth="1"/>
    <col min="9745" max="9745" width="13.5703125" style="575" customWidth="1"/>
    <col min="9746" max="9746" width="18.5703125" style="575" customWidth="1"/>
    <col min="9747" max="9747" width="16" style="575" customWidth="1"/>
    <col min="9748" max="9748" width="36" style="575" customWidth="1"/>
    <col min="9749" max="9749" width="13.5703125" style="575" customWidth="1"/>
    <col min="9750" max="9750" width="21.42578125" style="575" customWidth="1"/>
    <col min="9751" max="9751" width="17.42578125" style="575" bestFit="1" customWidth="1"/>
    <col min="9752" max="9752" width="18.7109375" style="575" bestFit="1" customWidth="1"/>
    <col min="9753" max="9754" width="3.5703125" style="575" customWidth="1"/>
    <col min="9755" max="9755" width="8.5703125" style="575" customWidth="1"/>
    <col min="9756" max="9757" width="3.5703125" style="575" customWidth="1"/>
    <col min="9758" max="9758" width="6" style="575" customWidth="1"/>
    <col min="9759" max="9759" width="3.5703125" style="575" customWidth="1"/>
    <col min="9760" max="9760" width="11" style="575" customWidth="1"/>
    <col min="9761" max="9761" width="10.7109375" style="575" customWidth="1"/>
    <col min="9762" max="9762" width="8.140625" style="575" customWidth="1"/>
    <col min="9763" max="9763" width="12.42578125" style="575" customWidth="1"/>
    <col min="9764" max="9764" width="13.5703125" style="575" customWidth="1"/>
    <col min="9765" max="9765" width="20.5703125" style="575" customWidth="1"/>
    <col min="9766" max="9766" width="19.85546875" style="575" customWidth="1"/>
    <col min="9767" max="9767" width="19.28515625" style="575" customWidth="1"/>
    <col min="9768" max="9768" width="16.28515625" style="575" customWidth="1"/>
    <col min="9769" max="9982" width="11.42578125" style="575"/>
    <col min="9983" max="9983" width="2.85546875" style="575" customWidth="1"/>
    <col min="9984" max="9984" width="20.7109375" style="575" customWidth="1"/>
    <col min="9985" max="9985" width="24.7109375" style="575" customWidth="1"/>
    <col min="9986" max="9986" width="43.7109375" style="575" customWidth="1"/>
    <col min="9987" max="9987" width="16.28515625" style="575" customWidth="1"/>
    <col min="9988" max="9988" width="23" style="575" customWidth="1"/>
    <col min="9989" max="9989" width="16.7109375" style="575" customWidth="1"/>
    <col min="9990" max="9990" width="23.140625" style="575" customWidth="1"/>
    <col min="9991" max="9991" width="32.5703125" style="575" customWidth="1"/>
    <col min="9992" max="9992" width="16.85546875" style="575" customWidth="1"/>
    <col min="9993" max="9993" width="22.42578125" style="575" customWidth="1"/>
    <col min="9994" max="9994" width="20.140625" style="575" customWidth="1"/>
    <col min="9995" max="9995" width="20.85546875" style="575" customWidth="1"/>
    <col min="9996" max="9997" width="3.5703125" style="575" customWidth="1"/>
    <col min="9998" max="9998" width="8.5703125" style="575" customWidth="1"/>
    <col min="9999" max="9999" width="19.7109375" style="575" customWidth="1"/>
    <col min="10000" max="10000" width="6" style="575" customWidth="1"/>
    <col min="10001" max="10001" width="13.5703125" style="575" customWidth="1"/>
    <col min="10002" max="10002" width="18.5703125" style="575" customWidth="1"/>
    <col min="10003" max="10003" width="16" style="575" customWidth="1"/>
    <col min="10004" max="10004" width="36" style="575" customWidth="1"/>
    <col min="10005" max="10005" width="13.5703125" style="575" customWidth="1"/>
    <col min="10006" max="10006" width="21.42578125" style="575" customWidth="1"/>
    <col min="10007" max="10007" width="17.42578125" style="575" bestFit="1" customWidth="1"/>
    <col min="10008" max="10008" width="18.7109375" style="575" bestFit="1" customWidth="1"/>
    <col min="10009" max="10010" width="3.5703125" style="575" customWidth="1"/>
    <col min="10011" max="10011" width="8.5703125" style="575" customWidth="1"/>
    <col min="10012" max="10013" width="3.5703125" style="575" customWidth="1"/>
    <col min="10014" max="10014" width="6" style="575" customWidth="1"/>
    <col min="10015" max="10015" width="3.5703125" style="575" customWidth="1"/>
    <col min="10016" max="10016" width="11" style="575" customWidth="1"/>
    <col min="10017" max="10017" width="10.7109375" style="575" customWidth="1"/>
    <col min="10018" max="10018" width="8.140625" style="575" customWidth="1"/>
    <col min="10019" max="10019" width="12.42578125" style="575" customWidth="1"/>
    <col min="10020" max="10020" width="13.5703125" style="575" customWidth="1"/>
    <col min="10021" max="10021" width="20.5703125" style="575" customWidth="1"/>
    <col min="10022" max="10022" width="19.85546875" style="575" customWidth="1"/>
    <col min="10023" max="10023" width="19.28515625" style="575" customWidth="1"/>
    <col min="10024" max="10024" width="16.28515625" style="575" customWidth="1"/>
    <col min="10025" max="10238" width="11.42578125" style="575"/>
    <col min="10239" max="10239" width="2.85546875" style="575" customWidth="1"/>
    <col min="10240" max="10240" width="20.7109375" style="575" customWidth="1"/>
    <col min="10241" max="10241" width="24.7109375" style="575" customWidth="1"/>
    <col min="10242" max="10242" width="43.7109375" style="575" customWidth="1"/>
    <col min="10243" max="10243" width="16.28515625" style="575" customWidth="1"/>
    <col min="10244" max="10244" width="23" style="575" customWidth="1"/>
    <col min="10245" max="10245" width="16.7109375" style="575" customWidth="1"/>
    <col min="10246" max="10246" width="23.140625" style="575" customWidth="1"/>
    <col min="10247" max="10247" width="32.5703125" style="575" customWidth="1"/>
    <col min="10248" max="10248" width="16.85546875" style="575" customWidth="1"/>
    <col min="10249" max="10249" width="22.42578125" style="575" customWidth="1"/>
    <col min="10250" max="10250" width="20.140625" style="575" customWidth="1"/>
    <col min="10251" max="10251" width="20.85546875" style="575" customWidth="1"/>
    <col min="10252" max="10253" width="3.5703125" style="575" customWidth="1"/>
    <col min="10254" max="10254" width="8.5703125" style="575" customWidth="1"/>
    <col min="10255" max="10255" width="19.7109375" style="575" customWidth="1"/>
    <col min="10256" max="10256" width="6" style="575" customWidth="1"/>
    <col min="10257" max="10257" width="13.5703125" style="575" customWidth="1"/>
    <col min="10258" max="10258" width="18.5703125" style="575" customWidth="1"/>
    <col min="10259" max="10259" width="16" style="575" customWidth="1"/>
    <col min="10260" max="10260" width="36" style="575" customWidth="1"/>
    <col min="10261" max="10261" width="13.5703125" style="575" customWidth="1"/>
    <col min="10262" max="10262" width="21.42578125" style="575" customWidth="1"/>
    <col min="10263" max="10263" width="17.42578125" style="575" bestFit="1" customWidth="1"/>
    <col min="10264" max="10264" width="18.7109375" style="575" bestFit="1" customWidth="1"/>
    <col min="10265" max="10266" width="3.5703125" style="575" customWidth="1"/>
    <col min="10267" max="10267" width="8.5703125" style="575" customWidth="1"/>
    <col min="10268" max="10269" width="3.5703125" style="575" customWidth="1"/>
    <col min="10270" max="10270" width="6" style="575" customWidth="1"/>
    <col min="10271" max="10271" width="3.5703125" style="575" customWidth="1"/>
    <col min="10272" max="10272" width="11" style="575" customWidth="1"/>
    <col min="10273" max="10273" width="10.7109375" style="575" customWidth="1"/>
    <col min="10274" max="10274" width="8.140625" style="575" customWidth="1"/>
    <col min="10275" max="10275" width="12.42578125" style="575" customWidth="1"/>
    <col min="10276" max="10276" width="13.5703125" style="575" customWidth="1"/>
    <col min="10277" max="10277" width="20.5703125" style="575" customWidth="1"/>
    <col min="10278" max="10278" width="19.85546875" style="575" customWidth="1"/>
    <col min="10279" max="10279" width="19.28515625" style="575" customWidth="1"/>
    <col min="10280" max="10280" width="16.28515625" style="575" customWidth="1"/>
    <col min="10281" max="10494" width="11.42578125" style="575"/>
    <col min="10495" max="10495" width="2.85546875" style="575" customWidth="1"/>
    <col min="10496" max="10496" width="20.7109375" style="575" customWidth="1"/>
    <col min="10497" max="10497" width="24.7109375" style="575" customWidth="1"/>
    <col min="10498" max="10498" width="43.7109375" style="575" customWidth="1"/>
    <col min="10499" max="10499" width="16.28515625" style="575" customWidth="1"/>
    <col min="10500" max="10500" width="23" style="575" customWidth="1"/>
    <col min="10501" max="10501" width="16.7109375" style="575" customWidth="1"/>
    <col min="10502" max="10502" width="23.140625" style="575" customWidth="1"/>
    <col min="10503" max="10503" width="32.5703125" style="575" customWidth="1"/>
    <col min="10504" max="10504" width="16.85546875" style="575" customWidth="1"/>
    <col min="10505" max="10505" width="22.42578125" style="575" customWidth="1"/>
    <col min="10506" max="10506" width="20.140625" style="575" customWidth="1"/>
    <col min="10507" max="10507" width="20.85546875" style="575" customWidth="1"/>
    <col min="10508" max="10509" width="3.5703125" style="575" customWidth="1"/>
    <col min="10510" max="10510" width="8.5703125" style="575" customWidth="1"/>
    <col min="10511" max="10511" width="19.7109375" style="575" customWidth="1"/>
    <col min="10512" max="10512" width="6" style="575" customWidth="1"/>
    <col min="10513" max="10513" width="13.5703125" style="575" customWidth="1"/>
    <col min="10514" max="10514" width="18.5703125" style="575" customWidth="1"/>
    <col min="10515" max="10515" width="16" style="575" customWidth="1"/>
    <col min="10516" max="10516" width="36" style="575" customWidth="1"/>
    <col min="10517" max="10517" width="13.5703125" style="575" customWidth="1"/>
    <col min="10518" max="10518" width="21.42578125" style="575" customWidth="1"/>
    <col min="10519" max="10519" width="17.42578125" style="575" bestFit="1" customWidth="1"/>
    <col min="10520" max="10520" width="18.7109375" style="575" bestFit="1" customWidth="1"/>
    <col min="10521" max="10522" width="3.5703125" style="575" customWidth="1"/>
    <col min="10523" max="10523" width="8.5703125" style="575" customWidth="1"/>
    <col min="10524" max="10525" width="3.5703125" style="575" customWidth="1"/>
    <col min="10526" max="10526" width="6" style="575" customWidth="1"/>
    <col min="10527" max="10527" width="3.5703125" style="575" customWidth="1"/>
    <col min="10528" max="10528" width="11" style="575" customWidth="1"/>
    <col min="10529" max="10529" width="10.7109375" style="575" customWidth="1"/>
    <col min="10530" max="10530" width="8.140625" style="575" customWidth="1"/>
    <col min="10531" max="10531" width="12.42578125" style="575" customWidth="1"/>
    <col min="10532" max="10532" width="13.5703125" style="575" customWidth="1"/>
    <col min="10533" max="10533" width="20.5703125" style="575" customWidth="1"/>
    <col min="10534" max="10534" width="19.85546875" style="575" customWidth="1"/>
    <col min="10535" max="10535" width="19.28515625" style="575" customWidth="1"/>
    <col min="10536" max="10536" width="16.28515625" style="575" customWidth="1"/>
    <col min="10537" max="10750" width="11.42578125" style="575"/>
    <col min="10751" max="10751" width="2.85546875" style="575" customWidth="1"/>
    <col min="10752" max="10752" width="20.7109375" style="575" customWidth="1"/>
    <col min="10753" max="10753" width="24.7109375" style="575" customWidth="1"/>
    <col min="10754" max="10754" width="43.7109375" style="575" customWidth="1"/>
    <col min="10755" max="10755" width="16.28515625" style="575" customWidth="1"/>
    <col min="10756" max="10756" width="23" style="575" customWidth="1"/>
    <col min="10757" max="10757" width="16.7109375" style="575" customWidth="1"/>
    <col min="10758" max="10758" width="23.140625" style="575" customWidth="1"/>
    <col min="10759" max="10759" width="32.5703125" style="575" customWidth="1"/>
    <col min="10760" max="10760" width="16.85546875" style="575" customWidth="1"/>
    <col min="10761" max="10761" width="22.42578125" style="575" customWidth="1"/>
    <col min="10762" max="10762" width="20.140625" style="575" customWidth="1"/>
    <col min="10763" max="10763" width="20.85546875" style="575" customWidth="1"/>
    <col min="10764" max="10765" width="3.5703125" style="575" customWidth="1"/>
    <col min="10766" max="10766" width="8.5703125" style="575" customWidth="1"/>
    <col min="10767" max="10767" width="19.7109375" style="575" customWidth="1"/>
    <col min="10768" max="10768" width="6" style="575" customWidth="1"/>
    <col min="10769" max="10769" width="13.5703125" style="575" customWidth="1"/>
    <col min="10770" max="10770" width="18.5703125" style="575" customWidth="1"/>
    <col min="10771" max="10771" width="16" style="575" customWidth="1"/>
    <col min="10772" max="10772" width="36" style="575" customWidth="1"/>
    <col min="10773" max="10773" width="13.5703125" style="575" customWidth="1"/>
    <col min="10774" max="10774" width="21.42578125" style="575" customWidth="1"/>
    <col min="10775" max="10775" width="17.42578125" style="575" bestFit="1" customWidth="1"/>
    <col min="10776" max="10776" width="18.7109375" style="575" bestFit="1" customWidth="1"/>
    <col min="10777" max="10778" width="3.5703125" style="575" customWidth="1"/>
    <col min="10779" max="10779" width="8.5703125" style="575" customWidth="1"/>
    <col min="10780" max="10781" width="3.5703125" style="575" customWidth="1"/>
    <col min="10782" max="10782" width="6" style="575" customWidth="1"/>
    <col min="10783" max="10783" width="3.5703125" style="575" customWidth="1"/>
    <col min="10784" max="10784" width="11" style="575" customWidth="1"/>
    <col min="10785" max="10785" width="10.7109375" style="575" customWidth="1"/>
    <col min="10786" max="10786" width="8.140625" style="575" customWidth="1"/>
    <col min="10787" max="10787" width="12.42578125" style="575" customWidth="1"/>
    <col min="10788" max="10788" width="13.5703125" style="575" customWidth="1"/>
    <col min="10789" max="10789" width="20.5703125" style="575" customWidth="1"/>
    <col min="10790" max="10790" width="19.85546875" style="575" customWidth="1"/>
    <col min="10791" max="10791" width="19.28515625" style="575" customWidth="1"/>
    <col min="10792" max="10792" width="16.28515625" style="575" customWidth="1"/>
    <col min="10793" max="11006" width="11.42578125" style="575"/>
    <col min="11007" max="11007" width="2.85546875" style="575" customWidth="1"/>
    <col min="11008" max="11008" width="20.7109375" style="575" customWidth="1"/>
    <col min="11009" max="11009" width="24.7109375" style="575" customWidth="1"/>
    <col min="11010" max="11010" width="43.7109375" style="575" customWidth="1"/>
    <col min="11011" max="11011" width="16.28515625" style="575" customWidth="1"/>
    <col min="11012" max="11012" width="23" style="575" customWidth="1"/>
    <col min="11013" max="11013" width="16.7109375" style="575" customWidth="1"/>
    <col min="11014" max="11014" width="23.140625" style="575" customWidth="1"/>
    <col min="11015" max="11015" width="32.5703125" style="575" customWidth="1"/>
    <col min="11016" max="11016" width="16.85546875" style="575" customWidth="1"/>
    <col min="11017" max="11017" width="22.42578125" style="575" customWidth="1"/>
    <col min="11018" max="11018" width="20.140625" style="575" customWidth="1"/>
    <col min="11019" max="11019" width="20.85546875" style="575" customWidth="1"/>
    <col min="11020" max="11021" width="3.5703125" style="575" customWidth="1"/>
    <col min="11022" max="11022" width="8.5703125" style="575" customWidth="1"/>
    <col min="11023" max="11023" width="19.7109375" style="575" customWidth="1"/>
    <col min="11024" max="11024" width="6" style="575" customWidth="1"/>
    <col min="11025" max="11025" width="13.5703125" style="575" customWidth="1"/>
    <col min="11026" max="11026" width="18.5703125" style="575" customWidth="1"/>
    <col min="11027" max="11027" width="16" style="575" customWidth="1"/>
    <col min="11028" max="11028" width="36" style="575" customWidth="1"/>
    <col min="11029" max="11029" width="13.5703125" style="575" customWidth="1"/>
    <col min="11030" max="11030" width="21.42578125" style="575" customWidth="1"/>
    <col min="11031" max="11031" width="17.42578125" style="575" bestFit="1" customWidth="1"/>
    <col min="11032" max="11032" width="18.7109375" style="575" bestFit="1" customWidth="1"/>
    <col min="11033" max="11034" width="3.5703125" style="575" customWidth="1"/>
    <col min="11035" max="11035" width="8.5703125" style="575" customWidth="1"/>
    <col min="11036" max="11037" width="3.5703125" style="575" customWidth="1"/>
    <col min="11038" max="11038" width="6" style="575" customWidth="1"/>
    <col min="11039" max="11039" width="3.5703125" style="575" customWidth="1"/>
    <col min="11040" max="11040" width="11" style="575" customWidth="1"/>
    <col min="11041" max="11041" width="10.7109375" style="575" customWidth="1"/>
    <col min="11042" max="11042" width="8.140625" style="575" customWidth="1"/>
    <col min="11043" max="11043" width="12.42578125" style="575" customWidth="1"/>
    <col min="11044" max="11044" width="13.5703125" style="575" customWidth="1"/>
    <col min="11045" max="11045" width="20.5703125" style="575" customWidth="1"/>
    <col min="11046" max="11046" width="19.85546875" style="575" customWidth="1"/>
    <col min="11047" max="11047" width="19.28515625" style="575" customWidth="1"/>
    <col min="11048" max="11048" width="16.28515625" style="575" customWidth="1"/>
    <col min="11049" max="11262" width="11.42578125" style="575"/>
    <col min="11263" max="11263" width="2.85546875" style="575" customWidth="1"/>
    <col min="11264" max="11264" width="20.7109375" style="575" customWidth="1"/>
    <col min="11265" max="11265" width="24.7109375" style="575" customWidth="1"/>
    <col min="11266" max="11266" width="43.7109375" style="575" customWidth="1"/>
    <col min="11267" max="11267" width="16.28515625" style="575" customWidth="1"/>
    <col min="11268" max="11268" width="23" style="575" customWidth="1"/>
    <col min="11269" max="11269" width="16.7109375" style="575" customWidth="1"/>
    <col min="11270" max="11270" width="23.140625" style="575" customWidth="1"/>
    <col min="11271" max="11271" width="32.5703125" style="575" customWidth="1"/>
    <col min="11272" max="11272" width="16.85546875" style="575" customWidth="1"/>
    <col min="11273" max="11273" width="22.42578125" style="575" customWidth="1"/>
    <col min="11274" max="11274" width="20.140625" style="575" customWidth="1"/>
    <col min="11275" max="11275" width="20.85546875" style="575" customWidth="1"/>
    <col min="11276" max="11277" width="3.5703125" style="575" customWidth="1"/>
    <col min="11278" max="11278" width="8.5703125" style="575" customWidth="1"/>
    <col min="11279" max="11279" width="19.7109375" style="575" customWidth="1"/>
    <col min="11280" max="11280" width="6" style="575" customWidth="1"/>
    <col min="11281" max="11281" width="13.5703125" style="575" customWidth="1"/>
    <col min="11282" max="11282" width="18.5703125" style="575" customWidth="1"/>
    <col min="11283" max="11283" width="16" style="575" customWidth="1"/>
    <col min="11284" max="11284" width="36" style="575" customWidth="1"/>
    <col min="11285" max="11285" width="13.5703125" style="575" customWidth="1"/>
    <col min="11286" max="11286" width="21.42578125" style="575" customWidth="1"/>
    <col min="11287" max="11287" width="17.42578125" style="575" bestFit="1" customWidth="1"/>
    <col min="11288" max="11288" width="18.7109375" style="575" bestFit="1" customWidth="1"/>
    <col min="11289" max="11290" width="3.5703125" style="575" customWidth="1"/>
    <col min="11291" max="11291" width="8.5703125" style="575" customWidth="1"/>
    <col min="11292" max="11293" width="3.5703125" style="575" customWidth="1"/>
    <col min="11294" max="11294" width="6" style="575" customWidth="1"/>
    <col min="11295" max="11295" width="3.5703125" style="575" customWidth="1"/>
    <col min="11296" max="11296" width="11" style="575" customWidth="1"/>
    <col min="11297" max="11297" width="10.7109375" style="575" customWidth="1"/>
    <col min="11298" max="11298" width="8.140625" style="575" customWidth="1"/>
    <col min="11299" max="11299" width="12.42578125" style="575" customWidth="1"/>
    <col min="11300" max="11300" width="13.5703125" style="575" customWidth="1"/>
    <col min="11301" max="11301" width="20.5703125" style="575" customWidth="1"/>
    <col min="11302" max="11302" width="19.85546875" style="575" customWidth="1"/>
    <col min="11303" max="11303" width="19.28515625" style="575" customWidth="1"/>
    <col min="11304" max="11304" width="16.28515625" style="575" customWidth="1"/>
    <col min="11305" max="11518" width="11.42578125" style="575"/>
    <col min="11519" max="11519" width="2.85546875" style="575" customWidth="1"/>
    <col min="11520" max="11520" width="20.7109375" style="575" customWidth="1"/>
    <col min="11521" max="11521" width="24.7109375" style="575" customWidth="1"/>
    <col min="11522" max="11522" width="43.7109375" style="575" customWidth="1"/>
    <col min="11523" max="11523" width="16.28515625" style="575" customWidth="1"/>
    <col min="11524" max="11524" width="23" style="575" customWidth="1"/>
    <col min="11525" max="11525" width="16.7109375" style="575" customWidth="1"/>
    <col min="11526" max="11526" width="23.140625" style="575" customWidth="1"/>
    <col min="11527" max="11527" width="32.5703125" style="575" customWidth="1"/>
    <col min="11528" max="11528" width="16.85546875" style="575" customWidth="1"/>
    <col min="11529" max="11529" width="22.42578125" style="575" customWidth="1"/>
    <col min="11530" max="11530" width="20.140625" style="575" customWidth="1"/>
    <col min="11531" max="11531" width="20.85546875" style="575" customWidth="1"/>
    <col min="11532" max="11533" width="3.5703125" style="575" customWidth="1"/>
    <col min="11534" max="11534" width="8.5703125" style="575" customWidth="1"/>
    <col min="11535" max="11535" width="19.7109375" style="575" customWidth="1"/>
    <col min="11536" max="11536" width="6" style="575" customWidth="1"/>
    <col min="11537" max="11537" width="13.5703125" style="575" customWidth="1"/>
    <col min="11538" max="11538" width="18.5703125" style="575" customWidth="1"/>
    <col min="11539" max="11539" width="16" style="575" customWidth="1"/>
    <col min="11540" max="11540" width="36" style="575" customWidth="1"/>
    <col min="11541" max="11541" width="13.5703125" style="575" customWidth="1"/>
    <col min="11542" max="11542" width="21.42578125" style="575" customWidth="1"/>
    <col min="11543" max="11543" width="17.42578125" style="575" bestFit="1" customWidth="1"/>
    <col min="11544" max="11544" width="18.7109375" style="575" bestFit="1" customWidth="1"/>
    <col min="11545" max="11546" width="3.5703125" style="575" customWidth="1"/>
    <col min="11547" max="11547" width="8.5703125" style="575" customWidth="1"/>
    <col min="11548" max="11549" width="3.5703125" style="575" customWidth="1"/>
    <col min="11550" max="11550" width="6" style="575" customWidth="1"/>
    <col min="11551" max="11551" width="3.5703125" style="575" customWidth="1"/>
    <col min="11552" max="11552" width="11" style="575" customWidth="1"/>
    <col min="11553" max="11553" width="10.7109375" style="575" customWidth="1"/>
    <col min="11554" max="11554" width="8.140625" style="575" customWidth="1"/>
    <col min="11555" max="11555" width="12.42578125" style="575" customWidth="1"/>
    <col min="11556" max="11556" width="13.5703125" style="575" customWidth="1"/>
    <col min="11557" max="11557" width="20.5703125" style="575" customWidth="1"/>
    <col min="11558" max="11558" width="19.85546875" style="575" customWidth="1"/>
    <col min="11559" max="11559" width="19.28515625" style="575" customWidth="1"/>
    <col min="11560" max="11560" width="16.28515625" style="575" customWidth="1"/>
    <col min="11561" max="11774" width="11.42578125" style="575"/>
    <col min="11775" max="11775" width="2.85546875" style="575" customWidth="1"/>
    <col min="11776" max="11776" width="20.7109375" style="575" customWidth="1"/>
    <col min="11777" max="11777" width="24.7109375" style="575" customWidth="1"/>
    <col min="11778" max="11778" width="43.7109375" style="575" customWidth="1"/>
    <col min="11779" max="11779" width="16.28515625" style="575" customWidth="1"/>
    <col min="11780" max="11780" width="23" style="575" customWidth="1"/>
    <col min="11781" max="11781" width="16.7109375" style="575" customWidth="1"/>
    <col min="11782" max="11782" width="23.140625" style="575" customWidth="1"/>
    <col min="11783" max="11783" width="32.5703125" style="575" customWidth="1"/>
    <col min="11784" max="11784" width="16.85546875" style="575" customWidth="1"/>
    <col min="11785" max="11785" width="22.42578125" style="575" customWidth="1"/>
    <col min="11786" max="11786" width="20.140625" style="575" customWidth="1"/>
    <col min="11787" max="11787" width="20.85546875" style="575" customWidth="1"/>
    <col min="11788" max="11789" width="3.5703125" style="575" customWidth="1"/>
    <col min="11790" max="11790" width="8.5703125" style="575" customWidth="1"/>
    <col min="11791" max="11791" width="19.7109375" style="575" customWidth="1"/>
    <col min="11792" max="11792" width="6" style="575" customWidth="1"/>
    <col min="11793" max="11793" width="13.5703125" style="575" customWidth="1"/>
    <col min="11794" max="11794" width="18.5703125" style="575" customWidth="1"/>
    <col min="11795" max="11795" width="16" style="575" customWidth="1"/>
    <col min="11796" max="11796" width="36" style="575" customWidth="1"/>
    <col min="11797" max="11797" width="13.5703125" style="575" customWidth="1"/>
    <col min="11798" max="11798" width="21.42578125" style="575" customWidth="1"/>
    <col min="11799" max="11799" width="17.42578125" style="575" bestFit="1" customWidth="1"/>
    <col min="11800" max="11800" width="18.7109375" style="575" bestFit="1" customWidth="1"/>
    <col min="11801" max="11802" width="3.5703125" style="575" customWidth="1"/>
    <col min="11803" max="11803" width="8.5703125" style="575" customWidth="1"/>
    <col min="11804" max="11805" width="3.5703125" style="575" customWidth="1"/>
    <col min="11806" max="11806" width="6" style="575" customWidth="1"/>
    <col min="11807" max="11807" width="3.5703125" style="575" customWidth="1"/>
    <col min="11808" max="11808" width="11" style="575" customWidth="1"/>
    <col min="11809" max="11809" width="10.7109375" style="575" customWidth="1"/>
    <col min="11810" max="11810" width="8.140625" style="575" customWidth="1"/>
    <col min="11811" max="11811" width="12.42578125" style="575" customWidth="1"/>
    <col min="11812" max="11812" width="13.5703125" style="575" customWidth="1"/>
    <col min="11813" max="11813" width="20.5703125" style="575" customWidth="1"/>
    <col min="11814" max="11814" width="19.85546875" style="575" customWidth="1"/>
    <col min="11815" max="11815" width="19.28515625" style="575" customWidth="1"/>
    <col min="11816" max="11816" width="16.28515625" style="575" customWidth="1"/>
    <col min="11817" max="12030" width="11.42578125" style="575"/>
    <col min="12031" max="12031" width="2.85546875" style="575" customWidth="1"/>
    <col min="12032" max="12032" width="20.7109375" style="575" customWidth="1"/>
    <col min="12033" max="12033" width="24.7109375" style="575" customWidth="1"/>
    <col min="12034" max="12034" width="43.7109375" style="575" customWidth="1"/>
    <col min="12035" max="12035" width="16.28515625" style="575" customWidth="1"/>
    <col min="12036" max="12036" width="23" style="575" customWidth="1"/>
    <col min="12037" max="12037" width="16.7109375" style="575" customWidth="1"/>
    <col min="12038" max="12038" width="23.140625" style="575" customWidth="1"/>
    <col min="12039" max="12039" width="32.5703125" style="575" customWidth="1"/>
    <col min="12040" max="12040" width="16.85546875" style="575" customWidth="1"/>
    <col min="12041" max="12041" width="22.42578125" style="575" customWidth="1"/>
    <col min="12042" max="12042" width="20.140625" style="575" customWidth="1"/>
    <col min="12043" max="12043" width="20.85546875" style="575" customWidth="1"/>
    <col min="12044" max="12045" width="3.5703125" style="575" customWidth="1"/>
    <col min="12046" max="12046" width="8.5703125" style="575" customWidth="1"/>
    <col min="12047" max="12047" width="19.7109375" style="575" customWidth="1"/>
    <col min="12048" max="12048" width="6" style="575" customWidth="1"/>
    <col min="12049" max="12049" width="13.5703125" style="575" customWidth="1"/>
    <col min="12050" max="12050" width="18.5703125" style="575" customWidth="1"/>
    <col min="12051" max="12051" width="16" style="575" customWidth="1"/>
    <col min="12052" max="12052" width="36" style="575" customWidth="1"/>
    <col min="12053" max="12053" width="13.5703125" style="575" customWidth="1"/>
    <col min="12054" max="12054" width="21.42578125" style="575" customWidth="1"/>
    <col min="12055" max="12055" width="17.42578125" style="575" bestFit="1" customWidth="1"/>
    <col min="12056" max="12056" width="18.7109375" style="575" bestFit="1" customWidth="1"/>
    <col min="12057" max="12058" width="3.5703125" style="575" customWidth="1"/>
    <col min="12059" max="12059" width="8.5703125" style="575" customWidth="1"/>
    <col min="12060" max="12061" width="3.5703125" style="575" customWidth="1"/>
    <col min="12062" max="12062" width="6" style="575" customWidth="1"/>
    <col min="12063" max="12063" width="3.5703125" style="575" customWidth="1"/>
    <col min="12064" max="12064" width="11" style="575" customWidth="1"/>
    <col min="12065" max="12065" width="10.7109375" style="575" customWidth="1"/>
    <col min="12066" max="12066" width="8.140625" style="575" customWidth="1"/>
    <col min="12067" max="12067" width="12.42578125" style="575" customWidth="1"/>
    <col min="12068" max="12068" width="13.5703125" style="575" customWidth="1"/>
    <col min="12069" max="12069" width="20.5703125" style="575" customWidth="1"/>
    <col min="12070" max="12070" width="19.85546875" style="575" customWidth="1"/>
    <col min="12071" max="12071" width="19.28515625" style="575" customWidth="1"/>
    <col min="12072" max="12072" width="16.28515625" style="575" customWidth="1"/>
    <col min="12073" max="12286" width="11.42578125" style="575"/>
    <col min="12287" max="12287" width="2.85546875" style="575" customWidth="1"/>
    <col min="12288" max="12288" width="20.7109375" style="575" customWidth="1"/>
    <col min="12289" max="12289" width="24.7109375" style="575" customWidth="1"/>
    <col min="12290" max="12290" width="43.7109375" style="575" customWidth="1"/>
    <col min="12291" max="12291" width="16.28515625" style="575" customWidth="1"/>
    <col min="12292" max="12292" width="23" style="575" customWidth="1"/>
    <col min="12293" max="12293" width="16.7109375" style="575" customWidth="1"/>
    <col min="12294" max="12294" width="23.140625" style="575" customWidth="1"/>
    <col min="12295" max="12295" width="32.5703125" style="575" customWidth="1"/>
    <col min="12296" max="12296" width="16.85546875" style="575" customWidth="1"/>
    <col min="12297" max="12297" width="22.42578125" style="575" customWidth="1"/>
    <col min="12298" max="12298" width="20.140625" style="575" customWidth="1"/>
    <col min="12299" max="12299" width="20.85546875" style="575" customWidth="1"/>
    <col min="12300" max="12301" width="3.5703125" style="575" customWidth="1"/>
    <col min="12302" max="12302" width="8.5703125" style="575" customWidth="1"/>
    <col min="12303" max="12303" width="19.7109375" style="575" customWidth="1"/>
    <col min="12304" max="12304" width="6" style="575" customWidth="1"/>
    <col min="12305" max="12305" width="13.5703125" style="575" customWidth="1"/>
    <col min="12306" max="12306" width="18.5703125" style="575" customWidth="1"/>
    <col min="12307" max="12307" width="16" style="575" customWidth="1"/>
    <col min="12308" max="12308" width="36" style="575" customWidth="1"/>
    <col min="12309" max="12309" width="13.5703125" style="575" customWidth="1"/>
    <col min="12310" max="12310" width="21.42578125" style="575" customWidth="1"/>
    <col min="12311" max="12311" width="17.42578125" style="575" bestFit="1" customWidth="1"/>
    <col min="12312" max="12312" width="18.7109375" style="575" bestFit="1" customWidth="1"/>
    <col min="12313" max="12314" width="3.5703125" style="575" customWidth="1"/>
    <col min="12315" max="12315" width="8.5703125" style="575" customWidth="1"/>
    <col min="12316" max="12317" width="3.5703125" style="575" customWidth="1"/>
    <col min="12318" max="12318" width="6" style="575" customWidth="1"/>
    <col min="12319" max="12319" width="3.5703125" style="575" customWidth="1"/>
    <col min="12320" max="12320" width="11" style="575" customWidth="1"/>
    <col min="12321" max="12321" width="10.7109375" style="575" customWidth="1"/>
    <col min="12322" max="12322" width="8.140625" style="575" customWidth="1"/>
    <col min="12323" max="12323" width="12.42578125" style="575" customWidth="1"/>
    <col min="12324" max="12324" width="13.5703125" style="575" customWidth="1"/>
    <col min="12325" max="12325" width="20.5703125" style="575" customWidth="1"/>
    <col min="12326" max="12326" width="19.85546875" style="575" customWidth="1"/>
    <col min="12327" max="12327" width="19.28515625" style="575" customWidth="1"/>
    <col min="12328" max="12328" width="16.28515625" style="575" customWidth="1"/>
    <col min="12329" max="12542" width="11.42578125" style="575"/>
    <col min="12543" max="12543" width="2.85546875" style="575" customWidth="1"/>
    <col min="12544" max="12544" width="20.7109375" style="575" customWidth="1"/>
    <col min="12545" max="12545" width="24.7109375" style="575" customWidth="1"/>
    <col min="12546" max="12546" width="43.7109375" style="575" customWidth="1"/>
    <col min="12547" max="12547" width="16.28515625" style="575" customWidth="1"/>
    <col min="12548" max="12548" width="23" style="575" customWidth="1"/>
    <col min="12549" max="12549" width="16.7109375" style="575" customWidth="1"/>
    <col min="12550" max="12550" width="23.140625" style="575" customWidth="1"/>
    <col min="12551" max="12551" width="32.5703125" style="575" customWidth="1"/>
    <col min="12552" max="12552" width="16.85546875" style="575" customWidth="1"/>
    <col min="12553" max="12553" width="22.42578125" style="575" customWidth="1"/>
    <col min="12554" max="12554" width="20.140625" style="575" customWidth="1"/>
    <col min="12555" max="12555" width="20.85546875" style="575" customWidth="1"/>
    <col min="12556" max="12557" width="3.5703125" style="575" customWidth="1"/>
    <col min="12558" max="12558" width="8.5703125" style="575" customWidth="1"/>
    <col min="12559" max="12559" width="19.7109375" style="575" customWidth="1"/>
    <col min="12560" max="12560" width="6" style="575" customWidth="1"/>
    <col min="12561" max="12561" width="13.5703125" style="575" customWidth="1"/>
    <col min="12562" max="12562" width="18.5703125" style="575" customWidth="1"/>
    <col min="12563" max="12563" width="16" style="575" customWidth="1"/>
    <col min="12564" max="12564" width="36" style="575" customWidth="1"/>
    <col min="12565" max="12565" width="13.5703125" style="575" customWidth="1"/>
    <col min="12566" max="12566" width="21.42578125" style="575" customWidth="1"/>
    <col min="12567" max="12567" width="17.42578125" style="575" bestFit="1" customWidth="1"/>
    <col min="12568" max="12568" width="18.7109375" style="575" bestFit="1" customWidth="1"/>
    <col min="12569" max="12570" width="3.5703125" style="575" customWidth="1"/>
    <col min="12571" max="12571" width="8.5703125" style="575" customWidth="1"/>
    <col min="12572" max="12573" width="3.5703125" style="575" customWidth="1"/>
    <col min="12574" max="12574" width="6" style="575" customWidth="1"/>
    <col min="12575" max="12575" width="3.5703125" style="575" customWidth="1"/>
    <col min="12576" max="12576" width="11" style="575" customWidth="1"/>
    <col min="12577" max="12577" width="10.7109375" style="575" customWidth="1"/>
    <col min="12578" max="12578" width="8.140625" style="575" customWidth="1"/>
    <col min="12579" max="12579" width="12.42578125" style="575" customWidth="1"/>
    <col min="12580" max="12580" width="13.5703125" style="575" customWidth="1"/>
    <col min="12581" max="12581" width="20.5703125" style="575" customWidth="1"/>
    <col min="12582" max="12582" width="19.85546875" style="575" customWidth="1"/>
    <col min="12583" max="12583" width="19.28515625" style="575" customWidth="1"/>
    <col min="12584" max="12584" width="16.28515625" style="575" customWidth="1"/>
    <col min="12585" max="12798" width="11.42578125" style="575"/>
    <col min="12799" max="12799" width="2.85546875" style="575" customWidth="1"/>
    <col min="12800" max="12800" width="20.7109375" style="575" customWidth="1"/>
    <col min="12801" max="12801" width="24.7109375" style="575" customWidth="1"/>
    <col min="12802" max="12802" width="43.7109375" style="575" customWidth="1"/>
    <col min="12803" max="12803" width="16.28515625" style="575" customWidth="1"/>
    <col min="12804" max="12804" width="23" style="575" customWidth="1"/>
    <col min="12805" max="12805" width="16.7109375" style="575" customWidth="1"/>
    <col min="12806" max="12806" width="23.140625" style="575" customWidth="1"/>
    <col min="12807" max="12807" width="32.5703125" style="575" customWidth="1"/>
    <col min="12808" max="12808" width="16.85546875" style="575" customWidth="1"/>
    <col min="12809" max="12809" width="22.42578125" style="575" customWidth="1"/>
    <col min="12810" max="12810" width="20.140625" style="575" customWidth="1"/>
    <col min="12811" max="12811" width="20.85546875" style="575" customWidth="1"/>
    <col min="12812" max="12813" width="3.5703125" style="575" customWidth="1"/>
    <col min="12814" max="12814" width="8.5703125" style="575" customWidth="1"/>
    <col min="12815" max="12815" width="19.7109375" style="575" customWidth="1"/>
    <col min="12816" max="12816" width="6" style="575" customWidth="1"/>
    <col min="12817" max="12817" width="13.5703125" style="575" customWidth="1"/>
    <col min="12818" max="12818" width="18.5703125" style="575" customWidth="1"/>
    <col min="12819" max="12819" width="16" style="575" customWidth="1"/>
    <col min="12820" max="12820" width="36" style="575" customWidth="1"/>
    <col min="12821" max="12821" width="13.5703125" style="575" customWidth="1"/>
    <col min="12822" max="12822" width="21.42578125" style="575" customWidth="1"/>
    <col min="12823" max="12823" width="17.42578125" style="575" bestFit="1" customWidth="1"/>
    <col min="12824" max="12824" width="18.7109375" style="575" bestFit="1" customWidth="1"/>
    <col min="12825" max="12826" width="3.5703125" style="575" customWidth="1"/>
    <col min="12827" max="12827" width="8.5703125" style="575" customWidth="1"/>
    <col min="12828" max="12829" width="3.5703125" style="575" customWidth="1"/>
    <col min="12830" max="12830" width="6" style="575" customWidth="1"/>
    <col min="12831" max="12831" width="3.5703125" style="575" customWidth="1"/>
    <col min="12832" max="12832" width="11" style="575" customWidth="1"/>
    <col min="12833" max="12833" width="10.7109375" style="575" customWidth="1"/>
    <col min="12834" max="12834" width="8.140625" style="575" customWidth="1"/>
    <col min="12835" max="12835" width="12.42578125" style="575" customWidth="1"/>
    <col min="12836" max="12836" width="13.5703125" style="575" customWidth="1"/>
    <col min="12837" max="12837" width="20.5703125" style="575" customWidth="1"/>
    <col min="12838" max="12838" width="19.85546875" style="575" customWidth="1"/>
    <col min="12839" max="12839" width="19.28515625" style="575" customWidth="1"/>
    <col min="12840" max="12840" width="16.28515625" style="575" customWidth="1"/>
    <col min="12841" max="13054" width="11.42578125" style="575"/>
    <col min="13055" max="13055" width="2.85546875" style="575" customWidth="1"/>
    <col min="13056" max="13056" width="20.7109375" style="575" customWidth="1"/>
    <col min="13057" max="13057" width="24.7109375" style="575" customWidth="1"/>
    <col min="13058" max="13058" width="43.7109375" style="575" customWidth="1"/>
    <col min="13059" max="13059" width="16.28515625" style="575" customWidth="1"/>
    <col min="13060" max="13060" width="23" style="575" customWidth="1"/>
    <col min="13061" max="13061" width="16.7109375" style="575" customWidth="1"/>
    <col min="13062" max="13062" width="23.140625" style="575" customWidth="1"/>
    <col min="13063" max="13063" width="32.5703125" style="575" customWidth="1"/>
    <col min="13064" max="13064" width="16.85546875" style="575" customWidth="1"/>
    <col min="13065" max="13065" width="22.42578125" style="575" customWidth="1"/>
    <col min="13066" max="13066" width="20.140625" style="575" customWidth="1"/>
    <col min="13067" max="13067" width="20.85546875" style="575" customWidth="1"/>
    <col min="13068" max="13069" width="3.5703125" style="575" customWidth="1"/>
    <col min="13070" max="13070" width="8.5703125" style="575" customWidth="1"/>
    <col min="13071" max="13071" width="19.7109375" style="575" customWidth="1"/>
    <col min="13072" max="13072" width="6" style="575" customWidth="1"/>
    <col min="13073" max="13073" width="13.5703125" style="575" customWidth="1"/>
    <col min="13074" max="13074" width="18.5703125" style="575" customWidth="1"/>
    <col min="13075" max="13075" width="16" style="575" customWidth="1"/>
    <col min="13076" max="13076" width="36" style="575" customWidth="1"/>
    <col min="13077" max="13077" width="13.5703125" style="575" customWidth="1"/>
    <col min="13078" max="13078" width="21.42578125" style="575" customWidth="1"/>
    <col min="13079" max="13079" width="17.42578125" style="575" bestFit="1" customWidth="1"/>
    <col min="13080" max="13080" width="18.7109375" style="575" bestFit="1" customWidth="1"/>
    <col min="13081" max="13082" width="3.5703125" style="575" customWidth="1"/>
    <col min="13083" max="13083" width="8.5703125" style="575" customWidth="1"/>
    <col min="13084" max="13085" width="3.5703125" style="575" customWidth="1"/>
    <col min="13086" max="13086" width="6" style="575" customWidth="1"/>
    <col min="13087" max="13087" width="3.5703125" style="575" customWidth="1"/>
    <col min="13088" max="13088" width="11" style="575" customWidth="1"/>
    <col min="13089" max="13089" width="10.7109375" style="575" customWidth="1"/>
    <col min="13090" max="13090" width="8.140625" style="575" customWidth="1"/>
    <col min="13091" max="13091" width="12.42578125" style="575" customWidth="1"/>
    <col min="13092" max="13092" width="13.5703125" style="575" customWidth="1"/>
    <col min="13093" max="13093" width="20.5703125" style="575" customWidth="1"/>
    <col min="13094" max="13094" width="19.85546875" style="575" customWidth="1"/>
    <col min="13095" max="13095" width="19.28515625" style="575" customWidth="1"/>
    <col min="13096" max="13096" width="16.28515625" style="575" customWidth="1"/>
    <col min="13097" max="13310" width="11.42578125" style="575"/>
    <col min="13311" max="13311" width="2.85546875" style="575" customWidth="1"/>
    <col min="13312" max="13312" width="20.7109375" style="575" customWidth="1"/>
    <col min="13313" max="13313" width="24.7109375" style="575" customWidth="1"/>
    <col min="13314" max="13314" width="43.7109375" style="575" customWidth="1"/>
    <col min="13315" max="13315" width="16.28515625" style="575" customWidth="1"/>
    <col min="13316" max="13316" width="23" style="575" customWidth="1"/>
    <col min="13317" max="13317" width="16.7109375" style="575" customWidth="1"/>
    <col min="13318" max="13318" width="23.140625" style="575" customWidth="1"/>
    <col min="13319" max="13319" width="32.5703125" style="575" customWidth="1"/>
    <col min="13320" max="13320" width="16.85546875" style="575" customWidth="1"/>
    <col min="13321" max="13321" width="22.42578125" style="575" customWidth="1"/>
    <col min="13322" max="13322" width="20.140625" style="575" customWidth="1"/>
    <col min="13323" max="13323" width="20.85546875" style="575" customWidth="1"/>
    <col min="13324" max="13325" width="3.5703125" style="575" customWidth="1"/>
    <col min="13326" max="13326" width="8.5703125" style="575" customWidth="1"/>
    <col min="13327" max="13327" width="19.7109375" style="575" customWidth="1"/>
    <col min="13328" max="13328" width="6" style="575" customWidth="1"/>
    <col min="13329" max="13329" width="13.5703125" style="575" customWidth="1"/>
    <col min="13330" max="13330" width="18.5703125" style="575" customWidth="1"/>
    <col min="13331" max="13331" width="16" style="575" customWidth="1"/>
    <col min="13332" max="13332" width="36" style="575" customWidth="1"/>
    <col min="13333" max="13333" width="13.5703125" style="575" customWidth="1"/>
    <col min="13334" max="13334" width="21.42578125" style="575" customWidth="1"/>
    <col min="13335" max="13335" width="17.42578125" style="575" bestFit="1" customWidth="1"/>
    <col min="13336" max="13336" width="18.7109375" style="575" bestFit="1" customWidth="1"/>
    <col min="13337" max="13338" width="3.5703125" style="575" customWidth="1"/>
    <col min="13339" max="13339" width="8.5703125" style="575" customWidth="1"/>
    <col min="13340" max="13341" width="3.5703125" style="575" customWidth="1"/>
    <col min="13342" max="13342" width="6" style="575" customWidth="1"/>
    <col min="13343" max="13343" width="3.5703125" style="575" customWidth="1"/>
    <col min="13344" max="13344" width="11" style="575" customWidth="1"/>
    <col min="13345" max="13345" width="10.7109375" style="575" customWidth="1"/>
    <col min="13346" max="13346" width="8.140625" style="575" customWidth="1"/>
    <col min="13347" max="13347" width="12.42578125" style="575" customWidth="1"/>
    <col min="13348" max="13348" width="13.5703125" style="575" customWidth="1"/>
    <col min="13349" max="13349" width="20.5703125" style="575" customWidth="1"/>
    <col min="13350" max="13350" width="19.85546875" style="575" customWidth="1"/>
    <col min="13351" max="13351" width="19.28515625" style="575" customWidth="1"/>
    <col min="13352" max="13352" width="16.28515625" style="575" customWidth="1"/>
    <col min="13353" max="13566" width="11.42578125" style="575"/>
    <col min="13567" max="13567" width="2.85546875" style="575" customWidth="1"/>
    <col min="13568" max="13568" width="20.7109375" style="575" customWidth="1"/>
    <col min="13569" max="13569" width="24.7109375" style="575" customWidth="1"/>
    <col min="13570" max="13570" width="43.7109375" style="575" customWidth="1"/>
    <col min="13571" max="13571" width="16.28515625" style="575" customWidth="1"/>
    <col min="13572" max="13572" width="23" style="575" customWidth="1"/>
    <col min="13573" max="13573" width="16.7109375" style="575" customWidth="1"/>
    <col min="13574" max="13574" width="23.140625" style="575" customWidth="1"/>
    <col min="13575" max="13575" width="32.5703125" style="575" customWidth="1"/>
    <col min="13576" max="13576" width="16.85546875" style="575" customWidth="1"/>
    <col min="13577" max="13577" width="22.42578125" style="575" customWidth="1"/>
    <col min="13578" max="13578" width="20.140625" style="575" customWidth="1"/>
    <col min="13579" max="13579" width="20.85546875" style="575" customWidth="1"/>
    <col min="13580" max="13581" width="3.5703125" style="575" customWidth="1"/>
    <col min="13582" max="13582" width="8.5703125" style="575" customWidth="1"/>
    <col min="13583" max="13583" width="19.7109375" style="575" customWidth="1"/>
    <col min="13584" max="13584" width="6" style="575" customWidth="1"/>
    <col min="13585" max="13585" width="13.5703125" style="575" customWidth="1"/>
    <col min="13586" max="13586" width="18.5703125" style="575" customWidth="1"/>
    <col min="13587" max="13587" width="16" style="575" customWidth="1"/>
    <col min="13588" max="13588" width="36" style="575" customWidth="1"/>
    <col min="13589" max="13589" width="13.5703125" style="575" customWidth="1"/>
    <col min="13590" max="13590" width="21.42578125" style="575" customWidth="1"/>
    <col min="13591" max="13591" width="17.42578125" style="575" bestFit="1" customWidth="1"/>
    <col min="13592" max="13592" width="18.7109375" style="575" bestFit="1" customWidth="1"/>
    <col min="13593" max="13594" width="3.5703125" style="575" customWidth="1"/>
    <col min="13595" max="13595" width="8.5703125" style="575" customWidth="1"/>
    <col min="13596" max="13597" width="3.5703125" style="575" customWidth="1"/>
    <col min="13598" max="13598" width="6" style="575" customWidth="1"/>
    <col min="13599" max="13599" width="3.5703125" style="575" customWidth="1"/>
    <col min="13600" max="13600" width="11" style="575" customWidth="1"/>
    <col min="13601" max="13601" width="10.7109375" style="575" customWidth="1"/>
    <col min="13602" max="13602" width="8.140625" style="575" customWidth="1"/>
    <col min="13603" max="13603" width="12.42578125" style="575" customWidth="1"/>
    <col min="13604" max="13604" width="13.5703125" style="575" customWidth="1"/>
    <col min="13605" max="13605" width="20.5703125" style="575" customWidth="1"/>
    <col min="13606" max="13606" width="19.85546875" style="575" customWidth="1"/>
    <col min="13607" max="13607" width="19.28515625" style="575" customWidth="1"/>
    <col min="13608" max="13608" width="16.28515625" style="575" customWidth="1"/>
    <col min="13609" max="13822" width="11.42578125" style="575"/>
    <col min="13823" max="13823" width="2.85546875" style="575" customWidth="1"/>
    <col min="13824" max="13824" width="20.7109375" style="575" customWidth="1"/>
    <col min="13825" max="13825" width="24.7109375" style="575" customWidth="1"/>
    <col min="13826" max="13826" width="43.7109375" style="575" customWidth="1"/>
    <col min="13827" max="13827" width="16.28515625" style="575" customWidth="1"/>
    <col min="13828" max="13828" width="23" style="575" customWidth="1"/>
    <col min="13829" max="13829" width="16.7109375" style="575" customWidth="1"/>
    <col min="13830" max="13830" width="23.140625" style="575" customWidth="1"/>
    <col min="13831" max="13831" width="32.5703125" style="575" customWidth="1"/>
    <col min="13832" max="13832" width="16.85546875" style="575" customWidth="1"/>
    <col min="13833" max="13833" width="22.42578125" style="575" customWidth="1"/>
    <col min="13834" max="13834" width="20.140625" style="575" customWidth="1"/>
    <col min="13835" max="13835" width="20.85546875" style="575" customWidth="1"/>
    <col min="13836" max="13837" width="3.5703125" style="575" customWidth="1"/>
    <col min="13838" max="13838" width="8.5703125" style="575" customWidth="1"/>
    <col min="13839" max="13839" width="19.7109375" style="575" customWidth="1"/>
    <col min="13840" max="13840" width="6" style="575" customWidth="1"/>
    <col min="13841" max="13841" width="13.5703125" style="575" customWidth="1"/>
    <col min="13842" max="13842" width="18.5703125" style="575" customWidth="1"/>
    <col min="13843" max="13843" width="16" style="575" customWidth="1"/>
    <col min="13844" max="13844" width="36" style="575" customWidth="1"/>
    <col min="13845" max="13845" width="13.5703125" style="575" customWidth="1"/>
    <col min="13846" max="13846" width="21.42578125" style="575" customWidth="1"/>
    <col min="13847" max="13847" width="17.42578125" style="575" bestFit="1" customWidth="1"/>
    <col min="13848" max="13848" width="18.7109375" style="575" bestFit="1" customWidth="1"/>
    <col min="13849" max="13850" width="3.5703125" style="575" customWidth="1"/>
    <col min="13851" max="13851" width="8.5703125" style="575" customWidth="1"/>
    <col min="13852" max="13853" width="3.5703125" style="575" customWidth="1"/>
    <col min="13854" max="13854" width="6" style="575" customWidth="1"/>
    <col min="13855" max="13855" width="3.5703125" style="575" customWidth="1"/>
    <col min="13856" max="13856" width="11" style="575" customWidth="1"/>
    <col min="13857" max="13857" width="10.7109375" style="575" customWidth="1"/>
    <col min="13858" max="13858" width="8.140625" style="575" customWidth="1"/>
    <col min="13859" max="13859" width="12.42578125" style="575" customWidth="1"/>
    <col min="13860" max="13860" width="13.5703125" style="575" customWidth="1"/>
    <col min="13861" max="13861" width="20.5703125" style="575" customWidth="1"/>
    <col min="13862" max="13862" width="19.85546875" style="575" customWidth="1"/>
    <col min="13863" max="13863" width="19.28515625" style="575" customWidth="1"/>
    <col min="13864" max="13864" width="16.28515625" style="575" customWidth="1"/>
    <col min="13865" max="14078" width="11.42578125" style="575"/>
    <col min="14079" max="14079" width="2.85546875" style="575" customWidth="1"/>
    <col min="14080" max="14080" width="20.7109375" style="575" customWidth="1"/>
    <col min="14081" max="14081" width="24.7109375" style="575" customWidth="1"/>
    <col min="14082" max="14082" width="43.7109375" style="575" customWidth="1"/>
    <col min="14083" max="14083" width="16.28515625" style="575" customWidth="1"/>
    <col min="14084" max="14084" width="23" style="575" customWidth="1"/>
    <col min="14085" max="14085" width="16.7109375" style="575" customWidth="1"/>
    <col min="14086" max="14086" width="23.140625" style="575" customWidth="1"/>
    <col min="14087" max="14087" width="32.5703125" style="575" customWidth="1"/>
    <col min="14088" max="14088" width="16.85546875" style="575" customWidth="1"/>
    <col min="14089" max="14089" width="22.42578125" style="575" customWidth="1"/>
    <col min="14090" max="14090" width="20.140625" style="575" customWidth="1"/>
    <col min="14091" max="14091" width="20.85546875" style="575" customWidth="1"/>
    <col min="14092" max="14093" width="3.5703125" style="575" customWidth="1"/>
    <col min="14094" max="14094" width="8.5703125" style="575" customWidth="1"/>
    <col min="14095" max="14095" width="19.7109375" style="575" customWidth="1"/>
    <col min="14096" max="14096" width="6" style="575" customWidth="1"/>
    <col min="14097" max="14097" width="13.5703125" style="575" customWidth="1"/>
    <col min="14098" max="14098" width="18.5703125" style="575" customWidth="1"/>
    <col min="14099" max="14099" width="16" style="575" customWidth="1"/>
    <col min="14100" max="14100" width="36" style="575" customWidth="1"/>
    <col min="14101" max="14101" width="13.5703125" style="575" customWidth="1"/>
    <col min="14102" max="14102" width="21.42578125" style="575" customWidth="1"/>
    <col min="14103" max="14103" width="17.42578125" style="575" bestFit="1" customWidth="1"/>
    <col min="14104" max="14104" width="18.7109375" style="575" bestFit="1" customWidth="1"/>
    <col min="14105" max="14106" width="3.5703125" style="575" customWidth="1"/>
    <col min="14107" max="14107" width="8.5703125" style="575" customWidth="1"/>
    <col min="14108" max="14109" width="3.5703125" style="575" customWidth="1"/>
    <col min="14110" max="14110" width="6" style="575" customWidth="1"/>
    <col min="14111" max="14111" width="3.5703125" style="575" customWidth="1"/>
    <col min="14112" max="14112" width="11" style="575" customWidth="1"/>
    <col min="14113" max="14113" width="10.7109375" style="575" customWidth="1"/>
    <col min="14114" max="14114" width="8.140625" style="575" customWidth="1"/>
    <col min="14115" max="14115" width="12.42578125" style="575" customWidth="1"/>
    <col min="14116" max="14116" width="13.5703125" style="575" customWidth="1"/>
    <col min="14117" max="14117" width="20.5703125" style="575" customWidth="1"/>
    <col min="14118" max="14118" width="19.85546875" style="575" customWidth="1"/>
    <col min="14119" max="14119" width="19.28515625" style="575" customWidth="1"/>
    <col min="14120" max="14120" width="16.28515625" style="575" customWidth="1"/>
    <col min="14121" max="14334" width="11.42578125" style="575"/>
    <col min="14335" max="14335" width="2.85546875" style="575" customWidth="1"/>
    <col min="14336" max="14336" width="20.7109375" style="575" customWidth="1"/>
    <col min="14337" max="14337" width="24.7109375" style="575" customWidth="1"/>
    <col min="14338" max="14338" width="43.7109375" style="575" customWidth="1"/>
    <col min="14339" max="14339" width="16.28515625" style="575" customWidth="1"/>
    <col min="14340" max="14340" width="23" style="575" customWidth="1"/>
    <col min="14341" max="14341" width="16.7109375" style="575" customWidth="1"/>
    <col min="14342" max="14342" width="23.140625" style="575" customWidth="1"/>
    <col min="14343" max="14343" width="32.5703125" style="575" customWidth="1"/>
    <col min="14344" max="14344" width="16.85546875" style="575" customWidth="1"/>
    <col min="14345" max="14345" width="22.42578125" style="575" customWidth="1"/>
    <col min="14346" max="14346" width="20.140625" style="575" customWidth="1"/>
    <col min="14347" max="14347" width="20.85546875" style="575" customWidth="1"/>
    <col min="14348" max="14349" width="3.5703125" style="575" customWidth="1"/>
    <col min="14350" max="14350" width="8.5703125" style="575" customWidth="1"/>
    <col min="14351" max="14351" width="19.7109375" style="575" customWidth="1"/>
    <col min="14352" max="14352" width="6" style="575" customWidth="1"/>
    <col min="14353" max="14353" width="13.5703125" style="575" customWidth="1"/>
    <col min="14354" max="14354" width="18.5703125" style="575" customWidth="1"/>
    <col min="14355" max="14355" width="16" style="575" customWidth="1"/>
    <col min="14356" max="14356" width="36" style="575" customWidth="1"/>
    <col min="14357" max="14357" width="13.5703125" style="575" customWidth="1"/>
    <col min="14358" max="14358" width="21.42578125" style="575" customWidth="1"/>
    <col min="14359" max="14359" width="17.42578125" style="575" bestFit="1" customWidth="1"/>
    <col min="14360" max="14360" width="18.7109375" style="575" bestFit="1" customWidth="1"/>
    <col min="14361" max="14362" width="3.5703125" style="575" customWidth="1"/>
    <col min="14363" max="14363" width="8.5703125" style="575" customWidth="1"/>
    <col min="14364" max="14365" width="3.5703125" style="575" customWidth="1"/>
    <col min="14366" max="14366" width="6" style="575" customWidth="1"/>
    <col min="14367" max="14367" width="3.5703125" style="575" customWidth="1"/>
    <col min="14368" max="14368" width="11" style="575" customWidth="1"/>
    <col min="14369" max="14369" width="10.7109375" style="575" customWidth="1"/>
    <col min="14370" max="14370" width="8.140625" style="575" customWidth="1"/>
    <col min="14371" max="14371" width="12.42578125" style="575" customWidth="1"/>
    <col min="14372" max="14372" width="13.5703125" style="575" customWidth="1"/>
    <col min="14373" max="14373" width="20.5703125" style="575" customWidth="1"/>
    <col min="14374" max="14374" width="19.85546875" style="575" customWidth="1"/>
    <col min="14375" max="14375" width="19.28515625" style="575" customWidth="1"/>
    <col min="14376" max="14376" width="16.28515625" style="575" customWidth="1"/>
    <col min="14377" max="14590" width="11.42578125" style="575"/>
    <col min="14591" max="14591" width="2.85546875" style="575" customWidth="1"/>
    <col min="14592" max="14592" width="20.7109375" style="575" customWidth="1"/>
    <col min="14593" max="14593" width="24.7109375" style="575" customWidth="1"/>
    <col min="14594" max="14594" width="43.7109375" style="575" customWidth="1"/>
    <col min="14595" max="14595" width="16.28515625" style="575" customWidth="1"/>
    <col min="14596" max="14596" width="23" style="575" customWidth="1"/>
    <col min="14597" max="14597" width="16.7109375" style="575" customWidth="1"/>
    <col min="14598" max="14598" width="23.140625" style="575" customWidth="1"/>
    <col min="14599" max="14599" width="32.5703125" style="575" customWidth="1"/>
    <col min="14600" max="14600" width="16.85546875" style="575" customWidth="1"/>
    <col min="14601" max="14601" width="22.42578125" style="575" customWidth="1"/>
    <col min="14602" max="14602" width="20.140625" style="575" customWidth="1"/>
    <col min="14603" max="14603" width="20.85546875" style="575" customWidth="1"/>
    <col min="14604" max="14605" width="3.5703125" style="575" customWidth="1"/>
    <col min="14606" max="14606" width="8.5703125" style="575" customWidth="1"/>
    <col min="14607" max="14607" width="19.7109375" style="575" customWidth="1"/>
    <col min="14608" max="14608" width="6" style="575" customWidth="1"/>
    <col min="14609" max="14609" width="13.5703125" style="575" customWidth="1"/>
    <col min="14610" max="14610" width="18.5703125" style="575" customWidth="1"/>
    <col min="14611" max="14611" width="16" style="575" customWidth="1"/>
    <col min="14612" max="14612" width="36" style="575" customWidth="1"/>
    <col min="14613" max="14613" width="13.5703125" style="575" customWidth="1"/>
    <col min="14614" max="14614" width="21.42578125" style="575" customWidth="1"/>
    <col min="14615" max="14615" width="17.42578125" style="575" bestFit="1" customWidth="1"/>
    <col min="14616" max="14616" width="18.7109375" style="575" bestFit="1" customWidth="1"/>
    <col min="14617" max="14618" width="3.5703125" style="575" customWidth="1"/>
    <col min="14619" max="14619" width="8.5703125" style="575" customWidth="1"/>
    <col min="14620" max="14621" width="3.5703125" style="575" customWidth="1"/>
    <col min="14622" max="14622" width="6" style="575" customWidth="1"/>
    <col min="14623" max="14623" width="3.5703125" style="575" customWidth="1"/>
    <col min="14624" max="14624" width="11" style="575" customWidth="1"/>
    <col min="14625" max="14625" width="10.7109375" style="575" customWidth="1"/>
    <col min="14626" max="14626" width="8.140625" style="575" customWidth="1"/>
    <col min="14627" max="14627" width="12.42578125" style="575" customWidth="1"/>
    <col min="14628" max="14628" width="13.5703125" style="575" customWidth="1"/>
    <col min="14629" max="14629" width="20.5703125" style="575" customWidth="1"/>
    <col min="14630" max="14630" width="19.85546875" style="575" customWidth="1"/>
    <col min="14631" max="14631" width="19.28515625" style="575" customWidth="1"/>
    <col min="14632" max="14632" width="16.28515625" style="575" customWidth="1"/>
    <col min="14633" max="14846" width="11.42578125" style="575"/>
    <col min="14847" max="14847" width="2.85546875" style="575" customWidth="1"/>
    <col min="14848" max="14848" width="20.7109375" style="575" customWidth="1"/>
    <col min="14849" max="14849" width="24.7109375" style="575" customWidth="1"/>
    <col min="14850" max="14850" width="43.7109375" style="575" customWidth="1"/>
    <col min="14851" max="14851" width="16.28515625" style="575" customWidth="1"/>
    <col min="14852" max="14852" width="23" style="575" customWidth="1"/>
    <col min="14853" max="14853" width="16.7109375" style="575" customWidth="1"/>
    <col min="14854" max="14854" width="23.140625" style="575" customWidth="1"/>
    <col min="14855" max="14855" width="32.5703125" style="575" customWidth="1"/>
    <col min="14856" max="14856" width="16.85546875" style="575" customWidth="1"/>
    <col min="14857" max="14857" width="22.42578125" style="575" customWidth="1"/>
    <col min="14858" max="14858" width="20.140625" style="575" customWidth="1"/>
    <col min="14859" max="14859" width="20.85546875" style="575" customWidth="1"/>
    <col min="14860" max="14861" width="3.5703125" style="575" customWidth="1"/>
    <col min="14862" max="14862" width="8.5703125" style="575" customWidth="1"/>
    <col min="14863" max="14863" width="19.7109375" style="575" customWidth="1"/>
    <col min="14864" max="14864" width="6" style="575" customWidth="1"/>
    <col min="14865" max="14865" width="13.5703125" style="575" customWidth="1"/>
    <col min="14866" max="14866" width="18.5703125" style="575" customWidth="1"/>
    <col min="14867" max="14867" width="16" style="575" customWidth="1"/>
    <col min="14868" max="14868" width="36" style="575" customWidth="1"/>
    <col min="14869" max="14869" width="13.5703125" style="575" customWidth="1"/>
    <col min="14870" max="14870" width="21.42578125" style="575" customWidth="1"/>
    <col min="14871" max="14871" width="17.42578125" style="575" bestFit="1" customWidth="1"/>
    <col min="14872" max="14872" width="18.7109375" style="575" bestFit="1" customWidth="1"/>
    <col min="14873" max="14874" width="3.5703125" style="575" customWidth="1"/>
    <col min="14875" max="14875" width="8.5703125" style="575" customWidth="1"/>
    <col min="14876" max="14877" width="3.5703125" style="575" customWidth="1"/>
    <col min="14878" max="14878" width="6" style="575" customWidth="1"/>
    <col min="14879" max="14879" width="3.5703125" style="575" customWidth="1"/>
    <col min="14880" max="14880" width="11" style="575" customWidth="1"/>
    <col min="14881" max="14881" width="10.7109375" style="575" customWidth="1"/>
    <col min="14882" max="14882" width="8.140625" style="575" customWidth="1"/>
    <col min="14883" max="14883" width="12.42578125" style="575" customWidth="1"/>
    <col min="14884" max="14884" width="13.5703125" style="575" customWidth="1"/>
    <col min="14885" max="14885" width="20.5703125" style="575" customWidth="1"/>
    <col min="14886" max="14886" width="19.85546875" style="575" customWidth="1"/>
    <col min="14887" max="14887" width="19.28515625" style="575" customWidth="1"/>
    <col min="14888" max="14888" width="16.28515625" style="575" customWidth="1"/>
    <col min="14889" max="15102" width="11.42578125" style="575"/>
    <col min="15103" max="15103" width="2.85546875" style="575" customWidth="1"/>
    <col min="15104" max="15104" width="20.7109375" style="575" customWidth="1"/>
    <col min="15105" max="15105" width="24.7109375" style="575" customWidth="1"/>
    <col min="15106" max="15106" width="43.7109375" style="575" customWidth="1"/>
    <col min="15107" max="15107" width="16.28515625" style="575" customWidth="1"/>
    <col min="15108" max="15108" width="23" style="575" customWidth="1"/>
    <col min="15109" max="15109" width="16.7109375" style="575" customWidth="1"/>
    <col min="15110" max="15110" width="23.140625" style="575" customWidth="1"/>
    <col min="15111" max="15111" width="32.5703125" style="575" customWidth="1"/>
    <col min="15112" max="15112" width="16.85546875" style="575" customWidth="1"/>
    <col min="15113" max="15113" width="22.42578125" style="575" customWidth="1"/>
    <col min="15114" max="15114" width="20.140625" style="575" customWidth="1"/>
    <col min="15115" max="15115" width="20.85546875" style="575" customWidth="1"/>
    <col min="15116" max="15117" width="3.5703125" style="575" customWidth="1"/>
    <col min="15118" max="15118" width="8.5703125" style="575" customWidth="1"/>
    <col min="15119" max="15119" width="19.7109375" style="575" customWidth="1"/>
    <col min="15120" max="15120" width="6" style="575" customWidth="1"/>
    <col min="15121" max="15121" width="13.5703125" style="575" customWidth="1"/>
    <col min="15122" max="15122" width="18.5703125" style="575" customWidth="1"/>
    <col min="15123" max="15123" width="16" style="575" customWidth="1"/>
    <col min="15124" max="15124" width="36" style="575" customWidth="1"/>
    <col min="15125" max="15125" width="13.5703125" style="575" customWidth="1"/>
    <col min="15126" max="15126" width="21.42578125" style="575" customWidth="1"/>
    <col min="15127" max="15127" width="17.42578125" style="575" bestFit="1" customWidth="1"/>
    <col min="15128" max="15128" width="18.7109375" style="575" bestFit="1" customWidth="1"/>
    <col min="15129" max="15130" width="3.5703125" style="575" customWidth="1"/>
    <col min="15131" max="15131" width="8.5703125" style="575" customWidth="1"/>
    <col min="15132" max="15133" width="3.5703125" style="575" customWidth="1"/>
    <col min="15134" max="15134" width="6" style="575" customWidth="1"/>
    <col min="15135" max="15135" width="3.5703125" style="575" customWidth="1"/>
    <col min="15136" max="15136" width="11" style="575" customWidth="1"/>
    <col min="15137" max="15137" width="10.7109375" style="575" customWidth="1"/>
    <col min="15138" max="15138" width="8.140625" style="575" customWidth="1"/>
    <col min="15139" max="15139" width="12.42578125" style="575" customWidth="1"/>
    <col min="15140" max="15140" width="13.5703125" style="575" customWidth="1"/>
    <col min="15141" max="15141" width="20.5703125" style="575" customWidth="1"/>
    <col min="15142" max="15142" width="19.85546875" style="575" customWidth="1"/>
    <col min="15143" max="15143" width="19.28515625" style="575" customWidth="1"/>
    <col min="15144" max="15144" width="16.28515625" style="575" customWidth="1"/>
    <col min="15145" max="15358" width="11.42578125" style="575"/>
    <col min="15359" max="15359" width="2.85546875" style="575" customWidth="1"/>
    <col min="15360" max="15360" width="20.7109375" style="575" customWidth="1"/>
    <col min="15361" max="15361" width="24.7109375" style="575" customWidth="1"/>
    <col min="15362" max="15362" width="43.7109375" style="575" customWidth="1"/>
    <col min="15363" max="15363" width="16.28515625" style="575" customWidth="1"/>
    <col min="15364" max="15364" width="23" style="575" customWidth="1"/>
    <col min="15365" max="15365" width="16.7109375" style="575" customWidth="1"/>
    <col min="15366" max="15366" width="23.140625" style="575" customWidth="1"/>
    <col min="15367" max="15367" width="32.5703125" style="575" customWidth="1"/>
    <col min="15368" max="15368" width="16.85546875" style="575" customWidth="1"/>
    <col min="15369" max="15369" width="22.42578125" style="575" customWidth="1"/>
    <col min="15370" max="15370" width="20.140625" style="575" customWidth="1"/>
    <col min="15371" max="15371" width="20.85546875" style="575" customWidth="1"/>
    <col min="15372" max="15373" width="3.5703125" style="575" customWidth="1"/>
    <col min="15374" max="15374" width="8.5703125" style="575" customWidth="1"/>
    <col min="15375" max="15375" width="19.7109375" style="575" customWidth="1"/>
    <col min="15376" max="15376" width="6" style="575" customWidth="1"/>
    <col min="15377" max="15377" width="13.5703125" style="575" customWidth="1"/>
    <col min="15378" max="15378" width="18.5703125" style="575" customWidth="1"/>
    <col min="15379" max="15379" width="16" style="575" customWidth="1"/>
    <col min="15380" max="15380" width="36" style="575" customWidth="1"/>
    <col min="15381" max="15381" width="13.5703125" style="575" customWidth="1"/>
    <col min="15382" max="15382" width="21.42578125" style="575" customWidth="1"/>
    <col min="15383" max="15383" width="17.42578125" style="575" bestFit="1" customWidth="1"/>
    <col min="15384" max="15384" width="18.7109375" style="575" bestFit="1" customWidth="1"/>
    <col min="15385" max="15386" width="3.5703125" style="575" customWidth="1"/>
    <col min="15387" max="15387" width="8.5703125" style="575" customWidth="1"/>
    <col min="15388" max="15389" width="3.5703125" style="575" customWidth="1"/>
    <col min="15390" max="15390" width="6" style="575" customWidth="1"/>
    <col min="15391" max="15391" width="3.5703125" style="575" customWidth="1"/>
    <col min="15392" max="15392" width="11" style="575" customWidth="1"/>
    <col min="15393" max="15393" width="10.7109375" style="575" customWidth="1"/>
    <col min="15394" max="15394" width="8.140625" style="575" customWidth="1"/>
    <col min="15395" max="15395" width="12.42578125" style="575" customWidth="1"/>
    <col min="15396" max="15396" width="13.5703125" style="575" customWidth="1"/>
    <col min="15397" max="15397" width="20.5703125" style="575" customWidth="1"/>
    <col min="15398" max="15398" width="19.85546875" style="575" customWidth="1"/>
    <col min="15399" max="15399" width="19.28515625" style="575" customWidth="1"/>
    <col min="15400" max="15400" width="16.28515625" style="575" customWidth="1"/>
    <col min="15401" max="15614" width="11.42578125" style="575"/>
    <col min="15615" max="15615" width="2.85546875" style="575" customWidth="1"/>
    <col min="15616" max="15616" width="20.7109375" style="575" customWidth="1"/>
    <col min="15617" max="15617" width="24.7109375" style="575" customWidth="1"/>
    <col min="15618" max="15618" width="43.7109375" style="575" customWidth="1"/>
    <col min="15619" max="15619" width="16.28515625" style="575" customWidth="1"/>
    <col min="15620" max="15620" width="23" style="575" customWidth="1"/>
    <col min="15621" max="15621" width="16.7109375" style="575" customWidth="1"/>
    <col min="15622" max="15622" width="23.140625" style="575" customWidth="1"/>
    <col min="15623" max="15623" width="32.5703125" style="575" customWidth="1"/>
    <col min="15624" max="15624" width="16.85546875" style="575" customWidth="1"/>
    <col min="15625" max="15625" width="22.42578125" style="575" customWidth="1"/>
    <col min="15626" max="15626" width="20.140625" style="575" customWidth="1"/>
    <col min="15627" max="15627" width="20.85546875" style="575" customWidth="1"/>
    <col min="15628" max="15629" width="3.5703125" style="575" customWidth="1"/>
    <col min="15630" max="15630" width="8.5703125" style="575" customWidth="1"/>
    <col min="15631" max="15631" width="19.7109375" style="575" customWidth="1"/>
    <col min="15632" max="15632" width="6" style="575" customWidth="1"/>
    <col min="15633" max="15633" width="13.5703125" style="575" customWidth="1"/>
    <col min="15634" max="15634" width="18.5703125" style="575" customWidth="1"/>
    <col min="15635" max="15635" width="16" style="575" customWidth="1"/>
    <col min="15636" max="15636" width="36" style="575" customWidth="1"/>
    <col min="15637" max="15637" width="13.5703125" style="575" customWidth="1"/>
    <col min="15638" max="15638" width="21.42578125" style="575" customWidth="1"/>
    <col min="15639" max="15639" width="17.42578125" style="575" bestFit="1" customWidth="1"/>
    <col min="15640" max="15640" width="18.7109375" style="575" bestFit="1" customWidth="1"/>
    <col min="15641" max="15642" width="3.5703125" style="575" customWidth="1"/>
    <col min="15643" max="15643" width="8.5703125" style="575" customWidth="1"/>
    <col min="15644" max="15645" width="3.5703125" style="575" customWidth="1"/>
    <col min="15646" max="15646" width="6" style="575" customWidth="1"/>
    <col min="15647" max="15647" width="3.5703125" style="575" customWidth="1"/>
    <col min="15648" max="15648" width="11" style="575" customWidth="1"/>
    <col min="15649" max="15649" width="10.7109375" style="575" customWidth="1"/>
    <col min="15650" max="15650" width="8.140625" style="575" customWidth="1"/>
    <col min="15651" max="15651" width="12.42578125" style="575" customWidth="1"/>
    <col min="15652" max="15652" width="13.5703125" style="575" customWidth="1"/>
    <col min="15653" max="15653" width="20.5703125" style="575" customWidth="1"/>
    <col min="15654" max="15654" width="19.85546875" style="575" customWidth="1"/>
    <col min="15655" max="15655" width="19.28515625" style="575" customWidth="1"/>
    <col min="15656" max="15656" width="16.28515625" style="575" customWidth="1"/>
    <col min="15657" max="15870" width="11.42578125" style="575"/>
    <col min="15871" max="15871" width="2.85546875" style="575" customWidth="1"/>
    <col min="15872" max="15872" width="20.7109375" style="575" customWidth="1"/>
    <col min="15873" max="15873" width="24.7109375" style="575" customWidth="1"/>
    <col min="15874" max="15874" width="43.7109375" style="575" customWidth="1"/>
    <col min="15875" max="15875" width="16.28515625" style="575" customWidth="1"/>
    <col min="15876" max="15876" width="23" style="575" customWidth="1"/>
    <col min="15877" max="15877" width="16.7109375" style="575" customWidth="1"/>
    <col min="15878" max="15878" width="23.140625" style="575" customWidth="1"/>
    <col min="15879" max="15879" width="32.5703125" style="575" customWidth="1"/>
    <col min="15880" max="15880" width="16.85546875" style="575" customWidth="1"/>
    <col min="15881" max="15881" width="22.42578125" style="575" customWidth="1"/>
    <col min="15882" max="15882" width="20.140625" style="575" customWidth="1"/>
    <col min="15883" max="15883" width="20.85546875" style="575" customWidth="1"/>
    <col min="15884" max="15885" width="3.5703125" style="575" customWidth="1"/>
    <col min="15886" max="15886" width="8.5703125" style="575" customWidth="1"/>
    <col min="15887" max="15887" width="19.7109375" style="575" customWidth="1"/>
    <col min="15888" max="15888" width="6" style="575" customWidth="1"/>
    <col min="15889" max="15889" width="13.5703125" style="575" customWidth="1"/>
    <col min="15890" max="15890" width="18.5703125" style="575" customWidth="1"/>
    <col min="15891" max="15891" width="16" style="575" customWidth="1"/>
    <col min="15892" max="15892" width="36" style="575" customWidth="1"/>
    <col min="15893" max="15893" width="13.5703125" style="575" customWidth="1"/>
    <col min="15894" max="15894" width="21.42578125" style="575" customWidth="1"/>
    <col min="15895" max="15895" width="17.42578125" style="575" bestFit="1" customWidth="1"/>
    <col min="15896" max="15896" width="18.7109375" style="575" bestFit="1" customWidth="1"/>
    <col min="15897" max="15898" width="3.5703125" style="575" customWidth="1"/>
    <col min="15899" max="15899" width="8.5703125" style="575" customWidth="1"/>
    <col min="15900" max="15901" width="3.5703125" style="575" customWidth="1"/>
    <col min="15902" max="15902" width="6" style="575" customWidth="1"/>
    <col min="15903" max="15903" width="3.5703125" style="575" customWidth="1"/>
    <col min="15904" max="15904" width="11" style="575" customWidth="1"/>
    <col min="15905" max="15905" width="10.7109375" style="575" customWidth="1"/>
    <col min="15906" max="15906" width="8.140625" style="575" customWidth="1"/>
    <col min="15907" max="15907" width="12.42578125" style="575" customWidth="1"/>
    <col min="15908" max="15908" width="13.5703125" style="575" customWidth="1"/>
    <col min="15909" max="15909" width="20.5703125" style="575" customWidth="1"/>
    <col min="15910" max="15910" width="19.85546875" style="575" customWidth="1"/>
    <col min="15911" max="15911" width="19.28515625" style="575" customWidth="1"/>
    <col min="15912" max="15912" width="16.28515625" style="575" customWidth="1"/>
    <col min="15913" max="16126" width="11.42578125" style="575"/>
    <col min="16127" max="16127" width="2.85546875" style="575" customWidth="1"/>
    <col min="16128" max="16128" width="20.7109375" style="575" customWidth="1"/>
    <col min="16129" max="16129" width="24.7109375" style="575" customWidth="1"/>
    <col min="16130" max="16130" width="43.7109375" style="575" customWidth="1"/>
    <col min="16131" max="16131" width="16.28515625" style="575" customWidth="1"/>
    <col min="16132" max="16132" width="23" style="575" customWidth="1"/>
    <col min="16133" max="16133" width="16.7109375" style="575" customWidth="1"/>
    <col min="16134" max="16134" width="23.140625" style="575" customWidth="1"/>
    <col min="16135" max="16135" width="32.5703125" style="575" customWidth="1"/>
    <col min="16136" max="16136" width="16.85546875" style="575" customWidth="1"/>
    <col min="16137" max="16137" width="22.42578125" style="575" customWidth="1"/>
    <col min="16138" max="16138" width="20.140625" style="575" customWidth="1"/>
    <col min="16139" max="16139" width="20.85546875" style="575" customWidth="1"/>
    <col min="16140" max="16141" width="3.5703125" style="575" customWidth="1"/>
    <col min="16142" max="16142" width="8.5703125" style="575" customWidth="1"/>
    <col min="16143" max="16143" width="19.7109375" style="575" customWidth="1"/>
    <col min="16144" max="16144" width="6" style="575" customWidth="1"/>
    <col min="16145" max="16145" width="13.5703125" style="575" customWidth="1"/>
    <col min="16146" max="16146" width="18.5703125" style="575" customWidth="1"/>
    <col min="16147" max="16147" width="16" style="575" customWidth="1"/>
    <col min="16148" max="16148" width="36" style="575" customWidth="1"/>
    <col min="16149" max="16149" width="13.5703125" style="575" customWidth="1"/>
    <col min="16150" max="16150" width="21.42578125" style="575" customWidth="1"/>
    <col min="16151" max="16151" width="17.42578125" style="575" bestFit="1" customWidth="1"/>
    <col min="16152" max="16152" width="18.7109375" style="575" bestFit="1" customWidth="1"/>
    <col min="16153" max="16154" width="3.5703125" style="575" customWidth="1"/>
    <col min="16155" max="16155" width="8.5703125" style="575" customWidth="1"/>
    <col min="16156" max="16157" width="3.5703125" style="575" customWidth="1"/>
    <col min="16158" max="16158" width="6" style="575" customWidth="1"/>
    <col min="16159" max="16159" width="3.5703125" style="575" customWidth="1"/>
    <col min="16160" max="16160" width="11" style="575" customWidth="1"/>
    <col min="16161" max="16161" width="10.7109375" style="575" customWidth="1"/>
    <col min="16162" max="16162" width="8.140625" style="575" customWidth="1"/>
    <col min="16163" max="16163" width="12.42578125" style="575" customWidth="1"/>
    <col min="16164" max="16164" width="13.5703125" style="575" customWidth="1"/>
    <col min="16165" max="16165" width="20.5703125" style="575" customWidth="1"/>
    <col min="16166" max="16166" width="19.85546875" style="575" customWidth="1"/>
    <col min="16167" max="16167" width="19.28515625" style="575" customWidth="1"/>
    <col min="16168" max="16168" width="16.28515625" style="575" customWidth="1"/>
    <col min="16169" max="16384" width="11.42578125" style="575"/>
  </cols>
  <sheetData>
    <row r="2" spans="2:41" ht="14.25" customHeight="1" x14ac:dyDescent="0.2"/>
    <row r="3" spans="2:41" x14ac:dyDescent="0.2">
      <c r="B3" s="575"/>
    </row>
    <row r="4" spans="2:41" ht="12.75" customHeight="1" x14ac:dyDescent="0.2">
      <c r="B4" s="576" t="s">
        <v>13</v>
      </c>
      <c r="C4" s="576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577"/>
      <c r="AM4" s="577"/>
      <c r="AN4" s="577"/>
      <c r="AO4" s="577"/>
    </row>
    <row r="5" spans="2:41" ht="15.75" customHeight="1" x14ac:dyDescent="0.2">
      <c r="B5" s="349" t="s">
        <v>838</v>
      </c>
      <c r="C5" s="249" t="s">
        <v>839</v>
      </c>
      <c r="D5" s="2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577"/>
      <c r="AM5" s="577"/>
      <c r="AN5" s="577"/>
      <c r="AO5" s="577"/>
    </row>
    <row r="6" spans="2:41" x14ac:dyDescent="0.2"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</row>
    <row r="7" spans="2:41" x14ac:dyDescent="0.2">
      <c r="B7" s="249" t="s">
        <v>405</v>
      </c>
      <c r="C7" s="249"/>
      <c r="D7" s="249"/>
      <c r="E7" s="249"/>
      <c r="F7" s="249"/>
      <c r="G7" s="249"/>
      <c r="H7" s="249"/>
      <c r="I7" s="34" t="s">
        <v>56</v>
      </c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</row>
    <row r="8" spans="2:41" ht="13.5" thickBot="1" x14ac:dyDescent="0.25"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</row>
    <row r="9" spans="2:41" ht="13.15" customHeight="1" x14ac:dyDescent="0.2">
      <c r="B9" s="578" t="s">
        <v>29</v>
      </c>
      <c r="C9" s="579"/>
      <c r="D9" s="579"/>
      <c r="E9" s="579"/>
      <c r="F9" s="579"/>
      <c r="G9" s="579"/>
      <c r="H9" s="579"/>
      <c r="I9" s="579"/>
      <c r="J9" s="579"/>
      <c r="K9" s="580" t="s">
        <v>406</v>
      </c>
      <c r="L9" s="282" t="s">
        <v>407</v>
      </c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325"/>
      <c r="X9" s="580" t="s">
        <v>840</v>
      </c>
      <c r="Y9" s="281" t="s">
        <v>57</v>
      </c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 t="s">
        <v>0</v>
      </c>
      <c r="AN9" s="281"/>
      <c r="AO9" s="352"/>
    </row>
    <row r="10" spans="2:41" ht="12.75" customHeight="1" x14ac:dyDescent="0.2">
      <c r="B10" s="581" t="s">
        <v>19</v>
      </c>
      <c r="C10" s="450" t="s">
        <v>14</v>
      </c>
      <c r="D10" s="450" t="s">
        <v>15</v>
      </c>
      <c r="E10" s="450" t="s">
        <v>16</v>
      </c>
      <c r="F10" s="191" t="s">
        <v>11</v>
      </c>
      <c r="G10" s="191" t="s">
        <v>12</v>
      </c>
      <c r="H10" s="450" t="s">
        <v>22</v>
      </c>
      <c r="I10" s="450" t="s">
        <v>31</v>
      </c>
      <c r="J10" s="450" t="s">
        <v>17</v>
      </c>
      <c r="K10" s="582"/>
      <c r="L10" s="583" t="s">
        <v>1</v>
      </c>
      <c r="M10" s="203"/>
      <c r="N10" s="583" t="s">
        <v>2</v>
      </c>
      <c r="O10" s="584"/>
      <c r="P10" s="584"/>
      <c r="Q10" s="584"/>
      <c r="R10" s="584"/>
      <c r="S10" s="203"/>
      <c r="T10" s="288" t="s">
        <v>3</v>
      </c>
      <c r="U10" s="288" t="s">
        <v>4</v>
      </c>
      <c r="V10" s="288" t="s">
        <v>244</v>
      </c>
      <c r="W10" s="288" t="s">
        <v>5</v>
      </c>
      <c r="X10" s="582"/>
      <c r="Y10" s="201" t="s">
        <v>1</v>
      </c>
      <c r="Z10" s="201"/>
      <c r="AA10" s="201" t="s">
        <v>2</v>
      </c>
      <c r="AB10" s="201"/>
      <c r="AC10" s="201"/>
      <c r="AD10" s="201"/>
      <c r="AE10" s="201"/>
      <c r="AF10" s="201"/>
      <c r="AG10" s="201"/>
      <c r="AH10" s="201"/>
      <c r="AI10" s="191" t="s">
        <v>3</v>
      </c>
      <c r="AJ10" s="191" t="s">
        <v>4</v>
      </c>
      <c r="AK10" s="191" t="s">
        <v>27</v>
      </c>
      <c r="AL10" s="191" t="s">
        <v>5</v>
      </c>
      <c r="AM10" s="191" t="s">
        <v>28</v>
      </c>
      <c r="AN10" s="191" t="s">
        <v>20</v>
      </c>
      <c r="AO10" s="195" t="s">
        <v>21</v>
      </c>
    </row>
    <row r="11" spans="2:41" ht="100.5" customHeight="1" x14ac:dyDescent="0.2">
      <c r="B11" s="581"/>
      <c r="C11" s="450"/>
      <c r="D11" s="450"/>
      <c r="E11" s="450"/>
      <c r="F11" s="191"/>
      <c r="G11" s="191"/>
      <c r="H11" s="450"/>
      <c r="I11" s="450"/>
      <c r="J11" s="450"/>
      <c r="K11" s="582"/>
      <c r="L11" s="291" t="s">
        <v>6</v>
      </c>
      <c r="M11" s="291" t="s">
        <v>7</v>
      </c>
      <c r="N11" s="291" t="s">
        <v>8</v>
      </c>
      <c r="O11" s="291" t="s">
        <v>9</v>
      </c>
      <c r="P11" s="291" t="s">
        <v>10</v>
      </c>
      <c r="Q11" s="291" t="s">
        <v>254</v>
      </c>
      <c r="R11" s="291" t="s">
        <v>255</v>
      </c>
      <c r="S11" s="291" t="s">
        <v>256</v>
      </c>
      <c r="T11" s="585"/>
      <c r="U11" s="585"/>
      <c r="V11" s="585"/>
      <c r="W11" s="585"/>
      <c r="X11" s="582"/>
      <c r="Y11" s="586" t="s">
        <v>6</v>
      </c>
      <c r="Z11" s="586" t="s">
        <v>7</v>
      </c>
      <c r="AA11" s="586" t="s">
        <v>8</v>
      </c>
      <c r="AB11" s="586" t="s">
        <v>9</v>
      </c>
      <c r="AC11" s="586" t="s">
        <v>10</v>
      </c>
      <c r="AD11" s="586" t="s">
        <v>23</v>
      </c>
      <c r="AE11" s="586" t="s">
        <v>24</v>
      </c>
      <c r="AF11" s="586" t="s">
        <v>25</v>
      </c>
      <c r="AG11" s="586" t="s">
        <v>26</v>
      </c>
      <c r="AH11" s="586" t="s">
        <v>30</v>
      </c>
      <c r="AI11" s="191"/>
      <c r="AJ11" s="191"/>
      <c r="AK11" s="191"/>
      <c r="AL11" s="191"/>
      <c r="AM11" s="191"/>
      <c r="AN11" s="191"/>
      <c r="AO11" s="195"/>
    </row>
    <row r="12" spans="2:41" ht="60" customHeight="1" x14ac:dyDescent="0.2">
      <c r="B12" s="587" t="s">
        <v>257</v>
      </c>
      <c r="C12" s="551" t="s">
        <v>408</v>
      </c>
      <c r="D12" s="551" t="s">
        <v>409</v>
      </c>
      <c r="E12" s="551" t="s">
        <v>410</v>
      </c>
      <c r="F12" s="539">
        <v>2020730010050</v>
      </c>
      <c r="G12" s="539">
        <v>211303301194</v>
      </c>
      <c r="H12" s="160" t="s">
        <v>411</v>
      </c>
      <c r="I12" s="588" t="s">
        <v>412</v>
      </c>
      <c r="J12" s="620">
        <v>5</v>
      </c>
      <c r="K12" s="621">
        <f>SUM(L12:W12)</f>
        <v>64734000</v>
      </c>
      <c r="L12" s="621">
        <v>0</v>
      </c>
      <c r="M12" s="621">
        <v>64734000</v>
      </c>
      <c r="N12" s="160"/>
      <c r="O12" s="160"/>
      <c r="P12" s="160"/>
      <c r="Q12" s="622"/>
      <c r="R12" s="160"/>
      <c r="S12" s="160"/>
      <c r="T12" s="160"/>
      <c r="U12" s="160"/>
      <c r="V12" s="160"/>
      <c r="W12" s="160"/>
      <c r="X12" s="623">
        <f>SUM(Y12:AL12)</f>
        <v>59734000</v>
      </c>
      <c r="Y12" s="589">
        <v>0</v>
      </c>
      <c r="Z12" s="624">
        <v>59734000</v>
      </c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51" t="s">
        <v>413</v>
      </c>
      <c r="AN12" s="590" t="s">
        <v>414</v>
      </c>
      <c r="AO12" s="591" t="s">
        <v>415</v>
      </c>
    </row>
    <row r="13" spans="2:41" ht="57.75" customHeight="1" x14ac:dyDescent="0.2">
      <c r="B13" s="587" t="s">
        <v>257</v>
      </c>
      <c r="C13" s="551" t="s">
        <v>408</v>
      </c>
      <c r="D13" s="551" t="s">
        <v>409</v>
      </c>
      <c r="E13" s="551" t="s">
        <v>410</v>
      </c>
      <c r="F13" s="539">
        <v>2020730010050</v>
      </c>
      <c r="G13" s="539">
        <v>211303301194</v>
      </c>
      <c r="H13" s="160" t="s">
        <v>411</v>
      </c>
      <c r="I13" s="588" t="s">
        <v>416</v>
      </c>
      <c r="J13" s="539">
        <v>1</v>
      </c>
      <c r="K13" s="621">
        <f t="shared" ref="K13:K75" si="0">SUM(L13:W13)</f>
        <v>437176141</v>
      </c>
      <c r="L13" s="621">
        <v>0</v>
      </c>
      <c r="M13" s="621">
        <v>437176141</v>
      </c>
      <c r="N13" s="160"/>
      <c r="O13" s="160"/>
      <c r="P13" s="160"/>
      <c r="Q13" s="622"/>
      <c r="R13" s="160"/>
      <c r="S13" s="160"/>
      <c r="T13" s="160"/>
      <c r="U13" s="160"/>
      <c r="V13" s="160"/>
      <c r="W13" s="160"/>
      <c r="X13" s="623">
        <f t="shared" ref="X13:X23" si="1">SUM(Y13:AL13)</f>
        <v>436029474</v>
      </c>
      <c r="Y13" s="589">
        <v>0</v>
      </c>
      <c r="Z13" s="624">
        <v>436029474</v>
      </c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51" t="s">
        <v>413</v>
      </c>
      <c r="AN13" s="590" t="s">
        <v>414</v>
      </c>
      <c r="AO13" s="591" t="s">
        <v>415</v>
      </c>
    </row>
    <row r="14" spans="2:41" ht="65.25" customHeight="1" x14ac:dyDescent="0.2">
      <c r="B14" s="587" t="s">
        <v>257</v>
      </c>
      <c r="C14" s="551" t="s">
        <v>408</v>
      </c>
      <c r="D14" s="551" t="s">
        <v>409</v>
      </c>
      <c r="E14" s="551" t="s">
        <v>410</v>
      </c>
      <c r="F14" s="539">
        <v>2020730010050</v>
      </c>
      <c r="G14" s="539">
        <v>211303301194</v>
      </c>
      <c r="H14" s="160" t="s">
        <v>411</v>
      </c>
      <c r="I14" s="588" t="s">
        <v>417</v>
      </c>
      <c r="J14" s="620">
        <v>30</v>
      </c>
      <c r="K14" s="621">
        <f t="shared" si="0"/>
        <v>53088750</v>
      </c>
      <c r="L14" s="621">
        <v>0</v>
      </c>
      <c r="M14" s="621">
        <v>53088750</v>
      </c>
      <c r="N14" s="160"/>
      <c r="O14" s="160"/>
      <c r="P14" s="160"/>
      <c r="Q14" s="622"/>
      <c r="R14" s="160"/>
      <c r="S14" s="160"/>
      <c r="T14" s="160"/>
      <c r="U14" s="160"/>
      <c r="V14" s="160"/>
      <c r="W14" s="160"/>
      <c r="X14" s="623">
        <f t="shared" si="1"/>
        <v>53088750</v>
      </c>
      <c r="Y14" s="589">
        <v>0</v>
      </c>
      <c r="Z14" s="624">
        <v>53088750</v>
      </c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51" t="s">
        <v>413</v>
      </c>
      <c r="AN14" s="590" t="s">
        <v>414</v>
      </c>
      <c r="AO14" s="591" t="s">
        <v>415</v>
      </c>
    </row>
    <row r="15" spans="2:41" ht="62.25" customHeight="1" x14ac:dyDescent="0.2">
      <c r="B15" s="587" t="s">
        <v>257</v>
      </c>
      <c r="C15" s="551" t="s">
        <v>408</v>
      </c>
      <c r="D15" s="551" t="s">
        <v>409</v>
      </c>
      <c r="E15" s="551" t="s">
        <v>410</v>
      </c>
      <c r="F15" s="539">
        <v>2020730010050</v>
      </c>
      <c r="G15" s="539">
        <v>211303301194</v>
      </c>
      <c r="H15" s="160" t="s">
        <v>411</v>
      </c>
      <c r="I15" s="588" t="s">
        <v>418</v>
      </c>
      <c r="J15" s="539">
        <v>1</v>
      </c>
      <c r="K15" s="621">
        <f t="shared" si="0"/>
        <v>58685124</v>
      </c>
      <c r="L15" s="621">
        <v>0</v>
      </c>
      <c r="M15" s="621">
        <v>58685124</v>
      </c>
      <c r="N15" s="160"/>
      <c r="O15" s="160"/>
      <c r="P15" s="160"/>
      <c r="Q15" s="622"/>
      <c r="R15" s="160"/>
      <c r="S15" s="160"/>
      <c r="T15" s="160"/>
      <c r="U15" s="160"/>
      <c r="V15" s="160"/>
      <c r="W15" s="160"/>
      <c r="X15" s="623">
        <f t="shared" si="1"/>
        <v>57212361</v>
      </c>
      <c r="Y15" s="589">
        <v>0</v>
      </c>
      <c r="Z15" s="624">
        <v>57212361</v>
      </c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551" t="s">
        <v>413</v>
      </c>
      <c r="AN15" s="590" t="s">
        <v>414</v>
      </c>
      <c r="AO15" s="591" t="s">
        <v>415</v>
      </c>
    </row>
    <row r="16" spans="2:41" ht="59.25" customHeight="1" x14ac:dyDescent="0.2">
      <c r="B16" s="587" t="s">
        <v>257</v>
      </c>
      <c r="C16" s="551" t="s">
        <v>408</v>
      </c>
      <c r="D16" s="551" t="s">
        <v>409</v>
      </c>
      <c r="E16" s="551" t="s">
        <v>410</v>
      </c>
      <c r="F16" s="539">
        <v>2020730010050</v>
      </c>
      <c r="G16" s="539">
        <v>211303301194</v>
      </c>
      <c r="H16" s="160" t="s">
        <v>411</v>
      </c>
      <c r="I16" s="588" t="s">
        <v>419</v>
      </c>
      <c r="J16" s="620">
        <v>1</v>
      </c>
      <c r="K16" s="621">
        <f t="shared" si="0"/>
        <v>209999520</v>
      </c>
      <c r="L16" s="621">
        <v>0</v>
      </c>
      <c r="M16" s="621">
        <v>209999520</v>
      </c>
      <c r="N16" s="160"/>
      <c r="O16" s="160"/>
      <c r="P16" s="160"/>
      <c r="Q16" s="622"/>
      <c r="R16" s="160"/>
      <c r="S16" s="160"/>
      <c r="T16" s="160"/>
      <c r="U16" s="160"/>
      <c r="V16" s="160"/>
      <c r="W16" s="160"/>
      <c r="X16" s="623">
        <f t="shared" si="1"/>
        <v>209999520</v>
      </c>
      <c r="Y16" s="589">
        <v>0</v>
      </c>
      <c r="Z16" s="624">
        <v>209999520</v>
      </c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89"/>
      <c r="AM16" s="551" t="s">
        <v>413</v>
      </c>
      <c r="AN16" s="590" t="s">
        <v>414</v>
      </c>
      <c r="AO16" s="591" t="s">
        <v>415</v>
      </c>
    </row>
    <row r="17" spans="2:41" ht="51" x14ac:dyDescent="0.2">
      <c r="B17" s="587" t="s">
        <v>257</v>
      </c>
      <c r="C17" s="551" t="s">
        <v>408</v>
      </c>
      <c r="D17" s="551" t="s">
        <v>409</v>
      </c>
      <c r="E17" s="551" t="s">
        <v>410</v>
      </c>
      <c r="F17" s="539">
        <v>2020730010050</v>
      </c>
      <c r="G17" s="539">
        <v>211303301194</v>
      </c>
      <c r="H17" s="160" t="s">
        <v>411</v>
      </c>
      <c r="I17" s="588" t="s">
        <v>420</v>
      </c>
      <c r="J17" s="620">
        <v>1</v>
      </c>
      <c r="K17" s="621">
        <f t="shared" si="0"/>
        <v>357557361</v>
      </c>
      <c r="L17" s="621">
        <v>0</v>
      </c>
      <c r="M17" s="621">
        <v>357557361</v>
      </c>
      <c r="N17" s="160"/>
      <c r="O17" s="160"/>
      <c r="P17" s="160"/>
      <c r="Q17" s="622"/>
      <c r="R17" s="160"/>
      <c r="S17" s="160"/>
      <c r="T17" s="160"/>
      <c r="U17" s="160"/>
      <c r="V17" s="160"/>
      <c r="W17" s="160"/>
      <c r="X17" s="623">
        <f t="shared" si="1"/>
        <v>355426111</v>
      </c>
      <c r="Y17" s="589">
        <v>0</v>
      </c>
      <c r="Z17" s="624">
        <v>355426111</v>
      </c>
      <c r="AA17" s="592"/>
      <c r="AB17" s="592"/>
      <c r="AC17" s="592"/>
      <c r="AD17" s="592"/>
      <c r="AE17" s="592"/>
      <c r="AF17" s="592"/>
      <c r="AG17" s="592"/>
      <c r="AH17" s="592"/>
      <c r="AI17" s="592"/>
      <c r="AJ17" s="592"/>
      <c r="AK17" s="592"/>
      <c r="AL17" s="592"/>
      <c r="AM17" s="551" t="s">
        <v>413</v>
      </c>
      <c r="AN17" s="590" t="s">
        <v>414</v>
      </c>
      <c r="AO17" s="591" t="s">
        <v>415</v>
      </c>
    </row>
    <row r="18" spans="2:41" ht="51" x14ac:dyDescent="0.2">
      <c r="B18" s="587" t="s">
        <v>257</v>
      </c>
      <c r="C18" s="551" t="s">
        <v>408</v>
      </c>
      <c r="D18" s="551" t="s">
        <v>409</v>
      </c>
      <c r="E18" s="551" t="s">
        <v>410</v>
      </c>
      <c r="F18" s="539">
        <v>2020730010050</v>
      </c>
      <c r="G18" s="539">
        <v>211303301194</v>
      </c>
      <c r="H18" s="160" t="s">
        <v>411</v>
      </c>
      <c r="I18" s="588" t="s">
        <v>421</v>
      </c>
      <c r="J18" s="620">
        <v>1</v>
      </c>
      <c r="K18" s="621">
        <f t="shared" si="0"/>
        <v>1397084</v>
      </c>
      <c r="L18" s="621">
        <v>0</v>
      </c>
      <c r="M18" s="621">
        <v>1397084</v>
      </c>
      <c r="N18" s="160"/>
      <c r="O18" s="160"/>
      <c r="P18" s="160"/>
      <c r="Q18" s="622"/>
      <c r="R18" s="160"/>
      <c r="S18" s="160"/>
      <c r="T18" s="160"/>
      <c r="U18" s="160"/>
      <c r="V18" s="160"/>
      <c r="W18" s="160"/>
      <c r="X18" s="623">
        <f t="shared" si="1"/>
        <v>0</v>
      </c>
      <c r="Y18" s="589">
        <v>0</v>
      </c>
      <c r="Z18" s="624">
        <v>0</v>
      </c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3"/>
      <c r="AM18" s="551" t="s">
        <v>413</v>
      </c>
      <c r="AN18" s="590" t="s">
        <v>414</v>
      </c>
      <c r="AO18" s="591" t="s">
        <v>415</v>
      </c>
    </row>
    <row r="19" spans="2:41" ht="51" x14ac:dyDescent="0.2">
      <c r="B19" s="587" t="s">
        <v>257</v>
      </c>
      <c r="C19" s="551" t="s">
        <v>408</v>
      </c>
      <c r="D19" s="551" t="s">
        <v>409</v>
      </c>
      <c r="E19" s="551" t="s">
        <v>410</v>
      </c>
      <c r="F19" s="539">
        <v>2020730010050</v>
      </c>
      <c r="G19" s="539">
        <v>211303301194</v>
      </c>
      <c r="H19" s="160" t="s">
        <v>411</v>
      </c>
      <c r="I19" s="588" t="s">
        <v>422</v>
      </c>
      <c r="J19" s="620">
        <v>1</v>
      </c>
      <c r="K19" s="621">
        <f t="shared" si="0"/>
        <v>74190000</v>
      </c>
      <c r="L19" s="621">
        <v>0</v>
      </c>
      <c r="M19" s="621">
        <v>74190000</v>
      </c>
      <c r="N19" s="160"/>
      <c r="O19" s="160"/>
      <c r="P19" s="160"/>
      <c r="Q19" s="622"/>
      <c r="R19" s="160"/>
      <c r="S19" s="160"/>
      <c r="T19" s="160"/>
      <c r="U19" s="160"/>
      <c r="V19" s="160"/>
      <c r="W19" s="160"/>
      <c r="X19" s="623">
        <f t="shared" si="1"/>
        <v>74190000</v>
      </c>
      <c r="Y19" s="589">
        <v>0</v>
      </c>
      <c r="Z19" s="624">
        <v>74190000</v>
      </c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51" t="s">
        <v>413</v>
      </c>
      <c r="AN19" s="590" t="s">
        <v>414</v>
      </c>
      <c r="AO19" s="591" t="s">
        <v>415</v>
      </c>
    </row>
    <row r="20" spans="2:41" ht="51" x14ac:dyDescent="0.2">
      <c r="B20" s="587" t="s">
        <v>257</v>
      </c>
      <c r="C20" s="551" t="s">
        <v>408</v>
      </c>
      <c r="D20" s="551" t="s">
        <v>409</v>
      </c>
      <c r="E20" s="551" t="s">
        <v>410</v>
      </c>
      <c r="F20" s="539">
        <v>2020730010050</v>
      </c>
      <c r="G20" s="539">
        <v>211303301194</v>
      </c>
      <c r="H20" s="160" t="s">
        <v>411</v>
      </c>
      <c r="I20" s="588" t="s">
        <v>423</v>
      </c>
      <c r="J20" s="620">
        <v>30</v>
      </c>
      <c r="K20" s="621">
        <f t="shared" si="0"/>
        <v>20523889</v>
      </c>
      <c r="L20" s="621">
        <v>0</v>
      </c>
      <c r="M20" s="621">
        <v>20523889</v>
      </c>
      <c r="N20" s="160"/>
      <c r="O20" s="160"/>
      <c r="P20" s="160"/>
      <c r="Q20" s="622"/>
      <c r="R20" s="160"/>
      <c r="S20" s="160"/>
      <c r="T20" s="160"/>
      <c r="U20" s="160"/>
      <c r="V20" s="160"/>
      <c r="W20" s="160"/>
      <c r="X20" s="623">
        <f t="shared" si="1"/>
        <v>20523889</v>
      </c>
      <c r="Y20" s="589">
        <v>0</v>
      </c>
      <c r="Z20" s="624">
        <v>20523889</v>
      </c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51" t="s">
        <v>413</v>
      </c>
      <c r="AN20" s="590" t="s">
        <v>414</v>
      </c>
      <c r="AO20" s="591" t="s">
        <v>415</v>
      </c>
    </row>
    <row r="21" spans="2:41" ht="76.5" x14ac:dyDescent="0.2">
      <c r="B21" s="587" t="s">
        <v>257</v>
      </c>
      <c r="C21" s="551" t="s">
        <v>408</v>
      </c>
      <c r="D21" s="551" t="s">
        <v>409</v>
      </c>
      <c r="E21" s="551" t="s">
        <v>410</v>
      </c>
      <c r="F21" s="539">
        <v>2020730010050</v>
      </c>
      <c r="G21" s="539">
        <v>211303301194</v>
      </c>
      <c r="H21" s="160" t="s">
        <v>411</v>
      </c>
      <c r="I21" s="588" t="s">
        <v>424</v>
      </c>
      <c r="J21" s="620">
        <v>50</v>
      </c>
      <c r="K21" s="621">
        <f t="shared" si="0"/>
        <v>17696250</v>
      </c>
      <c r="L21" s="621">
        <v>0</v>
      </c>
      <c r="M21" s="621">
        <v>17696250</v>
      </c>
      <c r="N21" s="160"/>
      <c r="O21" s="160"/>
      <c r="P21" s="160"/>
      <c r="Q21" s="622"/>
      <c r="R21" s="160"/>
      <c r="S21" s="160"/>
      <c r="T21" s="160"/>
      <c r="U21" s="160"/>
      <c r="V21" s="160"/>
      <c r="W21" s="160"/>
      <c r="X21" s="623">
        <f t="shared" si="1"/>
        <v>17696250</v>
      </c>
      <c r="Y21" s="589">
        <v>0</v>
      </c>
      <c r="Z21" s="624">
        <v>17696250</v>
      </c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51" t="s">
        <v>413</v>
      </c>
      <c r="AN21" s="590" t="s">
        <v>414</v>
      </c>
      <c r="AO21" s="591" t="s">
        <v>415</v>
      </c>
    </row>
    <row r="22" spans="2:41" ht="51" x14ac:dyDescent="0.2">
      <c r="B22" s="595" t="s">
        <v>257</v>
      </c>
      <c r="C22" s="596" t="s">
        <v>408</v>
      </c>
      <c r="D22" s="596" t="s">
        <v>409</v>
      </c>
      <c r="E22" s="596" t="s">
        <v>425</v>
      </c>
      <c r="F22" s="539">
        <v>2020730010053</v>
      </c>
      <c r="G22" s="539">
        <v>211303301195</v>
      </c>
      <c r="H22" s="597" t="s">
        <v>426</v>
      </c>
      <c r="I22" s="598" t="s">
        <v>427</v>
      </c>
      <c r="J22" s="625">
        <v>1</v>
      </c>
      <c r="K22" s="621">
        <f t="shared" si="0"/>
        <v>46000000</v>
      </c>
      <c r="L22" s="621">
        <v>0</v>
      </c>
      <c r="M22" s="626">
        <v>46000000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623">
        <f t="shared" si="1"/>
        <v>45425000</v>
      </c>
      <c r="Y22" s="589">
        <v>0</v>
      </c>
      <c r="Z22" s="624">
        <v>45425000</v>
      </c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93"/>
      <c r="AM22" s="551" t="s">
        <v>413</v>
      </c>
      <c r="AN22" s="590" t="s">
        <v>428</v>
      </c>
      <c r="AO22" s="591" t="s">
        <v>429</v>
      </c>
    </row>
    <row r="23" spans="2:41" ht="51" x14ac:dyDescent="0.2">
      <c r="B23" s="587" t="s">
        <v>257</v>
      </c>
      <c r="C23" s="551" t="s">
        <v>408</v>
      </c>
      <c r="D23" s="551" t="s">
        <v>409</v>
      </c>
      <c r="E23" s="551" t="s">
        <v>425</v>
      </c>
      <c r="F23" s="539">
        <v>2020730010053</v>
      </c>
      <c r="G23" s="539">
        <v>211303301195</v>
      </c>
      <c r="H23" s="160" t="s">
        <v>426</v>
      </c>
      <c r="I23" s="588" t="s">
        <v>430</v>
      </c>
      <c r="J23" s="620">
        <v>400</v>
      </c>
      <c r="K23" s="621">
        <f t="shared" si="0"/>
        <v>120000000</v>
      </c>
      <c r="L23" s="621">
        <v>0</v>
      </c>
      <c r="M23" s="626">
        <v>120000000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623">
        <f t="shared" si="1"/>
        <v>117315222</v>
      </c>
      <c r="Y23" s="589">
        <v>0</v>
      </c>
      <c r="Z23" s="624">
        <v>117315222</v>
      </c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3"/>
      <c r="AM23" s="551" t="s">
        <v>413</v>
      </c>
      <c r="AN23" s="590" t="s">
        <v>428</v>
      </c>
      <c r="AO23" s="591" t="s">
        <v>429</v>
      </c>
    </row>
    <row r="24" spans="2:41" ht="51" x14ac:dyDescent="0.2">
      <c r="B24" s="587" t="s">
        <v>257</v>
      </c>
      <c r="C24" s="551" t="s">
        <v>408</v>
      </c>
      <c r="D24" s="551" t="s">
        <v>409</v>
      </c>
      <c r="E24" s="551" t="s">
        <v>425</v>
      </c>
      <c r="F24" s="539">
        <v>2020730010053</v>
      </c>
      <c r="G24" s="539">
        <v>211303301195</v>
      </c>
      <c r="H24" s="160" t="s">
        <v>426</v>
      </c>
      <c r="I24" s="588" t="s">
        <v>431</v>
      </c>
      <c r="J24" s="620">
        <v>1</v>
      </c>
      <c r="K24" s="621">
        <f t="shared" si="0"/>
        <v>0</v>
      </c>
      <c r="L24" s="621">
        <v>0</v>
      </c>
      <c r="M24" s="626">
        <v>0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623">
        <v>0</v>
      </c>
      <c r="Y24" s="589">
        <v>0</v>
      </c>
      <c r="Z24" s="624">
        <v>0</v>
      </c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593"/>
      <c r="AM24" s="551" t="s">
        <v>413</v>
      </c>
      <c r="AN24" s="590" t="s">
        <v>428</v>
      </c>
      <c r="AO24" s="591" t="s">
        <v>429</v>
      </c>
    </row>
    <row r="25" spans="2:41" ht="63.75" x14ac:dyDescent="0.2">
      <c r="B25" s="599" t="s">
        <v>257</v>
      </c>
      <c r="C25" s="557" t="s">
        <v>408</v>
      </c>
      <c r="D25" s="557" t="s">
        <v>409</v>
      </c>
      <c r="E25" s="557" t="s">
        <v>425</v>
      </c>
      <c r="F25" s="539">
        <v>2020730010053</v>
      </c>
      <c r="G25" s="539">
        <v>211303301195</v>
      </c>
      <c r="H25" s="556" t="s">
        <v>426</v>
      </c>
      <c r="I25" s="600" t="s">
        <v>432</v>
      </c>
      <c r="J25" s="627">
        <v>1</v>
      </c>
      <c r="K25" s="621">
        <f t="shared" si="0"/>
        <v>81221888</v>
      </c>
      <c r="L25" s="621">
        <v>0</v>
      </c>
      <c r="M25" s="628">
        <v>81221888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623">
        <f t="shared" ref="X25:X39" si="2">SUM(Y25:AL25)</f>
        <v>76891666</v>
      </c>
      <c r="Y25" s="589">
        <v>0</v>
      </c>
      <c r="Z25" s="624">
        <v>76891666</v>
      </c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51" t="s">
        <v>413</v>
      </c>
      <c r="AN25" s="590" t="s">
        <v>428</v>
      </c>
      <c r="AO25" s="591" t="s">
        <v>429</v>
      </c>
    </row>
    <row r="26" spans="2:41" ht="89.25" x14ac:dyDescent="0.2">
      <c r="B26" s="587" t="s">
        <v>257</v>
      </c>
      <c r="C26" s="551" t="s">
        <v>408</v>
      </c>
      <c r="D26" s="551" t="s">
        <v>409</v>
      </c>
      <c r="E26" s="551" t="s">
        <v>433</v>
      </c>
      <c r="F26" s="539">
        <v>2020730010057</v>
      </c>
      <c r="G26" s="539">
        <v>211303301196</v>
      </c>
      <c r="H26" s="160" t="s">
        <v>434</v>
      </c>
      <c r="I26" s="588" t="s">
        <v>435</v>
      </c>
      <c r="J26" s="539">
        <v>1</v>
      </c>
      <c r="K26" s="621">
        <f t="shared" si="0"/>
        <v>216600000</v>
      </c>
      <c r="L26" s="621">
        <v>0</v>
      </c>
      <c r="M26" s="621">
        <v>216600000</v>
      </c>
      <c r="N26" s="160"/>
      <c r="O26" s="160"/>
      <c r="P26" s="160"/>
      <c r="Q26" s="622"/>
      <c r="R26" s="160"/>
      <c r="S26" s="160"/>
      <c r="T26" s="160"/>
      <c r="U26" s="160"/>
      <c r="V26" s="160"/>
      <c r="W26" s="160"/>
      <c r="X26" s="623">
        <f t="shared" si="2"/>
        <v>215959021</v>
      </c>
      <c r="Y26" s="589">
        <v>0</v>
      </c>
      <c r="Z26" s="624">
        <v>215959021</v>
      </c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51" t="s">
        <v>413</v>
      </c>
      <c r="AN26" s="590" t="s">
        <v>428</v>
      </c>
      <c r="AO26" s="591" t="s">
        <v>429</v>
      </c>
    </row>
    <row r="27" spans="2:41" ht="76.5" x14ac:dyDescent="0.2">
      <c r="B27" s="587" t="s">
        <v>257</v>
      </c>
      <c r="C27" s="551" t="s">
        <v>408</v>
      </c>
      <c r="D27" s="551" t="s">
        <v>409</v>
      </c>
      <c r="E27" s="551" t="s">
        <v>433</v>
      </c>
      <c r="F27" s="539">
        <v>2020730010057</v>
      </c>
      <c r="G27" s="539">
        <v>211303301196</v>
      </c>
      <c r="H27" s="160" t="s">
        <v>434</v>
      </c>
      <c r="I27" s="588" t="s">
        <v>436</v>
      </c>
      <c r="J27" s="620">
        <v>900</v>
      </c>
      <c r="K27" s="621">
        <f t="shared" si="0"/>
        <v>0</v>
      </c>
      <c r="L27" s="621">
        <v>0</v>
      </c>
      <c r="M27" s="621">
        <v>0</v>
      </c>
      <c r="N27" s="160"/>
      <c r="O27" s="160"/>
      <c r="P27" s="160"/>
      <c r="Q27" s="622"/>
      <c r="R27" s="160"/>
      <c r="S27" s="160"/>
      <c r="T27" s="160"/>
      <c r="U27" s="160"/>
      <c r="V27" s="160"/>
      <c r="W27" s="160"/>
      <c r="X27" s="623">
        <f t="shared" si="2"/>
        <v>0</v>
      </c>
      <c r="Y27" s="589">
        <v>0</v>
      </c>
      <c r="Z27" s="624">
        <v>0</v>
      </c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51" t="s">
        <v>413</v>
      </c>
      <c r="AN27" s="590" t="s">
        <v>428</v>
      </c>
      <c r="AO27" s="591" t="s">
        <v>429</v>
      </c>
    </row>
    <row r="28" spans="2:41" ht="51" x14ac:dyDescent="0.2">
      <c r="B28" s="587" t="s">
        <v>257</v>
      </c>
      <c r="C28" s="551" t="s">
        <v>408</v>
      </c>
      <c r="D28" s="551" t="s">
        <v>409</v>
      </c>
      <c r="E28" s="551" t="s">
        <v>433</v>
      </c>
      <c r="F28" s="539">
        <v>2020730010057</v>
      </c>
      <c r="G28" s="539">
        <v>211303301196</v>
      </c>
      <c r="H28" s="160" t="s">
        <v>434</v>
      </c>
      <c r="I28" s="588" t="s">
        <v>437</v>
      </c>
      <c r="J28" s="620">
        <v>2</v>
      </c>
      <c r="K28" s="621">
        <f t="shared" si="0"/>
        <v>35000000</v>
      </c>
      <c r="L28" s="621">
        <v>0</v>
      </c>
      <c r="M28" s="621">
        <v>35000000</v>
      </c>
      <c r="N28" s="160"/>
      <c r="O28" s="160"/>
      <c r="P28" s="160"/>
      <c r="Q28" s="622"/>
      <c r="R28" s="160"/>
      <c r="S28" s="160"/>
      <c r="T28" s="160"/>
      <c r="U28" s="160"/>
      <c r="V28" s="160"/>
      <c r="W28" s="160"/>
      <c r="X28" s="623">
        <f t="shared" si="2"/>
        <v>35000000</v>
      </c>
      <c r="Y28" s="589">
        <v>0</v>
      </c>
      <c r="Z28" s="624">
        <v>35000000</v>
      </c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3"/>
      <c r="AL28" s="593"/>
      <c r="AM28" s="551" t="s">
        <v>413</v>
      </c>
      <c r="AN28" s="590" t="s">
        <v>428</v>
      </c>
      <c r="AO28" s="591" t="s">
        <v>429</v>
      </c>
    </row>
    <row r="29" spans="2:41" ht="89.25" x14ac:dyDescent="0.2">
      <c r="B29" s="587" t="s">
        <v>257</v>
      </c>
      <c r="C29" s="551" t="s">
        <v>408</v>
      </c>
      <c r="D29" s="551" t="s">
        <v>409</v>
      </c>
      <c r="E29" s="551" t="s">
        <v>433</v>
      </c>
      <c r="F29" s="539">
        <v>2020730010057</v>
      </c>
      <c r="G29" s="539">
        <v>211303301196</v>
      </c>
      <c r="H29" s="160" t="s">
        <v>434</v>
      </c>
      <c r="I29" s="588" t="s">
        <v>438</v>
      </c>
      <c r="J29" s="620">
        <v>30</v>
      </c>
      <c r="K29" s="621">
        <f t="shared" si="0"/>
        <v>29871053</v>
      </c>
      <c r="L29" s="621">
        <v>0</v>
      </c>
      <c r="M29" s="621">
        <v>29871053</v>
      </c>
      <c r="N29" s="160"/>
      <c r="O29" s="160"/>
      <c r="P29" s="160"/>
      <c r="Q29" s="622"/>
      <c r="R29" s="160"/>
      <c r="S29" s="160"/>
      <c r="T29" s="160"/>
      <c r="U29" s="160"/>
      <c r="V29" s="160"/>
      <c r="W29" s="160"/>
      <c r="X29" s="623">
        <f t="shared" si="2"/>
        <v>29400000</v>
      </c>
      <c r="Y29" s="589">
        <v>0</v>
      </c>
      <c r="Z29" s="624">
        <v>29400000</v>
      </c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593"/>
      <c r="AM29" s="551" t="s">
        <v>413</v>
      </c>
      <c r="AN29" s="590" t="s">
        <v>428</v>
      </c>
      <c r="AO29" s="591" t="s">
        <v>429</v>
      </c>
    </row>
    <row r="30" spans="2:41" ht="51" x14ac:dyDescent="0.2">
      <c r="B30" s="587" t="s">
        <v>257</v>
      </c>
      <c r="C30" s="551" t="s">
        <v>408</v>
      </c>
      <c r="D30" s="551" t="s">
        <v>439</v>
      </c>
      <c r="E30" s="551" t="s">
        <v>440</v>
      </c>
      <c r="F30" s="539">
        <v>2020730010040</v>
      </c>
      <c r="G30" s="539" t="s">
        <v>441</v>
      </c>
      <c r="H30" s="160" t="s">
        <v>442</v>
      </c>
      <c r="I30" s="588" t="s">
        <v>443</v>
      </c>
      <c r="J30" s="539">
        <v>1</v>
      </c>
      <c r="K30" s="621">
        <f t="shared" si="0"/>
        <v>571016892</v>
      </c>
      <c r="L30" s="621">
        <v>0</v>
      </c>
      <c r="M30" s="621">
        <v>442070000</v>
      </c>
      <c r="N30" s="160"/>
      <c r="O30" s="160"/>
      <c r="P30" s="160"/>
      <c r="Q30" s="622">
        <v>128946892</v>
      </c>
      <c r="R30" s="160"/>
      <c r="S30" s="160"/>
      <c r="T30" s="160"/>
      <c r="U30" s="160"/>
      <c r="V30" s="160"/>
      <c r="W30" s="160"/>
      <c r="X30" s="623">
        <f t="shared" si="2"/>
        <v>442016514</v>
      </c>
      <c r="Y30" s="589">
        <v>0</v>
      </c>
      <c r="Z30" s="629">
        <v>442016514</v>
      </c>
      <c r="AA30" s="593"/>
      <c r="AB30" s="593"/>
      <c r="AC30" s="593"/>
      <c r="AD30" s="593"/>
      <c r="AE30" s="593"/>
      <c r="AF30" s="593"/>
      <c r="AG30" s="593"/>
      <c r="AH30" s="593"/>
      <c r="AI30" s="593"/>
      <c r="AJ30" s="593"/>
      <c r="AK30" s="593"/>
      <c r="AL30" s="593"/>
      <c r="AM30" s="551" t="s">
        <v>413</v>
      </c>
      <c r="AN30" s="590" t="s">
        <v>428</v>
      </c>
      <c r="AO30" s="591" t="s">
        <v>429</v>
      </c>
    </row>
    <row r="31" spans="2:41" ht="51" x14ac:dyDescent="0.2">
      <c r="B31" s="587" t="s">
        <v>257</v>
      </c>
      <c r="C31" s="551" t="s">
        <v>408</v>
      </c>
      <c r="D31" s="551" t="s">
        <v>444</v>
      </c>
      <c r="E31" s="551" t="s">
        <v>440</v>
      </c>
      <c r="F31" s="539">
        <v>2020730010040</v>
      </c>
      <c r="G31" s="539" t="s">
        <v>441</v>
      </c>
      <c r="H31" s="160" t="s">
        <v>442</v>
      </c>
      <c r="I31" s="588" t="s">
        <v>445</v>
      </c>
      <c r="J31" s="620">
        <v>29</v>
      </c>
      <c r="K31" s="621">
        <f t="shared" si="0"/>
        <v>2822286307</v>
      </c>
      <c r="L31" s="621">
        <v>2689739806</v>
      </c>
      <c r="M31" s="621">
        <v>132546501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623">
        <f t="shared" si="2"/>
        <v>2813582761</v>
      </c>
      <c r="Y31" s="630">
        <v>2689224382</v>
      </c>
      <c r="Z31" s="629">
        <v>124358379</v>
      </c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593"/>
      <c r="AM31" s="551" t="s">
        <v>413</v>
      </c>
      <c r="AN31" s="590" t="s">
        <v>428</v>
      </c>
      <c r="AO31" s="591" t="s">
        <v>429</v>
      </c>
    </row>
    <row r="32" spans="2:41" ht="51" x14ac:dyDescent="0.2">
      <c r="B32" s="587" t="s">
        <v>257</v>
      </c>
      <c r="C32" s="551" t="s">
        <v>408</v>
      </c>
      <c r="D32" s="551" t="s">
        <v>446</v>
      </c>
      <c r="E32" s="551" t="s">
        <v>440</v>
      </c>
      <c r="F32" s="539">
        <v>2020730010040</v>
      </c>
      <c r="G32" s="539" t="s">
        <v>441</v>
      </c>
      <c r="H32" s="160" t="s">
        <v>442</v>
      </c>
      <c r="I32" s="588" t="s">
        <v>447</v>
      </c>
      <c r="J32" s="620">
        <v>3000</v>
      </c>
      <c r="K32" s="621">
        <f t="shared" si="0"/>
        <v>3110850000</v>
      </c>
      <c r="L32" s="621">
        <v>1400000000</v>
      </c>
      <c r="M32" s="621">
        <v>860850000</v>
      </c>
      <c r="N32" s="160"/>
      <c r="O32" s="160"/>
      <c r="P32" s="160"/>
      <c r="Q32" s="622">
        <v>850000000</v>
      </c>
      <c r="R32" s="160"/>
      <c r="S32" s="160"/>
      <c r="T32" s="160"/>
      <c r="U32" s="160"/>
      <c r="V32" s="160"/>
      <c r="W32" s="160"/>
      <c r="X32" s="623">
        <f t="shared" si="2"/>
        <v>3188380000</v>
      </c>
      <c r="Y32" s="629">
        <v>1399287500</v>
      </c>
      <c r="Z32" s="629">
        <v>1789092500</v>
      </c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3"/>
      <c r="AL32" s="593"/>
      <c r="AM32" s="551" t="s">
        <v>413</v>
      </c>
      <c r="AN32" s="590" t="s">
        <v>428</v>
      </c>
      <c r="AO32" s="591" t="s">
        <v>429</v>
      </c>
    </row>
    <row r="33" spans="2:41" ht="51" x14ac:dyDescent="0.2">
      <c r="B33" s="587" t="s">
        <v>257</v>
      </c>
      <c r="C33" s="551" t="s">
        <v>408</v>
      </c>
      <c r="D33" s="551" t="s">
        <v>448</v>
      </c>
      <c r="E33" s="551" t="s">
        <v>449</v>
      </c>
      <c r="F33" s="539">
        <v>2020730010052</v>
      </c>
      <c r="G33" s="539">
        <v>211303401197</v>
      </c>
      <c r="H33" s="160" t="s">
        <v>450</v>
      </c>
      <c r="I33" s="588" t="s">
        <v>451</v>
      </c>
      <c r="J33" s="620">
        <v>40</v>
      </c>
      <c r="K33" s="621">
        <f t="shared" si="0"/>
        <v>55448167</v>
      </c>
      <c r="M33" s="631">
        <v>55448167</v>
      </c>
      <c r="N33" s="160"/>
      <c r="O33" s="160"/>
      <c r="P33" s="160"/>
      <c r="Q33" s="622"/>
      <c r="R33" s="160"/>
      <c r="S33" s="160"/>
      <c r="T33" s="160"/>
      <c r="U33" s="160"/>
      <c r="V33" s="160"/>
      <c r="W33" s="160"/>
      <c r="X33" s="623">
        <f t="shared" si="2"/>
        <v>55448167</v>
      </c>
      <c r="Y33" s="589">
        <v>0</v>
      </c>
      <c r="Z33" s="629">
        <v>55448167</v>
      </c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3"/>
      <c r="AL33" s="593"/>
      <c r="AM33" s="551" t="s">
        <v>413</v>
      </c>
      <c r="AN33" s="590" t="s">
        <v>428</v>
      </c>
      <c r="AO33" s="591" t="s">
        <v>429</v>
      </c>
    </row>
    <row r="34" spans="2:41" ht="76.5" x14ac:dyDescent="0.2">
      <c r="B34" s="587" t="s">
        <v>257</v>
      </c>
      <c r="C34" s="551" t="s">
        <v>408</v>
      </c>
      <c r="D34" s="551" t="s">
        <v>452</v>
      </c>
      <c r="E34" s="551" t="s">
        <v>449</v>
      </c>
      <c r="F34" s="539">
        <v>2020730010052</v>
      </c>
      <c r="G34" s="539">
        <v>211303401197</v>
      </c>
      <c r="H34" s="160" t="s">
        <v>450</v>
      </c>
      <c r="I34" s="588" t="s">
        <v>453</v>
      </c>
      <c r="J34" s="620">
        <v>1</v>
      </c>
      <c r="K34" s="621">
        <f t="shared" si="0"/>
        <v>43663681</v>
      </c>
      <c r="M34" s="624">
        <v>43663681</v>
      </c>
      <c r="N34" s="160"/>
      <c r="O34" s="160"/>
      <c r="P34" s="160"/>
      <c r="Q34" s="622"/>
      <c r="R34" s="160"/>
      <c r="S34" s="160"/>
      <c r="T34" s="160"/>
      <c r="U34" s="160"/>
      <c r="V34" s="160"/>
      <c r="W34" s="160"/>
      <c r="X34" s="623">
        <f t="shared" si="2"/>
        <v>39197000</v>
      </c>
      <c r="Y34" s="589">
        <v>0</v>
      </c>
      <c r="Z34" s="624">
        <v>39197000</v>
      </c>
      <c r="AA34" s="593"/>
      <c r="AB34" s="593"/>
      <c r="AC34" s="593"/>
      <c r="AD34" s="593"/>
      <c r="AE34" s="593"/>
      <c r="AF34" s="593"/>
      <c r="AG34" s="593"/>
      <c r="AH34" s="593"/>
      <c r="AI34" s="593"/>
      <c r="AJ34" s="593"/>
      <c r="AK34" s="593"/>
      <c r="AL34" s="593"/>
      <c r="AM34" s="551" t="s">
        <v>413</v>
      </c>
      <c r="AN34" s="590" t="s">
        <v>428</v>
      </c>
      <c r="AO34" s="591" t="s">
        <v>429</v>
      </c>
    </row>
    <row r="35" spans="2:41" ht="63.75" x14ac:dyDescent="0.2">
      <c r="B35" s="587" t="s">
        <v>257</v>
      </c>
      <c r="C35" s="551" t="s">
        <v>408</v>
      </c>
      <c r="D35" s="551" t="s">
        <v>454</v>
      </c>
      <c r="E35" s="551" t="s">
        <v>449</v>
      </c>
      <c r="F35" s="539">
        <v>2020730010052</v>
      </c>
      <c r="G35" s="539">
        <v>211303401197</v>
      </c>
      <c r="H35" s="160" t="s">
        <v>450</v>
      </c>
      <c r="I35" s="588" t="s">
        <v>455</v>
      </c>
      <c r="J35" s="620">
        <v>1</v>
      </c>
      <c r="K35" s="621">
        <f t="shared" si="0"/>
        <v>35975500</v>
      </c>
      <c r="M35" s="624">
        <v>35975500</v>
      </c>
      <c r="N35" s="160"/>
      <c r="O35" s="160"/>
      <c r="P35" s="160"/>
      <c r="Q35" s="622"/>
      <c r="R35" s="160"/>
      <c r="S35" s="160"/>
      <c r="T35" s="160"/>
      <c r="U35" s="160"/>
      <c r="V35" s="160"/>
      <c r="W35" s="160"/>
      <c r="X35" s="623">
        <f t="shared" si="2"/>
        <v>34912500</v>
      </c>
      <c r="Y35" s="589">
        <v>0</v>
      </c>
      <c r="Z35" s="624">
        <v>34912500</v>
      </c>
      <c r="AA35" s="593"/>
      <c r="AB35" s="593"/>
      <c r="AC35" s="593"/>
      <c r="AD35" s="593"/>
      <c r="AE35" s="593"/>
      <c r="AF35" s="593"/>
      <c r="AG35" s="593"/>
      <c r="AH35" s="593"/>
      <c r="AI35" s="593"/>
      <c r="AJ35" s="593"/>
      <c r="AK35" s="593"/>
      <c r="AL35" s="593"/>
      <c r="AM35" s="551" t="s">
        <v>413</v>
      </c>
      <c r="AN35" s="590" t="s">
        <v>428</v>
      </c>
      <c r="AO35" s="591" t="s">
        <v>429</v>
      </c>
    </row>
    <row r="36" spans="2:41" ht="51" x14ac:dyDescent="0.2">
      <c r="B36" s="587" t="s">
        <v>257</v>
      </c>
      <c r="C36" s="551" t="s">
        <v>408</v>
      </c>
      <c r="D36" s="551" t="s">
        <v>456</v>
      </c>
      <c r="E36" s="551" t="s">
        <v>449</v>
      </c>
      <c r="F36" s="539">
        <v>2020730010052</v>
      </c>
      <c r="G36" s="539">
        <v>211303401197</v>
      </c>
      <c r="H36" s="160" t="s">
        <v>450</v>
      </c>
      <c r="I36" s="588" t="s">
        <v>457</v>
      </c>
      <c r="J36" s="620">
        <v>250</v>
      </c>
      <c r="K36" s="621">
        <f t="shared" si="0"/>
        <v>536367000</v>
      </c>
      <c r="L36" s="621">
        <v>0</v>
      </c>
      <c r="M36" s="624">
        <v>536367000</v>
      </c>
      <c r="N36" s="160"/>
      <c r="O36" s="160"/>
      <c r="P36" s="160"/>
      <c r="Q36" s="622"/>
      <c r="R36" s="160"/>
      <c r="S36" s="160"/>
      <c r="T36" s="160"/>
      <c r="U36" s="160"/>
      <c r="V36" s="160"/>
      <c r="W36" s="160"/>
      <c r="X36" s="623">
        <f t="shared" si="2"/>
        <v>534869014</v>
      </c>
      <c r="Y36" s="589">
        <v>0</v>
      </c>
      <c r="Z36" s="624">
        <f>'[2]IBG.INCLUYENTE CON DISCAPACIDAD'!$E$26+'[2]IBG.INCLUYENTE CON DISCAPACIDAD'!$E$28+'[2]IBG.INCLUYENTE CON DISCAPACIDAD'!$E$30</f>
        <v>534869014</v>
      </c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593"/>
      <c r="AM36" s="551" t="s">
        <v>413</v>
      </c>
      <c r="AN36" s="590" t="s">
        <v>428</v>
      </c>
      <c r="AO36" s="591" t="s">
        <v>429</v>
      </c>
    </row>
    <row r="37" spans="2:41" ht="51" x14ac:dyDescent="0.2">
      <c r="B37" s="587" t="s">
        <v>257</v>
      </c>
      <c r="C37" s="551" t="s">
        <v>408</v>
      </c>
      <c r="D37" s="551" t="s">
        <v>458</v>
      </c>
      <c r="E37" s="551" t="s">
        <v>449</v>
      </c>
      <c r="F37" s="539">
        <v>2020730010052</v>
      </c>
      <c r="G37" s="539">
        <v>211303401197</v>
      </c>
      <c r="H37" s="160" t="s">
        <v>450</v>
      </c>
      <c r="I37" s="588" t="s">
        <v>459</v>
      </c>
      <c r="J37" s="620">
        <v>300</v>
      </c>
      <c r="K37" s="621">
        <f t="shared" si="0"/>
        <v>118000000</v>
      </c>
      <c r="L37" s="621">
        <v>0</v>
      </c>
      <c r="M37" s="624">
        <v>118000000</v>
      </c>
      <c r="N37" s="160"/>
      <c r="O37" s="160"/>
      <c r="P37" s="160"/>
      <c r="Q37" s="622"/>
      <c r="R37" s="160"/>
      <c r="S37" s="160"/>
      <c r="T37" s="160"/>
      <c r="U37" s="160"/>
      <c r="V37" s="160"/>
      <c r="W37" s="160"/>
      <c r="X37" s="623">
        <f t="shared" si="2"/>
        <v>117975000</v>
      </c>
      <c r="Y37" s="589">
        <v>0</v>
      </c>
      <c r="Z37" s="624">
        <v>117975000</v>
      </c>
      <c r="AA37" s="593"/>
      <c r="AB37" s="593"/>
      <c r="AC37" s="593"/>
      <c r="AD37" s="593"/>
      <c r="AE37" s="593"/>
      <c r="AF37" s="593"/>
      <c r="AG37" s="593"/>
      <c r="AH37" s="593"/>
      <c r="AI37" s="593"/>
      <c r="AJ37" s="593"/>
      <c r="AK37" s="593"/>
      <c r="AL37" s="593"/>
      <c r="AM37" s="551" t="s">
        <v>413</v>
      </c>
      <c r="AN37" s="590" t="s">
        <v>428</v>
      </c>
      <c r="AO37" s="591" t="s">
        <v>429</v>
      </c>
    </row>
    <row r="38" spans="2:41" ht="51" x14ac:dyDescent="0.2">
      <c r="B38" s="587" t="s">
        <v>257</v>
      </c>
      <c r="C38" s="551" t="s">
        <v>408</v>
      </c>
      <c r="D38" s="551" t="s">
        <v>460</v>
      </c>
      <c r="E38" s="551" t="s">
        <v>449</v>
      </c>
      <c r="F38" s="539">
        <v>2020730010052</v>
      </c>
      <c r="G38" s="539">
        <v>211303401197</v>
      </c>
      <c r="H38" s="160" t="s">
        <v>450</v>
      </c>
      <c r="I38" s="588" t="s">
        <v>461</v>
      </c>
      <c r="J38" s="620">
        <v>1</v>
      </c>
      <c r="K38" s="621">
        <f t="shared" si="0"/>
        <v>0</v>
      </c>
      <c r="L38" s="621">
        <v>0</v>
      </c>
      <c r="M38" s="621">
        <v>0</v>
      </c>
      <c r="N38" s="160"/>
      <c r="O38" s="160"/>
      <c r="P38" s="160"/>
      <c r="Q38" s="622"/>
      <c r="R38" s="160"/>
      <c r="S38" s="160"/>
      <c r="T38" s="160"/>
      <c r="U38" s="160"/>
      <c r="V38" s="160"/>
      <c r="W38" s="160"/>
      <c r="X38" s="623">
        <f t="shared" si="2"/>
        <v>0</v>
      </c>
      <c r="Y38" s="589">
        <v>0</v>
      </c>
      <c r="Z38" s="629">
        <v>0</v>
      </c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51" t="s">
        <v>413</v>
      </c>
      <c r="AN38" s="590" t="s">
        <v>428</v>
      </c>
      <c r="AO38" s="591" t="s">
        <v>429</v>
      </c>
    </row>
    <row r="39" spans="2:41" ht="89.25" x14ac:dyDescent="0.2">
      <c r="B39" s="587" t="s">
        <v>257</v>
      </c>
      <c r="C39" s="551" t="s">
        <v>408</v>
      </c>
      <c r="D39" s="551" t="s">
        <v>462</v>
      </c>
      <c r="E39" s="551" t="s">
        <v>449</v>
      </c>
      <c r="F39" s="539">
        <v>2020730010052</v>
      </c>
      <c r="G39" s="539">
        <v>211303401197</v>
      </c>
      <c r="H39" s="160" t="s">
        <v>450</v>
      </c>
      <c r="I39" s="588" t="s">
        <v>463</v>
      </c>
      <c r="J39" s="620">
        <v>1</v>
      </c>
      <c r="K39" s="621">
        <f t="shared" si="0"/>
        <v>0</v>
      </c>
      <c r="L39" s="621">
        <v>0</v>
      </c>
      <c r="M39" s="621">
        <v>0</v>
      </c>
      <c r="N39" s="160"/>
      <c r="O39" s="160"/>
      <c r="P39" s="160"/>
      <c r="Q39" s="622"/>
      <c r="R39" s="160"/>
      <c r="S39" s="160"/>
      <c r="T39" s="160"/>
      <c r="U39" s="160"/>
      <c r="V39" s="160"/>
      <c r="W39" s="160"/>
      <c r="X39" s="623">
        <f t="shared" si="2"/>
        <v>0</v>
      </c>
      <c r="Y39" s="589">
        <v>0</v>
      </c>
      <c r="Z39" s="629">
        <v>0</v>
      </c>
      <c r="AA39" s="593"/>
      <c r="AB39" s="593"/>
      <c r="AC39" s="593"/>
      <c r="AD39" s="593"/>
      <c r="AE39" s="593"/>
      <c r="AF39" s="593"/>
      <c r="AG39" s="593"/>
      <c r="AH39" s="593"/>
      <c r="AI39" s="593"/>
      <c r="AJ39" s="593"/>
      <c r="AK39" s="593"/>
      <c r="AL39" s="593"/>
      <c r="AM39" s="551" t="s">
        <v>413</v>
      </c>
      <c r="AN39" s="590" t="s">
        <v>428</v>
      </c>
      <c r="AO39" s="591" t="s">
        <v>429</v>
      </c>
    </row>
    <row r="40" spans="2:41" ht="51" x14ac:dyDescent="0.2">
      <c r="B40" s="587" t="s">
        <v>257</v>
      </c>
      <c r="C40" s="551" t="s">
        <v>408</v>
      </c>
      <c r="D40" s="551" t="s">
        <v>464</v>
      </c>
      <c r="E40" s="551" t="s">
        <v>465</v>
      </c>
      <c r="F40" s="539">
        <v>2020730010039</v>
      </c>
      <c r="G40" s="539">
        <v>211303401198</v>
      </c>
      <c r="H40" s="160" t="s">
        <v>466</v>
      </c>
      <c r="I40" s="588" t="s">
        <v>467</v>
      </c>
      <c r="J40" s="620">
        <v>1</v>
      </c>
      <c r="K40" s="621">
        <f t="shared" si="0"/>
        <v>0</v>
      </c>
      <c r="L40" s="621">
        <v>0</v>
      </c>
      <c r="M40" s="621"/>
      <c r="N40" s="160"/>
      <c r="O40" s="160"/>
      <c r="P40" s="160"/>
      <c r="Q40" s="160"/>
      <c r="R40" s="622"/>
      <c r="S40" s="622"/>
      <c r="T40" s="622"/>
      <c r="U40" s="622"/>
      <c r="V40" s="622"/>
      <c r="W40" s="622"/>
      <c r="X40" s="623">
        <v>0</v>
      </c>
      <c r="Y40" s="589">
        <v>0</v>
      </c>
      <c r="Z40" s="629">
        <v>0</v>
      </c>
      <c r="AA40" s="593"/>
      <c r="AB40" s="593"/>
      <c r="AC40" s="593"/>
      <c r="AD40" s="593"/>
      <c r="AE40" s="593"/>
      <c r="AF40" s="593"/>
      <c r="AG40" s="593"/>
      <c r="AH40" s="593"/>
      <c r="AI40" s="593"/>
      <c r="AJ40" s="593"/>
      <c r="AK40" s="593"/>
      <c r="AL40" s="593"/>
      <c r="AM40" s="551" t="s">
        <v>413</v>
      </c>
      <c r="AN40" s="590" t="s">
        <v>428</v>
      </c>
      <c r="AO40" s="591" t="s">
        <v>429</v>
      </c>
    </row>
    <row r="41" spans="2:41" ht="51" x14ac:dyDescent="0.2">
      <c r="B41" s="587" t="s">
        <v>257</v>
      </c>
      <c r="C41" s="551" t="s">
        <v>408</v>
      </c>
      <c r="D41" s="551" t="s">
        <v>468</v>
      </c>
      <c r="E41" s="551" t="s">
        <v>465</v>
      </c>
      <c r="F41" s="539">
        <v>2020730010039</v>
      </c>
      <c r="G41" s="539">
        <v>211303401198</v>
      </c>
      <c r="H41" s="160" t="s">
        <v>466</v>
      </c>
      <c r="I41" s="588" t="s">
        <v>469</v>
      </c>
      <c r="J41" s="620">
        <v>1</v>
      </c>
      <c r="K41" s="621">
        <f>SUM(L41:W41)</f>
        <v>114143333</v>
      </c>
      <c r="L41" s="621">
        <v>0</v>
      </c>
      <c r="M41" s="621">
        <v>114143333</v>
      </c>
      <c r="N41" s="160"/>
      <c r="O41" s="160"/>
      <c r="P41" s="160"/>
      <c r="Q41" s="160"/>
      <c r="R41" s="622"/>
      <c r="S41" s="622"/>
      <c r="T41" s="622"/>
      <c r="U41" s="622"/>
      <c r="V41" s="622"/>
      <c r="W41" s="622"/>
      <c r="X41" s="623">
        <f t="shared" ref="X41:X75" si="3">SUM(Y41:AL41)</f>
        <v>109791666</v>
      </c>
      <c r="Y41" s="589">
        <v>0</v>
      </c>
      <c r="Z41" s="624">
        <v>109791666</v>
      </c>
      <c r="AA41" s="593"/>
      <c r="AB41" s="593"/>
      <c r="AC41" s="593"/>
      <c r="AD41" s="593"/>
      <c r="AE41" s="593"/>
      <c r="AF41" s="593"/>
      <c r="AG41" s="593"/>
      <c r="AH41" s="593"/>
      <c r="AI41" s="593"/>
      <c r="AJ41" s="593"/>
      <c r="AK41" s="593"/>
      <c r="AL41" s="593"/>
      <c r="AM41" s="551" t="s">
        <v>413</v>
      </c>
      <c r="AN41" s="590" t="s">
        <v>428</v>
      </c>
      <c r="AO41" s="591" t="s">
        <v>429</v>
      </c>
    </row>
    <row r="42" spans="2:41" ht="51" x14ac:dyDescent="0.2">
      <c r="B42" s="587" t="s">
        <v>257</v>
      </c>
      <c r="C42" s="551" t="s">
        <v>408</v>
      </c>
      <c r="D42" s="551" t="s">
        <v>470</v>
      </c>
      <c r="E42" s="551" t="s">
        <v>465</v>
      </c>
      <c r="F42" s="539">
        <v>2020730010039</v>
      </c>
      <c r="G42" s="539">
        <v>211303401198</v>
      </c>
      <c r="H42" s="160" t="s">
        <v>466</v>
      </c>
      <c r="I42" s="588" t="s">
        <v>471</v>
      </c>
      <c r="J42" s="620">
        <v>1</v>
      </c>
      <c r="K42" s="621">
        <f t="shared" si="0"/>
        <v>377408000</v>
      </c>
      <c r="L42" s="621">
        <v>0</v>
      </c>
      <c r="M42" s="621">
        <v>377408000</v>
      </c>
      <c r="N42" s="160"/>
      <c r="O42" s="160"/>
      <c r="P42" s="160"/>
      <c r="Q42" s="160"/>
      <c r="R42" s="622"/>
      <c r="S42" s="622"/>
      <c r="T42" s="622"/>
      <c r="U42" s="622"/>
      <c r="V42" s="622"/>
      <c r="W42" s="622"/>
      <c r="X42" s="623">
        <f t="shared" si="3"/>
        <v>377408000</v>
      </c>
      <c r="Y42" s="589">
        <v>0</v>
      </c>
      <c r="Z42" s="624">
        <v>377408000</v>
      </c>
      <c r="AA42" s="59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593"/>
      <c r="AM42" s="551" t="s">
        <v>413</v>
      </c>
      <c r="AN42" s="590" t="s">
        <v>428</v>
      </c>
      <c r="AO42" s="591" t="s">
        <v>429</v>
      </c>
    </row>
    <row r="43" spans="2:41" ht="76.5" x14ac:dyDescent="0.2">
      <c r="B43" s="587" t="s">
        <v>257</v>
      </c>
      <c r="C43" s="551" t="s">
        <v>408</v>
      </c>
      <c r="D43" s="551" t="s">
        <v>472</v>
      </c>
      <c r="E43" s="551" t="s">
        <v>465</v>
      </c>
      <c r="F43" s="539">
        <v>2020730010039</v>
      </c>
      <c r="G43" s="539">
        <v>211303401198</v>
      </c>
      <c r="H43" s="160" t="s">
        <v>466</v>
      </c>
      <c r="I43" s="588" t="s">
        <v>473</v>
      </c>
      <c r="J43" s="620">
        <v>1</v>
      </c>
      <c r="K43" s="621">
        <f t="shared" si="0"/>
        <v>30000000</v>
      </c>
      <c r="L43" s="621">
        <v>0</v>
      </c>
      <c r="M43" s="621">
        <v>30000000</v>
      </c>
      <c r="N43" s="160"/>
      <c r="O43" s="160"/>
      <c r="P43" s="160"/>
      <c r="Q43" s="160"/>
      <c r="R43" s="622"/>
      <c r="S43" s="622"/>
      <c r="T43" s="622"/>
      <c r="U43" s="622"/>
      <c r="V43" s="622"/>
      <c r="W43" s="622"/>
      <c r="X43" s="623">
        <f t="shared" si="3"/>
        <v>28000000</v>
      </c>
      <c r="Y43" s="589">
        <v>0</v>
      </c>
      <c r="Z43" s="624">
        <v>28000000</v>
      </c>
      <c r="AA43" s="59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593"/>
      <c r="AM43" s="551" t="s">
        <v>413</v>
      </c>
      <c r="AN43" s="590" t="s">
        <v>428</v>
      </c>
      <c r="AO43" s="591" t="s">
        <v>429</v>
      </c>
    </row>
    <row r="44" spans="2:41" ht="51" x14ac:dyDescent="0.2">
      <c r="B44" s="595" t="s">
        <v>257</v>
      </c>
      <c r="C44" s="596" t="s">
        <v>408</v>
      </c>
      <c r="D44" s="596" t="s">
        <v>474</v>
      </c>
      <c r="E44" s="596" t="s">
        <v>475</v>
      </c>
      <c r="F44" s="539">
        <v>2020730010051</v>
      </c>
      <c r="G44" s="539">
        <v>211303501201</v>
      </c>
      <c r="H44" s="597" t="s">
        <v>476</v>
      </c>
      <c r="I44" s="598" t="s">
        <v>477</v>
      </c>
      <c r="J44" s="632">
        <v>1</v>
      </c>
      <c r="K44" s="621">
        <f t="shared" si="0"/>
        <v>762237381</v>
      </c>
      <c r="L44" s="621">
        <v>0</v>
      </c>
      <c r="M44" s="630">
        <v>762237381</v>
      </c>
      <c r="N44" s="160"/>
      <c r="O44" s="160"/>
      <c r="P44" s="160"/>
      <c r="Q44" s="633"/>
      <c r="R44" s="160"/>
      <c r="S44" s="160"/>
      <c r="T44" s="160"/>
      <c r="U44" s="160"/>
      <c r="V44" s="160"/>
      <c r="W44" s="160"/>
      <c r="X44" s="623">
        <f t="shared" si="3"/>
        <v>744479024</v>
      </c>
      <c r="Y44" s="589">
        <v>0</v>
      </c>
      <c r="Z44" s="624">
        <v>744479024</v>
      </c>
      <c r="AA44" s="593"/>
      <c r="AB44" s="593"/>
      <c r="AC44" s="593"/>
      <c r="AD44" s="593"/>
      <c r="AE44" s="593"/>
      <c r="AF44" s="593"/>
      <c r="AG44" s="593"/>
      <c r="AH44" s="593"/>
      <c r="AI44" s="593"/>
      <c r="AJ44" s="593"/>
      <c r="AK44" s="593"/>
      <c r="AL44" s="593"/>
      <c r="AM44" s="551" t="s">
        <v>413</v>
      </c>
      <c r="AN44" s="590" t="s">
        <v>428</v>
      </c>
      <c r="AO44" s="591" t="s">
        <v>429</v>
      </c>
    </row>
    <row r="45" spans="2:41" ht="51" x14ac:dyDescent="0.2">
      <c r="B45" s="587" t="s">
        <v>257</v>
      </c>
      <c r="C45" s="551" t="s">
        <v>408</v>
      </c>
      <c r="D45" s="551" t="s">
        <v>474</v>
      </c>
      <c r="E45" s="551" t="s">
        <v>475</v>
      </c>
      <c r="F45" s="539">
        <v>2020730010051</v>
      </c>
      <c r="G45" s="539">
        <v>211303501201</v>
      </c>
      <c r="H45" s="160" t="s">
        <v>476</v>
      </c>
      <c r="I45" s="588" t="s">
        <v>478</v>
      </c>
      <c r="J45" s="539">
        <v>1</v>
      </c>
      <c r="K45" s="621">
        <f t="shared" si="0"/>
        <v>8600000</v>
      </c>
      <c r="L45" s="621">
        <v>0</v>
      </c>
      <c r="M45" s="630">
        <v>8600000</v>
      </c>
      <c r="N45" s="160"/>
      <c r="O45" s="160"/>
      <c r="P45" s="160"/>
      <c r="Q45" s="633"/>
      <c r="R45" s="160"/>
      <c r="S45" s="160"/>
      <c r="T45" s="160"/>
      <c r="U45" s="160"/>
      <c r="V45" s="160"/>
      <c r="W45" s="160"/>
      <c r="X45" s="623">
        <f t="shared" si="3"/>
        <v>8600000</v>
      </c>
      <c r="Y45" s="589">
        <v>0</v>
      </c>
      <c r="Z45" s="624">
        <v>8600000</v>
      </c>
      <c r="AA45" s="593"/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51" t="s">
        <v>413</v>
      </c>
      <c r="AN45" s="590" t="s">
        <v>428</v>
      </c>
      <c r="AO45" s="591" t="s">
        <v>429</v>
      </c>
    </row>
    <row r="46" spans="2:41" ht="51" x14ac:dyDescent="0.2">
      <c r="B46" s="587" t="s">
        <v>257</v>
      </c>
      <c r="C46" s="551" t="s">
        <v>408</v>
      </c>
      <c r="D46" s="551" t="s">
        <v>474</v>
      </c>
      <c r="E46" s="551" t="s">
        <v>475</v>
      </c>
      <c r="F46" s="539">
        <v>2020730010051</v>
      </c>
      <c r="G46" s="539">
        <v>211303501201</v>
      </c>
      <c r="H46" s="160" t="s">
        <v>476</v>
      </c>
      <c r="I46" s="588" t="s">
        <v>479</v>
      </c>
      <c r="J46" s="620">
        <v>1</v>
      </c>
      <c r="K46" s="621">
        <f t="shared" si="0"/>
        <v>25200000</v>
      </c>
      <c r="L46" s="621">
        <v>0</v>
      </c>
      <c r="M46" s="630">
        <v>25200000</v>
      </c>
      <c r="N46" s="160"/>
      <c r="O46" s="160"/>
      <c r="P46" s="160"/>
      <c r="Q46" s="633"/>
      <c r="R46" s="160"/>
      <c r="S46" s="160"/>
      <c r="T46" s="160"/>
      <c r="U46" s="160"/>
      <c r="V46" s="160"/>
      <c r="W46" s="160"/>
      <c r="X46" s="623">
        <f t="shared" si="3"/>
        <v>23738889</v>
      </c>
      <c r="Y46" s="589">
        <v>0</v>
      </c>
      <c r="Z46" s="624">
        <v>23738889</v>
      </c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3"/>
      <c r="AM46" s="551" t="s">
        <v>413</v>
      </c>
      <c r="AN46" s="590" t="s">
        <v>428</v>
      </c>
      <c r="AO46" s="591" t="s">
        <v>429</v>
      </c>
    </row>
    <row r="47" spans="2:41" ht="63.75" x14ac:dyDescent="0.2">
      <c r="B47" s="587" t="s">
        <v>257</v>
      </c>
      <c r="C47" s="551" t="s">
        <v>408</v>
      </c>
      <c r="D47" s="551" t="s">
        <v>474</v>
      </c>
      <c r="E47" s="551" t="s">
        <v>475</v>
      </c>
      <c r="F47" s="539">
        <v>2020730010051</v>
      </c>
      <c r="G47" s="539">
        <v>211303501201</v>
      </c>
      <c r="H47" s="160" t="s">
        <v>476</v>
      </c>
      <c r="I47" s="588" t="s">
        <v>480</v>
      </c>
      <c r="J47" s="620">
        <v>1</v>
      </c>
      <c r="K47" s="621">
        <f t="shared" si="0"/>
        <v>0</v>
      </c>
      <c r="L47" s="621">
        <v>0</v>
      </c>
      <c r="M47" s="630">
        <v>0</v>
      </c>
      <c r="N47" s="160"/>
      <c r="O47" s="160"/>
      <c r="P47" s="160"/>
      <c r="Q47" s="633"/>
      <c r="R47" s="160"/>
      <c r="S47" s="160"/>
      <c r="T47" s="160"/>
      <c r="U47" s="160"/>
      <c r="V47" s="160"/>
      <c r="W47" s="160"/>
      <c r="X47" s="623">
        <f t="shared" si="3"/>
        <v>0</v>
      </c>
      <c r="Y47" s="589">
        <v>0</v>
      </c>
      <c r="Z47" s="624">
        <v>0</v>
      </c>
      <c r="AA47" s="593"/>
      <c r="AB47" s="593"/>
      <c r="AC47" s="593"/>
      <c r="AD47" s="593"/>
      <c r="AE47" s="593"/>
      <c r="AF47" s="593"/>
      <c r="AG47" s="593"/>
      <c r="AH47" s="593"/>
      <c r="AI47" s="593"/>
      <c r="AJ47" s="593"/>
      <c r="AK47" s="593"/>
      <c r="AL47" s="593"/>
      <c r="AM47" s="551" t="s">
        <v>413</v>
      </c>
      <c r="AN47" s="590" t="s">
        <v>428</v>
      </c>
      <c r="AO47" s="591" t="s">
        <v>429</v>
      </c>
    </row>
    <row r="48" spans="2:41" ht="51" x14ac:dyDescent="0.2">
      <c r="B48" s="587" t="s">
        <v>257</v>
      </c>
      <c r="C48" s="551" t="s">
        <v>408</v>
      </c>
      <c r="D48" s="551" t="s">
        <v>474</v>
      </c>
      <c r="E48" s="551" t="s">
        <v>475</v>
      </c>
      <c r="F48" s="539">
        <v>2020730010051</v>
      </c>
      <c r="G48" s="539">
        <v>211303501201</v>
      </c>
      <c r="H48" s="160" t="s">
        <v>476</v>
      </c>
      <c r="I48" s="588" t="s">
        <v>481</v>
      </c>
      <c r="J48" s="620">
        <v>15</v>
      </c>
      <c r="K48" s="621">
        <f t="shared" si="0"/>
        <v>18900000</v>
      </c>
      <c r="L48" s="621">
        <v>0</v>
      </c>
      <c r="M48" s="630">
        <v>18900000</v>
      </c>
      <c r="N48" s="160"/>
      <c r="O48" s="160"/>
      <c r="P48" s="160"/>
      <c r="Q48" s="633"/>
      <c r="R48" s="160"/>
      <c r="S48" s="160"/>
      <c r="T48" s="160"/>
      <c r="U48" s="160"/>
      <c r="V48" s="160"/>
      <c r="W48" s="160"/>
      <c r="X48" s="623">
        <f t="shared" si="3"/>
        <v>18800889</v>
      </c>
      <c r="Y48" s="589">
        <v>0</v>
      </c>
      <c r="Z48" s="624">
        <v>18800889</v>
      </c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51" t="s">
        <v>413</v>
      </c>
      <c r="AN48" s="590" t="s">
        <v>428</v>
      </c>
      <c r="AO48" s="591" t="s">
        <v>429</v>
      </c>
    </row>
    <row r="49" spans="2:41" ht="63.75" x14ac:dyDescent="0.2">
      <c r="B49" s="587" t="s">
        <v>257</v>
      </c>
      <c r="C49" s="551" t="s">
        <v>408</v>
      </c>
      <c r="D49" s="551" t="s">
        <v>474</v>
      </c>
      <c r="E49" s="551" t="s">
        <v>475</v>
      </c>
      <c r="F49" s="539">
        <v>2020730010051</v>
      </c>
      <c r="G49" s="539">
        <v>211303501201</v>
      </c>
      <c r="H49" s="160" t="s">
        <v>476</v>
      </c>
      <c r="I49" s="588" t="s">
        <v>482</v>
      </c>
      <c r="J49" s="620">
        <v>1</v>
      </c>
      <c r="K49" s="621">
        <f t="shared" si="0"/>
        <v>56658251</v>
      </c>
      <c r="L49" s="621">
        <v>0</v>
      </c>
      <c r="M49" s="630">
        <v>56658251</v>
      </c>
      <c r="N49" s="160"/>
      <c r="O49" s="160"/>
      <c r="P49" s="160"/>
      <c r="Q49" s="633"/>
      <c r="R49" s="160"/>
      <c r="S49" s="160"/>
      <c r="T49" s="160"/>
      <c r="U49" s="160"/>
      <c r="V49" s="160"/>
      <c r="W49" s="160"/>
      <c r="X49" s="623">
        <f t="shared" si="3"/>
        <v>56658251</v>
      </c>
      <c r="Y49" s="589">
        <v>0</v>
      </c>
      <c r="Z49" s="589">
        <v>56658251</v>
      </c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3"/>
      <c r="AL49" s="593"/>
      <c r="AM49" s="551" t="s">
        <v>413</v>
      </c>
      <c r="AN49" s="590" t="s">
        <v>483</v>
      </c>
      <c r="AO49" s="591" t="s">
        <v>484</v>
      </c>
    </row>
    <row r="50" spans="2:41" ht="63.75" x14ac:dyDescent="0.2">
      <c r="B50" s="587" t="s">
        <v>257</v>
      </c>
      <c r="C50" s="551" t="s">
        <v>408</v>
      </c>
      <c r="D50" s="551" t="s">
        <v>474</v>
      </c>
      <c r="E50" s="551" t="s">
        <v>475</v>
      </c>
      <c r="F50" s="539">
        <v>2020730010051</v>
      </c>
      <c r="G50" s="539">
        <v>211303501201</v>
      </c>
      <c r="H50" s="160" t="s">
        <v>476</v>
      </c>
      <c r="I50" s="588" t="s">
        <v>485</v>
      </c>
      <c r="J50" s="620">
        <v>1</v>
      </c>
      <c r="K50" s="621">
        <f t="shared" si="0"/>
        <v>11475000</v>
      </c>
      <c r="L50" s="621">
        <v>0</v>
      </c>
      <c r="M50" s="630">
        <v>11475000</v>
      </c>
      <c r="N50" s="160"/>
      <c r="O50" s="160"/>
      <c r="P50" s="160"/>
      <c r="Q50" s="633"/>
      <c r="R50" s="160"/>
      <c r="S50" s="160"/>
      <c r="T50" s="160"/>
      <c r="U50" s="160"/>
      <c r="V50" s="160"/>
      <c r="W50" s="160"/>
      <c r="X50" s="623">
        <f t="shared" si="3"/>
        <v>11475000</v>
      </c>
      <c r="Y50" s="589">
        <v>0</v>
      </c>
      <c r="Z50" s="629">
        <v>11475000</v>
      </c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593"/>
      <c r="AM50" s="551" t="s">
        <v>413</v>
      </c>
      <c r="AN50" s="590" t="s">
        <v>483</v>
      </c>
      <c r="AO50" s="591" t="s">
        <v>484</v>
      </c>
    </row>
    <row r="51" spans="2:41" ht="51" x14ac:dyDescent="0.2">
      <c r="B51" s="587" t="s">
        <v>257</v>
      </c>
      <c r="C51" s="551" t="s">
        <v>408</v>
      </c>
      <c r="D51" s="551" t="s">
        <v>474</v>
      </c>
      <c r="E51" s="551" t="s">
        <v>475</v>
      </c>
      <c r="F51" s="539">
        <v>2020730010051</v>
      </c>
      <c r="G51" s="539">
        <v>211303501201</v>
      </c>
      <c r="H51" s="160" t="s">
        <v>476</v>
      </c>
      <c r="I51" s="588" t="s">
        <v>486</v>
      </c>
      <c r="J51" s="620">
        <v>3</v>
      </c>
      <c r="K51" s="621">
        <f t="shared" si="0"/>
        <v>73596142</v>
      </c>
      <c r="L51" s="621">
        <v>0</v>
      </c>
      <c r="M51" s="630">
        <v>73596142</v>
      </c>
      <c r="N51" s="160"/>
      <c r="O51" s="160"/>
      <c r="P51" s="160"/>
      <c r="Q51" s="633"/>
      <c r="R51" s="160"/>
      <c r="S51" s="160"/>
      <c r="T51" s="160"/>
      <c r="U51" s="160"/>
      <c r="V51" s="160"/>
      <c r="W51" s="160"/>
      <c r="X51" s="623">
        <f t="shared" si="3"/>
        <v>59079368</v>
      </c>
      <c r="Y51" s="589">
        <v>0</v>
      </c>
      <c r="Z51" s="624">
        <v>59079368</v>
      </c>
      <c r="AA51" s="593"/>
      <c r="AB51" s="593"/>
      <c r="AC51" s="593"/>
      <c r="AD51" s="593"/>
      <c r="AE51" s="593"/>
      <c r="AF51" s="593"/>
      <c r="AG51" s="593"/>
      <c r="AH51" s="593"/>
      <c r="AI51" s="593"/>
      <c r="AJ51" s="593"/>
      <c r="AK51" s="593"/>
      <c r="AL51" s="593"/>
      <c r="AM51" s="551" t="s">
        <v>413</v>
      </c>
      <c r="AN51" s="590" t="s">
        <v>483</v>
      </c>
      <c r="AO51" s="591" t="s">
        <v>484</v>
      </c>
    </row>
    <row r="52" spans="2:41" ht="51" x14ac:dyDescent="0.2">
      <c r="B52" s="587" t="s">
        <v>257</v>
      </c>
      <c r="C52" s="551" t="s">
        <v>408</v>
      </c>
      <c r="D52" s="551" t="s">
        <v>474</v>
      </c>
      <c r="E52" s="551" t="s">
        <v>475</v>
      </c>
      <c r="F52" s="539">
        <v>2020730010051</v>
      </c>
      <c r="G52" s="539">
        <v>211303501201</v>
      </c>
      <c r="H52" s="160" t="s">
        <v>476</v>
      </c>
      <c r="I52" s="588" t="s">
        <v>487</v>
      </c>
      <c r="J52" s="539">
        <v>1</v>
      </c>
      <c r="K52" s="621">
        <f t="shared" si="0"/>
        <v>20000000</v>
      </c>
      <c r="L52" s="621">
        <v>0</v>
      </c>
      <c r="M52" s="630">
        <v>20000000</v>
      </c>
      <c r="N52" s="160"/>
      <c r="O52" s="160"/>
      <c r="P52" s="160"/>
      <c r="Q52" s="633"/>
      <c r="R52" s="160"/>
      <c r="S52" s="160"/>
      <c r="T52" s="160"/>
      <c r="U52" s="160"/>
      <c r="V52" s="160"/>
      <c r="W52" s="160"/>
      <c r="X52" s="623">
        <f t="shared" si="3"/>
        <v>20000000</v>
      </c>
      <c r="Y52" s="589">
        <v>0</v>
      </c>
      <c r="Z52" s="624">
        <v>20000000</v>
      </c>
      <c r="AA52" s="593"/>
      <c r="AB52" s="593"/>
      <c r="AC52" s="593"/>
      <c r="AD52" s="593"/>
      <c r="AE52" s="593"/>
      <c r="AF52" s="593"/>
      <c r="AG52" s="593"/>
      <c r="AH52" s="593"/>
      <c r="AI52" s="593"/>
      <c r="AJ52" s="593"/>
      <c r="AK52" s="593"/>
      <c r="AL52" s="593"/>
      <c r="AM52" s="551" t="s">
        <v>413</v>
      </c>
      <c r="AN52" s="590" t="s">
        <v>483</v>
      </c>
      <c r="AO52" s="591" t="s">
        <v>484</v>
      </c>
    </row>
    <row r="53" spans="2:41" ht="63.75" x14ac:dyDescent="0.2">
      <c r="B53" s="587" t="s">
        <v>257</v>
      </c>
      <c r="C53" s="551" t="s">
        <v>488</v>
      </c>
      <c r="D53" s="551" t="s">
        <v>489</v>
      </c>
      <c r="E53" s="551" t="s">
        <v>490</v>
      </c>
      <c r="F53" s="539">
        <v>2020730010055</v>
      </c>
      <c r="G53" s="539">
        <v>211303601202</v>
      </c>
      <c r="H53" s="160" t="s">
        <v>491</v>
      </c>
      <c r="I53" s="601" t="s">
        <v>492</v>
      </c>
      <c r="J53" s="634">
        <v>1</v>
      </c>
      <c r="K53" s="621">
        <f t="shared" si="0"/>
        <v>75436992</v>
      </c>
      <c r="L53" s="621">
        <v>0</v>
      </c>
      <c r="M53" s="626">
        <v>0</v>
      </c>
      <c r="N53" s="160"/>
      <c r="O53" s="160"/>
      <c r="P53" s="160"/>
      <c r="Q53" s="635">
        <v>75436992</v>
      </c>
      <c r="R53" s="498"/>
      <c r="S53" s="160"/>
      <c r="T53" s="160"/>
      <c r="U53" s="160"/>
      <c r="V53" s="160"/>
      <c r="W53" s="160"/>
      <c r="X53" s="623">
        <f t="shared" si="3"/>
        <v>0</v>
      </c>
      <c r="Y53" s="589">
        <v>0</v>
      </c>
      <c r="Z53" s="636">
        <v>0</v>
      </c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593"/>
      <c r="AM53" s="551" t="s">
        <v>413</v>
      </c>
      <c r="AN53" s="590" t="s">
        <v>483</v>
      </c>
      <c r="AO53" s="591" t="s">
        <v>484</v>
      </c>
    </row>
    <row r="54" spans="2:41" ht="63.75" x14ac:dyDescent="0.2">
      <c r="B54" s="587" t="s">
        <v>257</v>
      </c>
      <c r="C54" s="551" t="s">
        <v>488</v>
      </c>
      <c r="D54" s="551" t="s">
        <v>489</v>
      </c>
      <c r="E54" s="551" t="s">
        <v>490</v>
      </c>
      <c r="F54" s="539">
        <v>2020730010055</v>
      </c>
      <c r="G54" s="539">
        <v>211303601202</v>
      </c>
      <c r="H54" s="160" t="s">
        <v>491</v>
      </c>
      <c r="I54" s="601" t="s">
        <v>493</v>
      </c>
      <c r="J54" s="634">
        <v>1</v>
      </c>
      <c r="K54" s="621">
        <f t="shared" si="0"/>
        <v>211000000</v>
      </c>
      <c r="L54" s="621">
        <v>0</v>
      </c>
      <c r="M54" s="626">
        <v>100000000</v>
      </c>
      <c r="N54" s="160"/>
      <c r="O54" s="160"/>
      <c r="P54" s="160"/>
      <c r="Q54" s="635">
        <v>111000000</v>
      </c>
      <c r="R54" s="160"/>
      <c r="S54" s="160"/>
      <c r="T54" s="160"/>
      <c r="U54" s="160"/>
      <c r="V54" s="160"/>
      <c r="W54" s="160"/>
      <c r="X54" s="623">
        <f t="shared" si="3"/>
        <v>208354700</v>
      </c>
      <c r="Y54" s="589">
        <v>0</v>
      </c>
      <c r="Z54" s="626">
        <v>208354700</v>
      </c>
      <c r="AA54" s="593"/>
      <c r="AB54" s="593"/>
      <c r="AC54" s="593"/>
      <c r="AD54" s="593"/>
      <c r="AE54" s="593"/>
      <c r="AF54" s="593"/>
      <c r="AG54" s="593"/>
      <c r="AH54" s="593"/>
      <c r="AI54" s="593"/>
      <c r="AJ54" s="593"/>
      <c r="AK54" s="593"/>
      <c r="AL54" s="593"/>
      <c r="AM54" s="551" t="s">
        <v>413</v>
      </c>
      <c r="AN54" s="590" t="s">
        <v>483</v>
      </c>
      <c r="AO54" s="591" t="s">
        <v>484</v>
      </c>
    </row>
    <row r="55" spans="2:41" ht="63.75" x14ac:dyDescent="0.2">
      <c r="B55" s="587" t="s">
        <v>257</v>
      </c>
      <c r="C55" s="551" t="s">
        <v>488</v>
      </c>
      <c r="D55" s="551" t="s">
        <v>489</v>
      </c>
      <c r="E55" s="551" t="s">
        <v>490</v>
      </c>
      <c r="F55" s="539">
        <v>2020730010055</v>
      </c>
      <c r="G55" s="539">
        <v>211303601202</v>
      </c>
      <c r="H55" s="160" t="s">
        <v>491</v>
      </c>
      <c r="I55" s="601" t="s">
        <v>494</v>
      </c>
      <c r="J55" s="634">
        <v>1</v>
      </c>
      <c r="K55" s="621">
        <f t="shared" si="0"/>
        <v>34343981</v>
      </c>
      <c r="L55" s="621">
        <v>0</v>
      </c>
      <c r="M55" s="626">
        <v>34343981</v>
      </c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623">
        <f t="shared" si="3"/>
        <v>33050000</v>
      </c>
      <c r="Y55" s="589">
        <v>0</v>
      </c>
      <c r="Z55" s="629">
        <v>33050000</v>
      </c>
      <c r="AA55" s="593"/>
      <c r="AB55" s="593"/>
      <c r="AC55" s="593"/>
      <c r="AD55" s="593"/>
      <c r="AE55" s="593"/>
      <c r="AF55" s="593"/>
      <c r="AG55" s="593"/>
      <c r="AH55" s="593"/>
      <c r="AI55" s="593"/>
      <c r="AJ55" s="593"/>
      <c r="AK55" s="593"/>
      <c r="AL55" s="593"/>
      <c r="AM55" s="551" t="s">
        <v>413</v>
      </c>
      <c r="AN55" s="590" t="s">
        <v>483</v>
      </c>
      <c r="AO55" s="591" t="s">
        <v>484</v>
      </c>
    </row>
    <row r="56" spans="2:41" ht="63.75" x14ac:dyDescent="0.2">
      <c r="B56" s="587" t="s">
        <v>257</v>
      </c>
      <c r="C56" s="551" t="s">
        <v>488</v>
      </c>
      <c r="D56" s="551" t="s">
        <v>489</v>
      </c>
      <c r="E56" s="551" t="s">
        <v>490</v>
      </c>
      <c r="F56" s="539">
        <v>2020730010055</v>
      </c>
      <c r="G56" s="539">
        <v>211303601202</v>
      </c>
      <c r="H56" s="160" t="s">
        <v>491</v>
      </c>
      <c r="I56" s="601" t="s">
        <v>495</v>
      </c>
      <c r="J56" s="634">
        <v>1</v>
      </c>
      <c r="K56" s="621">
        <f t="shared" si="0"/>
        <v>26000000</v>
      </c>
      <c r="L56" s="621">
        <v>0</v>
      </c>
      <c r="M56" s="626">
        <v>26000000</v>
      </c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623">
        <f t="shared" si="3"/>
        <v>25741667</v>
      </c>
      <c r="Y56" s="589">
        <v>0</v>
      </c>
      <c r="Z56" s="629">
        <v>25741667</v>
      </c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51" t="s">
        <v>413</v>
      </c>
      <c r="AN56" s="590" t="s">
        <v>483</v>
      </c>
      <c r="AO56" s="591" t="s">
        <v>484</v>
      </c>
    </row>
    <row r="57" spans="2:41" ht="63.75" x14ac:dyDescent="0.2">
      <c r="B57" s="587" t="s">
        <v>257</v>
      </c>
      <c r="C57" s="551" t="s">
        <v>488</v>
      </c>
      <c r="D57" s="551" t="s">
        <v>489</v>
      </c>
      <c r="E57" s="551" t="s">
        <v>490</v>
      </c>
      <c r="F57" s="539">
        <v>2020730010055</v>
      </c>
      <c r="G57" s="539">
        <v>211303601202</v>
      </c>
      <c r="H57" s="160" t="s">
        <v>491</v>
      </c>
      <c r="I57" s="601" t="s">
        <v>496</v>
      </c>
      <c r="J57" s="634">
        <v>1</v>
      </c>
      <c r="K57" s="621">
        <f t="shared" si="0"/>
        <v>0</v>
      </c>
      <c r="L57" s="621">
        <v>0</v>
      </c>
      <c r="M57" s="626">
        <v>0</v>
      </c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623">
        <f t="shared" si="3"/>
        <v>0</v>
      </c>
      <c r="Y57" s="589">
        <v>0</v>
      </c>
      <c r="Z57" s="589">
        <v>0</v>
      </c>
      <c r="AA57" s="593"/>
      <c r="AB57" s="593"/>
      <c r="AC57" s="593"/>
      <c r="AD57" s="593"/>
      <c r="AE57" s="593"/>
      <c r="AF57" s="593"/>
      <c r="AG57" s="593"/>
      <c r="AH57" s="593"/>
      <c r="AI57" s="593"/>
      <c r="AJ57" s="593"/>
      <c r="AK57" s="593"/>
      <c r="AL57" s="593"/>
      <c r="AM57" s="551" t="s">
        <v>413</v>
      </c>
      <c r="AN57" s="590" t="s">
        <v>483</v>
      </c>
      <c r="AO57" s="591" t="s">
        <v>484</v>
      </c>
    </row>
    <row r="58" spans="2:41" ht="63.75" x14ac:dyDescent="0.2">
      <c r="B58" s="587" t="s">
        <v>257</v>
      </c>
      <c r="C58" s="551" t="s">
        <v>488</v>
      </c>
      <c r="D58" s="551" t="s">
        <v>489</v>
      </c>
      <c r="E58" s="551" t="s">
        <v>490</v>
      </c>
      <c r="F58" s="539">
        <v>2020730010055</v>
      </c>
      <c r="G58" s="539">
        <v>211303601202</v>
      </c>
      <c r="H58" s="160" t="s">
        <v>491</v>
      </c>
      <c r="I58" s="601" t="s">
        <v>497</v>
      </c>
      <c r="J58" s="634">
        <v>1</v>
      </c>
      <c r="K58" s="621">
        <f t="shared" si="0"/>
        <v>109000000</v>
      </c>
      <c r="L58" s="621">
        <v>0</v>
      </c>
      <c r="M58" s="626">
        <v>109000000</v>
      </c>
      <c r="N58" s="637"/>
      <c r="O58" s="637"/>
      <c r="P58" s="637"/>
      <c r="Q58" s="637"/>
      <c r="R58" s="637"/>
      <c r="S58" s="637"/>
      <c r="T58" s="637"/>
      <c r="U58" s="637"/>
      <c r="V58" s="637"/>
      <c r="W58" s="637"/>
      <c r="X58" s="623">
        <f t="shared" si="3"/>
        <v>108862500</v>
      </c>
      <c r="Y58" s="589">
        <v>0</v>
      </c>
      <c r="Z58" s="629">
        <v>108862500</v>
      </c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51" t="s">
        <v>413</v>
      </c>
      <c r="AN58" s="590" t="s">
        <v>483</v>
      </c>
      <c r="AO58" s="591" t="s">
        <v>484</v>
      </c>
    </row>
    <row r="59" spans="2:41" ht="63.75" x14ac:dyDescent="0.2">
      <c r="B59" s="587" t="s">
        <v>257</v>
      </c>
      <c r="C59" s="551" t="s">
        <v>488</v>
      </c>
      <c r="D59" s="551" t="s">
        <v>489</v>
      </c>
      <c r="E59" s="551" t="s">
        <v>490</v>
      </c>
      <c r="F59" s="539">
        <v>2020730010055</v>
      </c>
      <c r="G59" s="539">
        <v>211303601202</v>
      </c>
      <c r="H59" s="160" t="s">
        <v>491</v>
      </c>
      <c r="I59" s="601" t="s">
        <v>498</v>
      </c>
      <c r="J59" s="634">
        <v>1</v>
      </c>
      <c r="K59" s="621">
        <f t="shared" si="0"/>
        <v>35000000</v>
      </c>
      <c r="L59" s="621">
        <v>0</v>
      </c>
      <c r="M59" s="626">
        <v>35000000</v>
      </c>
      <c r="N59" s="637"/>
      <c r="O59" s="637"/>
      <c r="P59" s="637"/>
      <c r="Q59" s="637"/>
      <c r="R59" s="637"/>
      <c r="S59" s="637"/>
      <c r="T59" s="637"/>
      <c r="U59" s="637"/>
      <c r="V59" s="637"/>
      <c r="W59" s="637"/>
      <c r="X59" s="623">
        <f t="shared" si="3"/>
        <v>23816667</v>
      </c>
      <c r="Y59" s="589">
        <v>0</v>
      </c>
      <c r="Z59" s="629">
        <v>23816667</v>
      </c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593"/>
      <c r="AM59" s="551" t="s">
        <v>413</v>
      </c>
      <c r="AN59" s="590" t="s">
        <v>483</v>
      </c>
      <c r="AO59" s="591" t="s">
        <v>484</v>
      </c>
    </row>
    <row r="60" spans="2:41" ht="102" x14ac:dyDescent="0.2">
      <c r="B60" s="587" t="s">
        <v>257</v>
      </c>
      <c r="C60" s="551" t="s">
        <v>488</v>
      </c>
      <c r="D60" s="551" t="s">
        <v>489</v>
      </c>
      <c r="E60" s="551" t="s">
        <v>490</v>
      </c>
      <c r="F60" s="539">
        <v>2020730010055</v>
      </c>
      <c r="G60" s="539">
        <v>211303601202</v>
      </c>
      <c r="H60" s="160" t="s">
        <v>491</v>
      </c>
      <c r="I60" s="601" t="s">
        <v>499</v>
      </c>
      <c r="J60" s="634">
        <v>1</v>
      </c>
      <c r="K60" s="621">
        <f t="shared" si="0"/>
        <v>221200000</v>
      </c>
      <c r="L60" s="621">
        <v>0</v>
      </c>
      <c r="M60" s="626">
        <v>221200000</v>
      </c>
      <c r="N60" s="637"/>
      <c r="O60" s="637"/>
      <c r="P60" s="637"/>
      <c r="Q60" s="637"/>
      <c r="R60" s="637"/>
      <c r="S60" s="637"/>
      <c r="T60" s="637"/>
      <c r="U60" s="637"/>
      <c r="V60" s="637"/>
      <c r="W60" s="637"/>
      <c r="X60" s="623">
        <f t="shared" si="3"/>
        <v>221169209</v>
      </c>
      <c r="Y60" s="589">
        <v>0</v>
      </c>
      <c r="Z60" s="629">
        <v>221169209</v>
      </c>
      <c r="AA60" s="593"/>
      <c r="AB60" s="593"/>
      <c r="AC60" s="593"/>
      <c r="AD60" s="593"/>
      <c r="AE60" s="593"/>
      <c r="AF60" s="593"/>
      <c r="AG60" s="593"/>
      <c r="AH60" s="593"/>
      <c r="AI60" s="593"/>
      <c r="AJ60" s="593"/>
      <c r="AK60" s="593"/>
      <c r="AL60" s="593"/>
      <c r="AM60" s="551" t="s">
        <v>413</v>
      </c>
      <c r="AN60" s="590" t="s">
        <v>483</v>
      </c>
      <c r="AO60" s="591" t="s">
        <v>484</v>
      </c>
    </row>
    <row r="61" spans="2:41" ht="114.75" x14ac:dyDescent="0.2">
      <c r="B61" s="587" t="s">
        <v>257</v>
      </c>
      <c r="C61" s="551" t="s">
        <v>488</v>
      </c>
      <c r="D61" s="551" t="s">
        <v>489</v>
      </c>
      <c r="E61" s="551" t="s">
        <v>490</v>
      </c>
      <c r="F61" s="539">
        <v>2020730010055</v>
      </c>
      <c r="G61" s="539">
        <v>211303601202</v>
      </c>
      <c r="H61" s="160" t="s">
        <v>491</v>
      </c>
      <c r="I61" s="181" t="s">
        <v>500</v>
      </c>
      <c r="J61" s="634">
        <v>1</v>
      </c>
      <c r="K61" s="621">
        <f t="shared" si="0"/>
        <v>9500000</v>
      </c>
      <c r="L61" s="621">
        <v>0</v>
      </c>
      <c r="M61" s="626">
        <v>9500000</v>
      </c>
      <c r="N61" s="637"/>
      <c r="O61" s="637"/>
      <c r="P61" s="637"/>
      <c r="Q61" s="637"/>
      <c r="R61" s="637"/>
      <c r="S61" s="637"/>
      <c r="T61" s="637"/>
      <c r="U61" s="637"/>
      <c r="V61" s="637"/>
      <c r="W61" s="637"/>
      <c r="X61" s="623">
        <f t="shared" si="3"/>
        <v>9500000</v>
      </c>
      <c r="Y61" s="589">
        <v>0</v>
      </c>
      <c r="Z61" s="629">
        <v>9500000</v>
      </c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551" t="s">
        <v>413</v>
      </c>
      <c r="AN61" s="590" t="s">
        <v>483</v>
      </c>
      <c r="AO61" s="591" t="s">
        <v>484</v>
      </c>
    </row>
    <row r="62" spans="2:41" ht="76.5" x14ac:dyDescent="0.2">
      <c r="B62" s="587" t="s">
        <v>257</v>
      </c>
      <c r="C62" s="551" t="s">
        <v>488</v>
      </c>
      <c r="D62" s="551" t="s">
        <v>489</v>
      </c>
      <c r="E62" s="551" t="s">
        <v>490</v>
      </c>
      <c r="F62" s="539">
        <v>2020730010055</v>
      </c>
      <c r="G62" s="539">
        <v>211303601202</v>
      </c>
      <c r="H62" s="160" t="s">
        <v>491</v>
      </c>
      <c r="I62" s="601" t="s">
        <v>501</v>
      </c>
      <c r="J62" s="634">
        <v>1</v>
      </c>
      <c r="K62" s="621">
        <f t="shared" si="0"/>
        <v>204000000</v>
      </c>
      <c r="L62" s="621">
        <v>0</v>
      </c>
      <c r="M62" s="630">
        <v>204000000</v>
      </c>
      <c r="N62" s="637"/>
      <c r="O62" s="637"/>
      <c r="P62" s="637"/>
      <c r="Q62" s="637"/>
      <c r="R62" s="637"/>
      <c r="S62" s="637"/>
      <c r="T62" s="637"/>
      <c r="U62" s="637"/>
      <c r="V62" s="637"/>
      <c r="W62" s="637"/>
      <c r="X62" s="623">
        <f t="shared" si="3"/>
        <v>203267000</v>
      </c>
      <c r="Y62" s="589">
        <v>0</v>
      </c>
      <c r="Z62" s="629">
        <v>203267000</v>
      </c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51" t="s">
        <v>413</v>
      </c>
      <c r="AN62" s="590" t="s">
        <v>483</v>
      </c>
      <c r="AO62" s="591" t="s">
        <v>484</v>
      </c>
    </row>
    <row r="63" spans="2:41" ht="63.75" x14ac:dyDescent="0.2">
      <c r="B63" s="587" t="s">
        <v>257</v>
      </c>
      <c r="C63" s="551" t="s">
        <v>488</v>
      </c>
      <c r="D63" s="551" t="s">
        <v>489</v>
      </c>
      <c r="E63" s="551" t="s">
        <v>490</v>
      </c>
      <c r="F63" s="539">
        <v>2020730010055</v>
      </c>
      <c r="G63" s="539">
        <v>211303601202</v>
      </c>
      <c r="H63" s="160" t="s">
        <v>491</v>
      </c>
      <c r="I63" s="181" t="s">
        <v>502</v>
      </c>
      <c r="J63" s="634">
        <v>1</v>
      </c>
      <c r="K63" s="621">
        <f t="shared" si="0"/>
        <v>0</v>
      </c>
      <c r="L63" s="621">
        <v>0</v>
      </c>
      <c r="M63" s="630">
        <v>0</v>
      </c>
      <c r="N63" s="637"/>
      <c r="O63" s="637"/>
      <c r="P63" s="637"/>
      <c r="Q63" s="637"/>
      <c r="R63" s="637"/>
      <c r="S63" s="637"/>
      <c r="T63" s="637"/>
      <c r="U63" s="637"/>
      <c r="V63" s="637"/>
      <c r="W63" s="637"/>
      <c r="X63" s="623">
        <f t="shared" si="3"/>
        <v>0</v>
      </c>
      <c r="Y63" s="589">
        <v>0</v>
      </c>
      <c r="Z63" s="629">
        <v>0</v>
      </c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51" t="s">
        <v>413</v>
      </c>
      <c r="AN63" s="590" t="s">
        <v>483</v>
      </c>
      <c r="AO63" s="591" t="s">
        <v>484</v>
      </c>
    </row>
    <row r="64" spans="2:41" ht="63.75" x14ac:dyDescent="0.2">
      <c r="B64" s="587" t="s">
        <v>257</v>
      </c>
      <c r="C64" s="551" t="s">
        <v>488</v>
      </c>
      <c r="D64" s="551" t="s">
        <v>489</v>
      </c>
      <c r="E64" s="551" t="s">
        <v>490</v>
      </c>
      <c r="F64" s="539">
        <v>2020730010055</v>
      </c>
      <c r="G64" s="539">
        <v>211303601202</v>
      </c>
      <c r="H64" s="160" t="s">
        <v>491</v>
      </c>
      <c r="I64" s="601" t="s">
        <v>503</v>
      </c>
      <c r="J64" s="634">
        <v>1</v>
      </c>
      <c r="K64" s="621">
        <f>SUM(L64:W64)</f>
        <v>20000000</v>
      </c>
      <c r="L64" s="621">
        <v>0</v>
      </c>
      <c r="M64" s="630">
        <v>20000000</v>
      </c>
      <c r="N64" s="637"/>
      <c r="O64" s="637"/>
      <c r="P64" s="637"/>
      <c r="Q64" s="637"/>
      <c r="R64" s="637"/>
      <c r="S64" s="637"/>
      <c r="T64" s="637"/>
      <c r="U64" s="637"/>
      <c r="V64" s="637"/>
      <c r="W64" s="637"/>
      <c r="X64" s="623">
        <f t="shared" si="3"/>
        <v>19516667</v>
      </c>
      <c r="Y64" s="589">
        <v>0</v>
      </c>
      <c r="Z64" s="629">
        <v>19516667</v>
      </c>
      <c r="AA64" s="593"/>
      <c r="AB64" s="593"/>
      <c r="AC64" s="593"/>
      <c r="AD64" s="593"/>
      <c r="AE64" s="593"/>
      <c r="AF64" s="593"/>
      <c r="AG64" s="593"/>
      <c r="AH64" s="593"/>
      <c r="AI64" s="593"/>
      <c r="AJ64" s="593"/>
      <c r="AK64" s="593"/>
      <c r="AL64" s="593"/>
      <c r="AM64" s="551" t="s">
        <v>413</v>
      </c>
      <c r="AN64" s="590" t="s">
        <v>483</v>
      </c>
      <c r="AO64" s="591" t="s">
        <v>484</v>
      </c>
    </row>
    <row r="65" spans="2:41" ht="63.75" x14ac:dyDescent="0.2">
      <c r="B65" s="587" t="s">
        <v>257</v>
      </c>
      <c r="C65" s="551" t="s">
        <v>488</v>
      </c>
      <c r="D65" s="551" t="s">
        <v>489</v>
      </c>
      <c r="E65" s="551" t="s">
        <v>490</v>
      </c>
      <c r="F65" s="539">
        <v>2020730010055</v>
      </c>
      <c r="G65" s="539">
        <v>211303601202</v>
      </c>
      <c r="H65" s="160" t="s">
        <v>491</v>
      </c>
      <c r="I65" s="601" t="s">
        <v>504</v>
      </c>
      <c r="J65" s="634">
        <v>1</v>
      </c>
      <c r="K65" s="621">
        <f>SUM(L65:W65)</f>
        <v>20000000</v>
      </c>
      <c r="L65" s="621">
        <v>0</v>
      </c>
      <c r="M65" s="630">
        <v>20000000</v>
      </c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23">
        <f t="shared" si="3"/>
        <v>12450000</v>
      </c>
      <c r="Y65" s="589">
        <v>0</v>
      </c>
      <c r="Z65" s="629">
        <v>12450000</v>
      </c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551" t="s">
        <v>413</v>
      </c>
      <c r="AN65" s="590" t="s">
        <v>483</v>
      </c>
      <c r="AO65" s="591" t="s">
        <v>484</v>
      </c>
    </row>
    <row r="66" spans="2:41" ht="89.25" x14ac:dyDescent="0.2">
      <c r="B66" s="587" t="s">
        <v>257</v>
      </c>
      <c r="C66" s="551" t="s">
        <v>488</v>
      </c>
      <c r="D66" s="551" t="s">
        <v>489</v>
      </c>
      <c r="E66" s="551" t="s">
        <v>490</v>
      </c>
      <c r="F66" s="539">
        <v>2020730010055</v>
      </c>
      <c r="G66" s="539">
        <v>211303601202</v>
      </c>
      <c r="H66" s="160" t="s">
        <v>491</v>
      </c>
      <c r="I66" s="601" t="s">
        <v>505</v>
      </c>
      <c r="J66" s="634">
        <v>1</v>
      </c>
      <c r="K66" s="621">
        <f>SUM(L66:W66)</f>
        <v>29000000</v>
      </c>
      <c r="L66" s="621">
        <v>0</v>
      </c>
      <c r="M66" s="630">
        <v>29000000</v>
      </c>
      <c r="N66" s="637"/>
      <c r="O66" s="637"/>
      <c r="P66" s="637"/>
      <c r="Q66" s="637"/>
      <c r="R66" s="637"/>
      <c r="S66" s="637"/>
      <c r="T66" s="637"/>
      <c r="U66" s="637"/>
      <c r="V66" s="637"/>
      <c r="W66" s="637"/>
      <c r="X66" s="623">
        <f t="shared" si="3"/>
        <v>28520000</v>
      </c>
      <c r="Y66" s="589">
        <v>0</v>
      </c>
      <c r="Z66" s="629">
        <v>28520000</v>
      </c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51" t="s">
        <v>413</v>
      </c>
      <c r="AN66" s="590" t="s">
        <v>483</v>
      </c>
      <c r="AO66" s="591" t="s">
        <v>484</v>
      </c>
    </row>
    <row r="67" spans="2:41" ht="63.75" x14ac:dyDescent="0.2">
      <c r="B67" s="587" t="s">
        <v>257</v>
      </c>
      <c r="C67" s="551" t="s">
        <v>488</v>
      </c>
      <c r="D67" s="551" t="s">
        <v>489</v>
      </c>
      <c r="E67" s="551" t="s">
        <v>490</v>
      </c>
      <c r="F67" s="539">
        <v>2020730010055</v>
      </c>
      <c r="G67" s="539">
        <v>211303601202</v>
      </c>
      <c r="H67" s="160" t="s">
        <v>491</v>
      </c>
      <c r="I67" s="601" t="s">
        <v>506</v>
      </c>
      <c r="J67" s="634">
        <v>46</v>
      </c>
      <c r="K67" s="621">
        <f t="shared" si="0"/>
        <v>3652300000</v>
      </c>
      <c r="L67" s="621">
        <v>0</v>
      </c>
      <c r="M67" s="630">
        <v>3652300000</v>
      </c>
      <c r="N67" s="637"/>
      <c r="O67" s="637"/>
      <c r="P67" s="637"/>
      <c r="Q67" s="637"/>
      <c r="R67" s="637"/>
      <c r="S67" s="637"/>
      <c r="T67" s="637"/>
      <c r="U67" s="637"/>
      <c r="V67" s="637"/>
      <c r="W67" s="637"/>
      <c r="X67" s="623">
        <f t="shared" si="3"/>
        <v>3652293132</v>
      </c>
      <c r="Y67" s="589">
        <v>0</v>
      </c>
      <c r="Z67" s="629">
        <v>3652293132</v>
      </c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51" t="s">
        <v>413</v>
      </c>
      <c r="AN67" s="590" t="s">
        <v>483</v>
      </c>
      <c r="AO67" s="591" t="s">
        <v>484</v>
      </c>
    </row>
    <row r="68" spans="2:41" ht="76.5" x14ac:dyDescent="0.2">
      <c r="B68" s="587" t="s">
        <v>257</v>
      </c>
      <c r="C68" s="551" t="s">
        <v>488</v>
      </c>
      <c r="D68" s="551" t="s">
        <v>489</v>
      </c>
      <c r="E68" s="551" t="s">
        <v>490</v>
      </c>
      <c r="F68" s="539">
        <v>2020730010055</v>
      </c>
      <c r="G68" s="539">
        <v>211303601202</v>
      </c>
      <c r="H68" s="160" t="s">
        <v>491</v>
      </c>
      <c r="I68" s="602" t="s">
        <v>507</v>
      </c>
      <c r="J68" s="634">
        <v>1</v>
      </c>
      <c r="K68" s="621">
        <f t="shared" si="0"/>
        <v>15000000</v>
      </c>
      <c r="L68" s="621">
        <v>0</v>
      </c>
      <c r="M68" s="638">
        <v>15000000</v>
      </c>
      <c r="N68" s="637"/>
      <c r="O68" s="637"/>
      <c r="P68" s="637"/>
      <c r="Q68" s="637"/>
      <c r="R68" s="637"/>
      <c r="S68" s="637"/>
      <c r="T68" s="637"/>
      <c r="U68" s="637"/>
      <c r="V68" s="637"/>
      <c r="W68" s="637"/>
      <c r="X68" s="623">
        <f t="shared" si="3"/>
        <v>3825000</v>
      </c>
      <c r="Y68" s="589">
        <v>0</v>
      </c>
      <c r="Z68" s="629">
        <v>3825000</v>
      </c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3"/>
      <c r="AM68" s="551" t="s">
        <v>413</v>
      </c>
      <c r="AN68" s="590" t="s">
        <v>483</v>
      </c>
      <c r="AO68" s="591" t="s">
        <v>484</v>
      </c>
    </row>
    <row r="69" spans="2:41" ht="63.75" x14ac:dyDescent="0.2">
      <c r="B69" s="587" t="s">
        <v>257</v>
      </c>
      <c r="C69" s="551" t="s">
        <v>488</v>
      </c>
      <c r="D69" s="551" t="s">
        <v>489</v>
      </c>
      <c r="E69" s="551" t="s">
        <v>490</v>
      </c>
      <c r="F69" s="539">
        <v>2020730010055</v>
      </c>
      <c r="G69" s="539">
        <v>211303601202</v>
      </c>
      <c r="H69" s="160" t="s">
        <v>491</v>
      </c>
      <c r="I69" s="602" t="s">
        <v>508</v>
      </c>
      <c r="J69" s="634">
        <v>1</v>
      </c>
      <c r="K69" s="621">
        <f t="shared" si="0"/>
        <v>0</v>
      </c>
      <c r="L69" s="621">
        <v>0</v>
      </c>
      <c r="M69" s="638">
        <v>0</v>
      </c>
      <c r="N69" s="637"/>
      <c r="O69" s="637"/>
      <c r="P69" s="637"/>
      <c r="Q69" s="637"/>
      <c r="R69" s="637"/>
      <c r="S69" s="637"/>
      <c r="T69" s="637"/>
      <c r="U69" s="637"/>
      <c r="V69" s="637"/>
      <c r="W69" s="637"/>
      <c r="X69" s="623">
        <f t="shared" si="3"/>
        <v>0</v>
      </c>
      <c r="Y69" s="589">
        <v>0</v>
      </c>
      <c r="Z69" s="629">
        <v>0</v>
      </c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51" t="s">
        <v>413</v>
      </c>
      <c r="AN69" s="590" t="s">
        <v>483</v>
      </c>
      <c r="AO69" s="591" t="s">
        <v>484</v>
      </c>
    </row>
    <row r="70" spans="2:41" ht="51" x14ac:dyDescent="0.2">
      <c r="B70" s="587" t="s">
        <v>257</v>
      </c>
      <c r="C70" s="551" t="s">
        <v>488</v>
      </c>
      <c r="D70" s="551" t="s">
        <v>489</v>
      </c>
      <c r="E70" s="551" t="s">
        <v>509</v>
      </c>
      <c r="F70" s="539">
        <v>2020730010056</v>
      </c>
      <c r="G70" s="539">
        <v>211303601203</v>
      </c>
      <c r="H70" s="160" t="s">
        <v>510</v>
      </c>
      <c r="I70" s="602" t="s">
        <v>511</v>
      </c>
      <c r="J70" s="634">
        <v>1</v>
      </c>
      <c r="K70" s="621">
        <f t="shared" si="0"/>
        <v>528500000</v>
      </c>
      <c r="L70" s="621">
        <v>0</v>
      </c>
      <c r="M70" s="638">
        <v>528500000</v>
      </c>
      <c r="N70" s="637"/>
      <c r="O70" s="637"/>
      <c r="P70" s="639"/>
      <c r="Q70" s="639"/>
      <c r="R70" s="637"/>
      <c r="S70" s="637"/>
      <c r="T70" s="637"/>
      <c r="U70" s="637"/>
      <c r="V70" s="637"/>
      <c r="W70" s="637"/>
      <c r="X70" s="623">
        <f t="shared" si="3"/>
        <v>527337289</v>
      </c>
      <c r="Y70" s="589">
        <v>0</v>
      </c>
      <c r="Z70" s="629">
        <v>527337289</v>
      </c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51" t="s">
        <v>413</v>
      </c>
      <c r="AN70" s="590" t="s">
        <v>483</v>
      </c>
      <c r="AO70" s="591" t="s">
        <v>484</v>
      </c>
    </row>
    <row r="71" spans="2:41" ht="76.5" x14ac:dyDescent="0.2">
      <c r="B71" s="587" t="s">
        <v>257</v>
      </c>
      <c r="C71" s="551" t="s">
        <v>488</v>
      </c>
      <c r="D71" s="551" t="s">
        <v>489</v>
      </c>
      <c r="E71" s="551" t="s">
        <v>509</v>
      </c>
      <c r="F71" s="539">
        <v>2020730010056</v>
      </c>
      <c r="G71" s="539">
        <v>211303601203</v>
      </c>
      <c r="H71" s="160" t="s">
        <v>510</v>
      </c>
      <c r="I71" s="603" t="s">
        <v>512</v>
      </c>
      <c r="J71" s="634">
        <v>1</v>
      </c>
      <c r="K71" s="621">
        <f t="shared" si="0"/>
        <v>35000000</v>
      </c>
      <c r="L71" s="621">
        <v>0</v>
      </c>
      <c r="M71" s="638">
        <v>35000000</v>
      </c>
      <c r="N71" s="637"/>
      <c r="O71" s="637"/>
      <c r="P71" s="639"/>
      <c r="Q71" s="639"/>
      <c r="R71" s="637"/>
      <c r="S71" s="637"/>
      <c r="T71" s="637"/>
      <c r="U71" s="637"/>
      <c r="V71" s="637"/>
      <c r="W71" s="637"/>
      <c r="X71" s="623">
        <f t="shared" si="3"/>
        <v>34357500</v>
      </c>
      <c r="Y71" s="589">
        <v>0</v>
      </c>
      <c r="Z71" s="629">
        <v>34357500</v>
      </c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593"/>
      <c r="AM71" s="551" t="s">
        <v>413</v>
      </c>
      <c r="AN71" s="590" t="s">
        <v>483</v>
      </c>
      <c r="AO71" s="591" t="s">
        <v>484</v>
      </c>
    </row>
    <row r="72" spans="2:41" ht="89.25" x14ac:dyDescent="0.2">
      <c r="B72" s="587" t="s">
        <v>257</v>
      </c>
      <c r="C72" s="551" t="s">
        <v>488</v>
      </c>
      <c r="D72" s="551" t="s">
        <v>489</v>
      </c>
      <c r="E72" s="551" t="s">
        <v>509</v>
      </c>
      <c r="F72" s="539">
        <v>2020730010056</v>
      </c>
      <c r="G72" s="539">
        <v>211303601203</v>
      </c>
      <c r="H72" s="160" t="s">
        <v>510</v>
      </c>
      <c r="I72" s="602" t="s">
        <v>513</v>
      </c>
      <c r="J72" s="634">
        <v>1</v>
      </c>
      <c r="K72" s="621">
        <f t="shared" si="0"/>
        <v>35000000</v>
      </c>
      <c r="L72" s="621">
        <v>0</v>
      </c>
      <c r="M72" s="638">
        <v>35000000</v>
      </c>
      <c r="N72" s="637"/>
      <c r="O72" s="637"/>
      <c r="P72" s="639"/>
      <c r="Q72" s="639"/>
      <c r="R72" s="637"/>
      <c r="S72" s="637"/>
      <c r="T72" s="637"/>
      <c r="U72" s="637"/>
      <c r="V72" s="637"/>
      <c r="W72" s="637"/>
      <c r="X72" s="623">
        <f t="shared" si="3"/>
        <v>28066667</v>
      </c>
      <c r="Y72" s="589">
        <v>0</v>
      </c>
      <c r="Z72" s="629">
        <v>28066667</v>
      </c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51" t="s">
        <v>413</v>
      </c>
      <c r="AN72" s="590" t="s">
        <v>483</v>
      </c>
      <c r="AO72" s="591" t="s">
        <v>484</v>
      </c>
    </row>
    <row r="73" spans="2:41" ht="51" x14ac:dyDescent="0.2">
      <c r="B73" s="587" t="s">
        <v>257</v>
      </c>
      <c r="C73" s="551" t="s">
        <v>488</v>
      </c>
      <c r="D73" s="551" t="s">
        <v>489</v>
      </c>
      <c r="E73" s="551" t="s">
        <v>509</v>
      </c>
      <c r="F73" s="539">
        <v>2020730010056</v>
      </c>
      <c r="G73" s="539">
        <v>211303601203</v>
      </c>
      <c r="H73" s="160" t="s">
        <v>510</v>
      </c>
      <c r="I73" s="602" t="s">
        <v>842</v>
      </c>
      <c r="J73" s="634">
        <v>60</v>
      </c>
      <c r="K73" s="621">
        <f t="shared" si="0"/>
        <v>393177456</v>
      </c>
      <c r="L73" s="621">
        <v>0</v>
      </c>
      <c r="M73" s="638">
        <v>393177456</v>
      </c>
      <c r="N73" s="637"/>
      <c r="O73" s="637"/>
      <c r="P73" s="639"/>
      <c r="Q73" s="639"/>
      <c r="R73" s="637"/>
      <c r="S73" s="637"/>
      <c r="T73" s="637"/>
      <c r="U73" s="637"/>
      <c r="V73" s="637"/>
      <c r="W73" s="637"/>
      <c r="X73" s="623">
        <f t="shared" si="3"/>
        <v>390521000</v>
      </c>
      <c r="Y73" s="589">
        <v>0</v>
      </c>
      <c r="Z73" s="629">
        <v>390521000</v>
      </c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51" t="s">
        <v>413</v>
      </c>
      <c r="AN73" s="590" t="s">
        <v>483</v>
      </c>
      <c r="AO73" s="591" t="s">
        <v>484</v>
      </c>
    </row>
    <row r="74" spans="2:41" ht="51" x14ac:dyDescent="0.2">
      <c r="B74" s="587" t="s">
        <v>257</v>
      </c>
      <c r="C74" s="551" t="s">
        <v>488</v>
      </c>
      <c r="D74" s="551" t="s">
        <v>489</v>
      </c>
      <c r="E74" s="551" t="s">
        <v>509</v>
      </c>
      <c r="F74" s="539">
        <v>2020730010056</v>
      </c>
      <c r="G74" s="539">
        <v>211303601203</v>
      </c>
      <c r="H74" s="160" t="s">
        <v>510</v>
      </c>
      <c r="I74" s="602" t="s">
        <v>514</v>
      </c>
      <c r="J74" s="634">
        <v>1</v>
      </c>
      <c r="K74" s="621">
        <f t="shared" si="0"/>
        <v>15000000</v>
      </c>
      <c r="L74" s="621">
        <v>0</v>
      </c>
      <c r="M74" s="638">
        <v>15000000</v>
      </c>
      <c r="N74" s="637"/>
      <c r="O74" s="637"/>
      <c r="P74" s="639"/>
      <c r="Q74" s="639"/>
      <c r="R74" s="637"/>
      <c r="S74" s="637"/>
      <c r="T74" s="637"/>
      <c r="U74" s="637"/>
      <c r="V74" s="637"/>
      <c r="W74" s="637"/>
      <c r="X74" s="623">
        <f t="shared" si="3"/>
        <v>15000000</v>
      </c>
      <c r="Y74" s="589">
        <v>0</v>
      </c>
      <c r="Z74" s="629">
        <v>15000000</v>
      </c>
      <c r="AA74" s="593"/>
      <c r="AB74" s="593"/>
      <c r="AC74" s="593"/>
      <c r="AD74" s="593"/>
      <c r="AE74" s="593"/>
      <c r="AF74" s="593"/>
      <c r="AG74" s="593"/>
      <c r="AH74" s="593"/>
      <c r="AI74" s="593"/>
      <c r="AJ74" s="593"/>
      <c r="AK74" s="593"/>
      <c r="AL74" s="593"/>
      <c r="AM74" s="551" t="s">
        <v>413</v>
      </c>
      <c r="AN74" s="590" t="s">
        <v>483</v>
      </c>
      <c r="AO74" s="591" t="s">
        <v>484</v>
      </c>
    </row>
    <row r="75" spans="2:41" ht="51.75" thickBot="1" x14ac:dyDescent="0.25">
      <c r="B75" s="604" t="s">
        <v>257</v>
      </c>
      <c r="C75" s="605" t="s">
        <v>488</v>
      </c>
      <c r="D75" s="605" t="s">
        <v>489</v>
      </c>
      <c r="E75" s="605" t="s">
        <v>509</v>
      </c>
      <c r="F75" s="606">
        <v>2020730010056</v>
      </c>
      <c r="G75" s="606">
        <v>211303601203</v>
      </c>
      <c r="H75" s="607" t="s">
        <v>510</v>
      </c>
      <c r="I75" s="608" t="s">
        <v>514</v>
      </c>
      <c r="J75" s="640">
        <v>1</v>
      </c>
      <c r="K75" s="641">
        <f t="shared" si="0"/>
        <v>20000000</v>
      </c>
      <c r="L75" s="641">
        <v>0</v>
      </c>
      <c r="M75" s="642">
        <v>20000000</v>
      </c>
      <c r="N75" s="643"/>
      <c r="O75" s="643"/>
      <c r="P75" s="644"/>
      <c r="Q75" s="644"/>
      <c r="R75" s="643"/>
      <c r="S75" s="643"/>
      <c r="T75" s="643"/>
      <c r="U75" s="643"/>
      <c r="V75" s="643"/>
      <c r="W75" s="643"/>
      <c r="X75" s="645">
        <f t="shared" si="3"/>
        <v>19185000</v>
      </c>
      <c r="Y75" s="646">
        <v>0</v>
      </c>
      <c r="Z75" s="647">
        <v>19185000</v>
      </c>
      <c r="AA75" s="609"/>
      <c r="AB75" s="609"/>
      <c r="AC75" s="609"/>
      <c r="AD75" s="609"/>
      <c r="AE75" s="609"/>
      <c r="AF75" s="609"/>
      <c r="AG75" s="609"/>
      <c r="AH75" s="609"/>
      <c r="AI75" s="609"/>
      <c r="AJ75" s="609"/>
      <c r="AK75" s="609"/>
      <c r="AL75" s="609"/>
      <c r="AM75" s="605" t="s">
        <v>413</v>
      </c>
      <c r="AN75" s="610" t="s">
        <v>483</v>
      </c>
      <c r="AO75" s="611" t="s">
        <v>484</v>
      </c>
    </row>
    <row r="76" spans="2:41" ht="33.75" customHeight="1" x14ac:dyDescent="0.2">
      <c r="B76" s="612"/>
      <c r="C76" s="612"/>
      <c r="D76" s="612"/>
      <c r="E76" s="612"/>
      <c r="F76" s="613"/>
      <c r="G76" s="613"/>
      <c r="H76" s="613"/>
      <c r="I76" s="613"/>
      <c r="J76" s="614"/>
      <c r="K76" s="615">
        <f>SUM(K12:K75)</f>
        <v>16304025143</v>
      </c>
      <c r="L76" s="615">
        <f t="shared" ref="L76:AL76" si="4">SUM(L12:L75)</f>
        <v>4089739806</v>
      </c>
      <c r="M76" s="615">
        <f t="shared" si="4"/>
        <v>11048901453</v>
      </c>
      <c r="N76" s="616">
        <f t="shared" si="4"/>
        <v>0</v>
      </c>
      <c r="O76" s="616">
        <f t="shared" si="4"/>
        <v>0</v>
      </c>
      <c r="P76" s="616">
        <f t="shared" si="4"/>
        <v>0</v>
      </c>
      <c r="Q76" s="616">
        <f t="shared" si="4"/>
        <v>1165383884</v>
      </c>
      <c r="R76" s="617">
        <f t="shared" si="4"/>
        <v>0</v>
      </c>
      <c r="S76" s="617">
        <f t="shared" si="4"/>
        <v>0</v>
      </c>
      <c r="T76" s="617">
        <f t="shared" si="4"/>
        <v>0</v>
      </c>
      <c r="U76" s="617">
        <f t="shared" si="4"/>
        <v>0</v>
      </c>
      <c r="V76" s="617">
        <f t="shared" si="4"/>
        <v>0</v>
      </c>
      <c r="W76" s="617">
        <f t="shared" si="4"/>
        <v>0</v>
      </c>
      <c r="X76" s="615">
        <f t="shared" si="4"/>
        <v>16053137305</v>
      </c>
      <c r="Y76" s="615">
        <f t="shared" si="4"/>
        <v>4088511882</v>
      </c>
      <c r="Z76" s="615">
        <f t="shared" si="4"/>
        <v>11964625423</v>
      </c>
      <c r="AA76" s="615">
        <f t="shared" si="4"/>
        <v>0</v>
      </c>
      <c r="AB76" s="615">
        <f t="shared" si="4"/>
        <v>0</v>
      </c>
      <c r="AC76" s="615">
        <f t="shared" si="4"/>
        <v>0</v>
      </c>
      <c r="AD76" s="615">
        <f t="shared" si="4"/>
        <v>0</v>
      </c>
      <c r="AE76" s="615">
        <f t="shared" si="4"/>
        <v>0</v>
      </c>
      <c r="AF76" s="615">
        <f t="shared" si="4"/>
        <v>0</v>
      </c>
      <c r="AG76" s="615">
        <f t="shared" si="4"/>
        <v>0</v>
      </c>
      <c r="AH76" s="615">
        <f t="shared" si="4"/>
        <v>0</v>
      </c>
      <c r="AI76" s="615">
        <f t="shared" si="4"/>
        <v>0</v>
      </c>
      <c r="AJ76" s="615">
        <f t="shared" si="4"/>
        <v>0</v>
      </c>
      <c r="AK76" s="615">
        <f t="shared" si="4"/>
        <v>0</v>
      </c>
      <c r="AL76" s="615">
        <f t="shared" si="4"/>
        <v>0</v>
      </c>
      <c r="AM76" s="596"/>
      <c r="AN76" s="618"/>
      <c r="AO76" s="618"/>
    </row>
    <row r="77" spans="2:41" x14ac:dyDescent="0.2">
      <c r="D77" s="619"/>
    </row>
    <row r="78" spans="2:41" x14ac:dyDescent="0.2">
      <c r="D78" s="619"/>
    </row>
    <row r="79" spans="2:41" x14ac:dyDescent="0.2">
      <c r="D79" s="619"/>
    </row>
    <row r="80" spans="2:41" x14ac:dyDescent="0.2">
      <c r="D80" s="619"/>
    </row>
    <row r="81" spans="4:4" x14ac:dyDescent="0.2">
      <c r="D81" s="619"/>
    </row>
    <row r="82" spans="4:4" x14ac:dyDescent="0.2">
      <c r="D82" s="619"/>
    </row>
    <row r="83" spans="4:4" x14ac:dyDescent="0.2">
      <c r="D83" s="619"/>
    </row>
    <row r="84" spans="4:4" x14ac:dyDescent="0.2">
      <c r="D84" s="619"/>
    </row>
    <row r="85" spans="4:4" x14ac:dyDescent="0.2">
      <c r="D85" s="619"/>
    </row>
    <row r="86" spans="4:4" x14ac:dyDescent="0.2">
      <c r="D86" s="619"/>
    </row>
    <row r="87" spans="4:4" x14ac:dyDescent="0.2">
      <c r="D87" s="619"/>
    </row>
    <row r="88" spans="4:4" x14ac:dyDescent="0.2">
      <c r="D88" s="619"/>
    </row>
    <row r="89" spans="4:4" x14ac:dyDescent="0.2">
      <c r="D89" s="619"/>
    </row>
    <row r="90" spans="4:4" x14ac:dyDescent="0.2">
      <c r="D90" s="619"/>
    </row>
    <row r="91" spans="4:4" x14ac:dyDescent="0.2">
      <c r="D91" s="619"/>
    </row>
    <row r="92" spans="4:4" x14ac:dyDescent="0.2">
      <c r="D92" s="619"/>
    </row>
    <row r="93" spans="4:4" x14ac:dyDescent="0.2">
      <c r="D93" s="619"/>
    </row>
    <row r="94" spans="4:4" x14ac:dyDescent="0.2">
      <c r="D94" s="619"/>
    </row>
    <row r="95" spans="4:4" x14ac:dyDescent="0.2">
      <c r="D95" s="619"/>
    </row>
    <row r="96" spans="4:4" x14ac:dyDescent="0.2">
      <c r="D96" s="619"/>
    </row>
    <row r="97" spans="4:4" x14ac:dyDescent="0.2">
      <c r="D97" s="619"/>
    </row>
    <row r="98" spans="4:4" x14ac:dyDescent="0.2">
      <c r="D98" s="619"/>
    </row>
    <row r="99" spans="4:4" x14ac:dyDescent="0.2">
      <c r="D99" s="619"/>
    </row>
    <row r="100" spans="4:4" x14ac:dyDescent="0.2">
      <c r="D100" s="619"/>
    </row>
    <row r="101" spans="4:4" x14ac:dyDescent="0.2">
      <c r="D101" s="619"/>
    </row>
    <row r="102" spans="4:4" x14ac:dyDescent="0.2">
      <c r="D102" s="619"/>
    </row>
    <row r="103" spans="4:4" x14ac:dyDescent="0.2">
      <c r="D103" s="619"/>
    </row>
    <row r="104" spans="4:4" x14ac:dyDescent="0.2">
      <c r="D104" s="619"/>
    </row>
    <row r="105" spans="4:4" x14ac:dyDescent="0.2">
      <c r="D105" s="619"/>
    </row>
    <row r="106" spans="4:4" x14ac:dyDescent="0.2">
      <c r="D106" s="619"/>
    </row>
    <row r="107" spans="4:4" x14ac:dyDescent="0.2">
      <c r="D107" s="619"/>
    </row>
    <row r="108" spans="4:4" x14ac:dyDescent="0.2">
      <c r="D108" s="619"/>
    </row>
    <row r="109" spans="4:4" x14ac:dyDescent="0.2">
      <c r="D109" s="619"/>
    </row>
    <row r="110" spans="4:4" x14ac:dyDescent="0.2">
      <c r="D110" s="619"/>
    </row>
    <row r="111" spans="4:4" x14ac:dyDescent="0.2">
      <c r="D111" s="619"/>
    </row>
    <row r="112" spans="4:4" x14ac:dyDescent="0.2">
      <c r="D112" s="619"/>
    </row>
  </sheetData>
  <mergeCells count="33">
    <mergeCell ref="B9:J9"/>
    <mergeCell ref="K9:K11"/>
    <mergeCell ref="L9:W9"/>
    <mergeCell ref="X9:X11"/>
    <mergeCell ref="Y9:AL9"/>
    <mergeCell ref="B7:H7"/>
    <mergeCell ref="C5:D5"/>
    <mergeCell ref="B4:C4"/>
    <mergeCell ref="W10:W11"/>
    <mergeCell ref="AM9:AO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L10:M10"/>
    <mergeCell ref="N10:S10"/>
    <mergeCell ref="T10:T11"/>
    <mergeCell ref="U10:U11"/>
    <mergeCell ref="V10:V11"/>
    <mergeCell ref="AM10:AM11"/>
    <mergeCell ref="AN10:AN11"/>
    <mergeCell ref="AO10:AO11"/>
    <mergeCell ref="Y10:Z10"/>
    <mergeCell ref="AA10:AH10"/>
    <mergeCell ref="AI10:AI11"/>
    <mergeCell ref="AJ10:AJ11"/>
    <mergeCell ref="AK10:AK11"/>
    <mergeCell ref="AL10:AL1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31"/>
  <sheetViews>
    <sheetView zoomScale="70" zoomScaleNormal="70" workbookViewId="0">
      <selection activeCell="H13" sqref="H13"/>
    </sheetView>
  </sheetViews>
  <sheetFormatPr baseColWidth="10" defaultRowHeight="12.75" x14ac:dyDescent="0.2"/>
  <cols>
    <col min="1" max="1" width="4.42578125" style="7" customWidth="1"/>
    <col min="2" max="2" width="16.5703125" style="4" customWidth="1"/>
    <col min="3" max="3" width="16.28515625" style="3" customWidth="1"/>
    <col min="4" max="4" width="19.85546875" style="3" customWidth="1"/>
    <col min="5" max="5" width="16.28515625" style="3" customWidth="1"/>
    <col min="6" max="6" width="21.5703125" style="3" customWidth="1"/>
    <col min="7" max="7" width="16.7109375" style="3" customWidth="1"/>
    <col min="8" max="8" width="44" style="3" customWidth="1"/>
    <col min="9" max="9" width="33.140625" style="3" customWidth="1"/>
    <col min="10" max="10" width="12.85546875" style="3" customWidth="1"/>
    <col min="11" max="11" width="19" style="3" customWidth="1"/>
    <col min="12" max="12" width="19" style="3" hidden="1" customWidth="1"/>
    <col min="13" max="13" width="20" style="3" customWidth="1"/>
    <col min="14" max="14" width="28.7109375" style="335" customWidth="1"/>
    <col min="15" max="15" width="8.140625" style="3" hidden="1" customWidth="1"/>
    <col min="16" max="16" width="8.5703125" style="3" hidden="1" customWidth="1"/>
    <col min="17" max="17" width="11.42578125" style="3" hidden="1" customWidth="1"/>
    <col min="18" max="18" width="18.42578125" style="3" hidden="1" customWidth="1"/>
    <col min="19" max="20" width="11.42578125" style="3" hidden="1" customWidth="1"/>
    <col min="21" max="21" width="8.42578125" style="3" hidden="1" customWidth="1"/>
    <col min="22" max="22" width="8.85546875" style="3" hidden="1" customWidth="1"/>
    <col min="23" max="23" width="9.42578125" style="3" hidden="1" customWidth="1"/>
    <col min="24" max="24" width="21" style="3" hidden="1" customWidth="1"/>
    <col min="25" max="25" width="23.7109375" style="3" customWidth="1"/>
    <col min="26" max="26" width="23.7109375" style="427" hidden="1" customWidth="1"/>
    <col min="27" max="27" width="19.85546875" style="3" customWidth="1"/>
    <col min="28" max="28" width="19.7109375" style="3" customWidth="1"/>
    <col min="29" max="29" width="17.85546875" style="3" customWidth="1"/>
    <col min="30" max="30" width="19.42578125" style="502" customWidth="1"/>
    <col min="31" max="31" width="22.28515625" style="7" customWidth="1"/>
    <col min="32" max="204" width="11.42578125" style="7"/>
    <col min="205" max="253" width="11.42578125" style="3"/>
    <col min="254" max="254" width="2.85546875" style="3" customWidth="1"/>
    <col min="255" max="255" width="16.5703125" style="3" customWidth="1"/>
    <col min="256" max="256" width="16.28515625" style="3" customWidth="1"/>
    <col min="257" max="257" width="19.85546875" style="3" customWidth="1"/>
    <col min="258" max="258" width="16.28515625" style="3" customWidth="1"/>
    <col min="259" max="259" width="21.5703125" style="3" customWidth="1"/>
    <col min="260" max="260" width="16.7109375" style="3" customWidth="1"/>
    <col min="261" max="261" width="44" style="3" customWidth="1"/>
    <col min="262" max="262" width="0" style="3" hidden="1" customWidth="1"/>
    <col min="263" max="263" width="33.140625" style="3" customWidth="1"/>
    <col min="264" max="265" width="12.85546875" style="3" customWidth="1"/>
    <col min="266" max="268" width="19" style="3" customWidth="1"/>
    <col min="269" max="269" width="20" style="3" customWidth="1"/>
    <col min="270" max="270" width="22.140625" style="3" customWidth="1"/>
    <col min="271" max="280" width="0" style="3" hidden="1" customWidth="1"/>
    <col min="281" max="282" width="23.7109375" style="3" customWidth="1"/>
    <col min="283" max="283" width="19.85546875" style="3" customWidth="1"/>
    <col min="284" max="284" width="19.7109375" style="3" customWidth="1"/>
    <col min="285" max="285" width="17.85546875" style="3" customWidth="1"/>
    <col min="286" max="286" width="19.42578125" style="3" customWidth="1"/>
    <col min="287" max="287" width="22.28515625" style="3" customWidth="1"/>
    <col min="288" max="509" width="11.42578125" style="3"/>
    <col min="510" max="510" width="2.85546875" style="3" customWidth="1"/>
    <col min="511" max="511" width="16.5703125" style="3" customWidth="1"/>
    <col min="512" max="512" width="16.28515625" style="3" customWidth="1"/>
    <col min="513" max="513" width="19.85546875" style="3" customWidth="1"/>
    <col min="514" max="514" width="16.28515625" style="3" customWidth="1"/>
    <col min="515" max="515" width="21.5703125" style="3" customWidth="1"/>
    <col min="516" max="516" width="16.7109375" style="3" customWidth="1"/>
    <col min="517" max="517" width="44" style="3" customWidth="1"/>
    <col min="518" max="518" width="0" style="3" hidden="1" customWidth="1"/>
    <col min="519" max="519" width="33.140625" style="3" customWidth="1"/>
    <col min="520" max="521" width="12.85546875" style="3" customWidth="1"/>
    <col min="522" max="524" width="19" style="3" customWidth="1"/>
    <col min="525" max="525" width="20" style="3" customWidth="1"/>
    <col min="526" max="526" width="22.140625" style="3" customWidth="1"/>
    <col min="527" max="536" width="0" style="3" hidden="1" customWidth="1"/>
    <col min="537" max="538" width="23.7109375" style="3" customWidth="1"/>
    <col min="539" max="539" width="19.85546875" style="3" customWidth="1"/>
    <col min="540" max="540" width="19.7109375" style="3" customWidth="1"/>
    <col min="541" max="541" width="17.85546875" style="3" customWidth="1"/>
    <col min="542" max="542" width="19.42578125" style="3" customWidth="1"/>
    <col min="543" max="543" width="22.28515625" style="3" customWidth="1"/>
    <col min="544" max="765" width="11.42578125" style="3"/>
    <col min="766" max="766" width="2.85546875" style="3" customWidth="1"/>
    <col min="767" max="767" width="16.5703125" style="3" customWidth="1"/>
    <col min="768" max="768" width="16.28515625" style="3" customWidth="1"/>
    <col min="769" max="769" width="19.85546875" style="3" customWidth="1"/>
    <col min="770" max="770" width="16.28515625" style="3" customWidth="1"/>
    <col min="771" max="771" width="21.5703125" style="3" customWidth="1"/>
    <col min="772" max="772" width="16.7109375" style="3" customWidth="1"/>
    <col min="773" max="773" width="44" style="3" customWidth="1"/>
    <col min="774" max="774" width="0" style="3" hidden="1" customWidth="1"/>
    <col min="775" max="775" width="33.140625" style="3" customWidth="1"/>
    <col min="776" max="777" width="12.85546875" style="3" customWidth="1"/>
    <col min="778" max="780" width="19" style="3" customWidth="1"/>
    <col min="781" max="781" width="20" style="3" customWidth="1"/>
    <col min="782" max="782" width="22.140625" style="3" customWidth="1"/>
    <col min="783" max="792" width="0" style="3" hidden="1" customWidth="1"/>
    <col min="793" max="794" width="23.7109375" style="3" customWidth="1"/>
    <col min="795" max="795" width="19.85546875" style="3" customWidth="1"/>
    <col min="796" max="796" width="19.7109375" style="3" customWidth="1"/>
    <col min="797" max="797" width="17.85546875" style="3" customWidth="1"/>
    <col min="798" max="798" width="19.42578125" style="3" customWidth="1"/>
    <col min="799" max="799" width="22.28515625" style="3" customWidth="1"/>
    <col min="800" max="1021" width="11.42578125" style="3"/>
    <col min="1022" max="1022" width="2.85546875" style="3" customWidth="1"/>
    <col min="1023" max="1023" width="16.5703125" style="3" customWidth="1"/>
    <col min="1024" max="1024" width="16.28515625" style="3" customWidth="1"/>
    <col min="1025" max="1025" width="19.85546875" style="3" customWidth="1"/>
    <col min="1026" max="1026" width="16.28515625" style="3" customWidth="1"/>
    <col min="1027" max="1027" width="21.5703125" style="3" customWidth="1"/>
    <col min="1028" max="1028" width="16.7109375" style="3" customWidth="1"/>
    <col min="1029" max="1029" width="44" style="3" customWidth="1"/>
    <col min="1030" max="1030" width="0" style="3" hidden="1" customWidth="1"/>
    <col min="1031" max="1031" width="33.140625" style="3" customWidth="1"/>
    <col min="1032" max="1033" width="12.85546875" style="3" customWidth="1"/>
    <col min="1034" max="1036" width="19" style="3" customWidth="1"/>
    <col min="1037" max="1037" width="20" style="3" customWidth="1"/>
    <col min="1038" max="1038" width="22.140625" style="3" customWidth="1"/>
    <col min="1039" max="1048" width="0" style="3" hidden="1" customWidth="1"/>
    <col min="1049" max="1050" width="23.7109375" style="3" customWidth="1"/>
    <col min="1051" max="1051" width="19.85546875" style="3" customWidth="1"/>
    <col min="1052" max="1052" width="19.7109375" style="3" customWidth="1"/>
    <col min="1053" max="1053" width="17.85546875" style="3" customWidth="1"/>
    <col min="1054" max="1054" width="19.42578125" style="3" customWidth="1"/>
    <col min="1055" max="1055" width="22.28515625" style="3" customWidth="1"/>
    <col min="1056" max="1277" width="11.42578125" style="3"/>
    <col min="1278" max="1278" width="2.85546875" style="3" customWidth="1"/>
    <col min="1279" max="1279" width="16.5703125" style="3" customWidth="1"/>
    <col min="1280" max="1280" width="16.28515625" style="3" customWidth="1"/>
    <col min="1281" max="1281" width="19.85546875" style="3" customWidth="1"/>
    <col min="1282" max="1282" width="16.28515625" style="3" customWidth="1"/>
    <col min="1283" max="1283" width="21.5703125" style="3" customWidth="1"/>
    <col min="1284" max="1284" width="16.7109375" style="3" customWidth="1"/>
    <col min="1285" max="1285" width="44" style="3" customWidth="1"/>
    <col min="1286" max="1286" width="0" style="3" hidden="1" customWidth="1"/>
    <col min="1287" max="1287" width="33.140625" style="3" customWidth="1"/>
    <col min="1288" max="1289" width="12.85546875" style="3" customWidth="1"/>
    <col min="1290" max="1292" width="19" style="3" customWidth="1"/>
    <col min="1293" max="1293" width="20" style="3" customWidth="1"/>
    <col min="1294" max="1294" width="22.140625" style="3" customWidth="1"/>
    <col min="1295" max="1304" width="0" style="3" hidden="1" customWidth="1"/>
    <col min="1305" max="1306" width="23.7109375" style="3" customWidth="1"/>
    <col min="1307" max="1307" width="19.85546875" style="3" customWidth="1"/>
    <col min="1308" max="1308" width="19.7109375" style="3" customWidth="1"/>
    <col min="1309" max="1309" width="17.85546875" style="3" customWidth="1"/>
    <col min="1310" max="1310" width="19.42578125" style="3" customWidth="1"/>
    <col min="1311" max="1311" width="22.28515625" style="3" customWidth="1"/>
    <col min="1312" max="1533" width="11.42578125" style="3"/>
    <col min="1534" max="1534" width="2.85546875" style="3" customWidth="1"/>
    <col min="1535" max="1535" width="16.5703125" style="3" customWidth="1"/>
    <col min="1536" max="1536" width="16.28515625" style="3" customWidth="1"/>
    <col min="1537" max="1537" width="19.85546875" style="3" customWidth="1"/>
    <col min="1538" max="1538" width="16.28515625" style="3" customWidth="1"/>
    <col min="1539" max="1539" width="21.5703125" style="3" customWidth="1"/>
    <col min="1540" max="1540" width="16.7109375" style="3" customWidth="1"/>
    <col min="1541" max="1541" width="44" style="3" customWidth="1"/>
    <col min="1542" max="1542" width="0" style="3" hidden="1" customWidth="1"/>
    <col min="1543" max="1543" width="33.140625" style="3" customWidth="1"/>
    <col min="1544" max="1545" width="12.85546875" style="3" customWidth="1"/>
    <col min="1546" max="1548" width="19" style="3" customWidth="1"/>
    <col min="1549" max="1549" width="20" style="3" customWidth="1"/>
    <col min="1550" max="1550" width="22.140625" style="3" customWidth="1"/>
    <col min="1551" max="1560" width="0" style="3" hidden="1" customWidth="1"/>
    <col min="1561" max="1562" width="23.7109375" style="3" customWidth="1"/>
    <col min="1563" max="1563" width="19.85546875" style="3" customWidth="1"/>
    <col min="1564" max="1564" width="19.7109375" style="3" customWidth="1"/>
    <col min="1565" max="1565" width="17.85546875" style="3" customWidth="1"/>
    <col min="1566" max="1566" width="19.42578125" style="3" customWidth="1"/>
    <col min="1567" max="1567" width="22.28515625" style="3" customWidth="1"/>
    <col min="1568" max="1789" width="11.42578125" style="3"/>
    <col min="1790" max="1790" width="2.85546875" style="3" customWidth="1"/>
    <col min="1791" max="1791" width="16.5703125" style="3" customWidth="1"/>
    <col min="1792" max="1792" width="16.28515625" style="3" customWidth="1"/>
    <col min="1793" max="1793" width="19.85546875" style="3" customWidth="1"/>
    <col min="1794" max="1794" width="16.28515625" style="3" customWidth="1"/>
    <col min="1795" max="1795" width="21.5703125" style="3" customWidth="1"/>
    <col min="1796" max="1796" width="16.7109375" style="3" customWidth="1"/>
    <col min="1797" max="1797" width="44" style="3" customWidth="1"/>
    <col min="1798" max="1798" width="0" style="3" hidden="1" customWidth="1"/>
    <col min="1799" max="1799" width="33.140625" style="3" customWidth="1"/>
    <col min="1800" max="1801" width="12.85546875" style="3" customWidth="1"/>
    <col min="1802" max="1804" width="19" style="3" customWidth="1"/>
    <col min="1805" max="1805" width="20" style="3" customWidth="1"/>
    <col min="1806" max="1806" width="22.140625" style="3" customWidth="1"/>
    <col min="1807" max="1816" width="0" style="3" hidden="1" customWidth="1"/>
    <col min="1817" max="1818" width="23.7109375" style="3" customWidth="1"/>
    <col min="1819" max="1819" width="19.85546875" style="3" customWidth="1"/>
    <col min="1820" max="1820" width="19.7109375" style="3" customWidth="1"/>
    <col min="1821" max="1821" width="17.85546875" style="3" customWidth="1"/>
    <col min="1822" max="1822" width="19.42578125" style="3" customWidth="1"/>
    <col min="1823" max="1823" width="22.28515625" style="3" customWidth="1"/>
    <col min="1824" max="2045" width="11.42578125" style="3"/>
    <col min="2046" max="2046" width="2.85546875" style="3" customWidth="1"/>
    <col min="2047" max="2047" width="16.5703125" style="3" customWidth="1"/>
    <col min="2048" max="2048" width="16.28515625" style="3" customWidth="1"/>
    <col min="2049" max="2049" width="19.85546875" style="3" customWidth="1"/>
    <col min="2050" max="2050" width="16.28515625" style="3" customWidth="1"/>
    <col min="2051" max="2051" width="21.5703125" style="3" customWidth="1"/>
    <col min="2052" max="2052" width="16.7109375" style="3" customWidth="1"/>
    <col min="2053" max="2053" width="44" style="3" customWidth="1"/>
    <col min="2054" max="2054" width="0" style="3" hidden="1" customWidth="1"/>
    <col min="2055" max="2055" width="33.140625" style="3" customWidth="1"/>
    <col min="2056" max="2057" width="12.85546875" style="3" customWidth="1"/>
    <col min="2058" max="2060" width="19" style="3" customWidth="1"/>
    <col min="2061" max="2061" width="20" style="3" customWidth="1"/>
    <col min="2062" max="2062" width="22.140625" style="3" customWidth="1"/>
    <col min="2063" max="2072" width="0" style="3" hidden="1" customWidth="1"/>
    <col min="2073" max="2074" width="23.7109375" style="3" customWidth="1"/>
    <col min="2075" max="2075" width="19.85546875" style="3" customWidth="1"/>
    <col min="2076" max="2076" width="19.7109375" style="3" customWidth="1"/>
    <col min="2077" max="2077" width="17.85546875" style="3" customWidth="1"/>
    <col min="2078" max="2078" width="19.42578125" style="3" customWidth="1"/>
    <col min="2079" max="2079" width="22.28515625" style="3" customWidth="1"/>
    <col min="2080" max="2301" width="11.42578125" style="3"/>
    <col min="2302" max="2302" width="2.85546875" style="3" customWidth="1"/>
    <col min="2303" max="2303" width="16.5703125" style="3" customWidth="1"/>
    <col min="2304" max="2304" width="16.28515625" style="3" customWidth="1"/>
    <col min="2305" max="2305" width="19.85546875" style="3" customWidth="1"/>
    <col min="2306" max="2306" width="16.28515625" style="3" customWidth="1"/>
    <col min="2307" max="2307" width="21.5703125" style="3" customWidth="1"/>
    <col min="2308" max="2308" width="16.7109375" style="3" customWidth="1"/>
    <col min="2309" max="2309" width="44" style="3" customWidth="1"/>
    <col min="2310" max="2310" width="0" style="3" hidden="1" customWidth="1"/>
    <col min="2311" max="2311" width="33.140625" style="3" customWidth="1"/>
    <col min="2312" max="2313" width="12.85546875" style="3" customWidth="1"/>
    <col min="2314" max="2316" width="19" style="3" customWidth="1"/>
    <col min="2317" max="2317" width="20" style="3" customWidth="1"/>
    <col min="2318" max="2318" width="22.140625" style="3" customWidth="1"/>
    <col min="2319" max="2328" width="0" style="3" hidden="1" customWidth="1"/>
    <col min="2329" max="2330" width="23.7109375" style="3" customWidth="1"/>
    <col min="2331" max="2331" width="19.85546875" style="3" customWidth="1"/>
    <col min="2332" max="2332" width="19.7109375" style="3" customWidth="1"/>
    <col min="2333" max="2333" width="17.85546875" style="3" customWidth="1"/>
    <col min="2334" max="2334" width="19.42578125" style="3" customWidth="1"/>
    <col min="2335" max="2335" width="22.28515625" style="3" customWidth="1"/>
    <col min="2336" max="2557" width="11.42578125" style="3"/>
    <col min="2558" max="2558" width="2.85546875" style="3" customWidth="1"/>
    <col min="2559" max="2559" width="16.5703125" style="3" customWidth="1"/>
    <col min="2560" max="2560" width="16.28515625" style="3" customWidth="1"/>
    <col min="2561" max="2561" width="19.85546875" style="3" customWidth="1"/>
    <col min="2562" max="2562" width="16.28515625" style="3" customWidth="1"/>
    <col min="2563" max="2563" width="21.5703125" style="3" customWidth="1"/>
    <col min="2564" max="2564" width="16.7109375" style="3" customWidth="1"/>
    <col min="2565" max="2565" width="44" style="3" customWidth="1"/>
    <col min="2566" max="2566" width="0" style="3" hidden="1" customWidth="1"/>
    <col min="2567" max="2567" width="33.140625" style="3" customWidth="1"/>
    <col min="2568" max="2569" width="12.85546875" style="3" customWidth="1"/>
    <col min="2570" max="2572" width="19" style="3" customWidth="1"/>
    <col min="2573" max="2573" width="20" style="3" customWidth="1"/>
    <col min="2574" max="2574" width="22.140625" style="3" customWidth="1"/>
    <col min="2575" max="2584" width="0" style="3" hidden="1" customWidth="1"/>
    <col min="2585" max="2586" width="23.7109375" style="3" customWidth="1"/>
    <col min="2587" max="2587" width="19.85546875" style="3" customWidth="1"/>
    <col min="2588" max="2588" width="19.7109375" style="3" customWidth="1"/>
    <col min="2589" max="2589" width="17.85546875" style="3" customWidth="1"/>
    <col min="2590" max="2590" width="19.42578125" style="3" customWidth="1"/>
    <col min="2591" max="2591" width="22.28515625" style="3" customWidth="1"/>
    <col min="2592" max="2813" width="11.42578125" style="3"/>
    <col min="2814" max="2814" width="2.85546875" style="3" customWidth="1"/>
    <col min="2815" max="2815" width="16.5703125" style="3" customWidth="1"/>
    <col min="2816" max="2816" width="16.28515625" style="3" customWidth="1"/>
    <col min="2817" max="2817" width="19.85546875" style="3" customWidth="1"/>
    <col min="2818" max="2818" width="16.28515625" style="3" customWidth="1"/>
    <col min="2819" max="2819" width="21.5703125" style="3" customWidth="1"/>
    <col min="2820" max="2820" width="16.7109375" style="3" customWidth="1"/>
    <col min="2821" max="2821" width="44" style="3" customWidth="1"/>
    <col min="2822" max="2822" width="0" style="3" hidden="1" customWidth="1"/>
    <col min="2823" max="2823" width="33.140625" style="3" customWidth="1"/>
    <col min="2824" max="2825" width="12.85546875" style="3" customWidth="1"/>
    <col min="2826" max="2828" width="19" style="3" customWidth="1"/>
    <col min="2829" max="2829" width="20" style="3" customWidth="1"/>
    <col min="2830" max="2830" width="22.140625" style="3" customWidth="1"/>
    <col min="2831" max="2840" width="0" style="3" hidden="1" customWidth="1"/>
    <col min="2841" max="2842" width="23.7109375" style="3" customWidth="1"/>
    <col min="2843" max="2843" width="19.85546875" style="3" customWidth="1"/>
    <col min="2844" max="2844" width="19.7109375" style="3" customWidth="1"/>
    <col min="2845" max="2845" width="17.85546875" style="3" customWidth="1"/>
    <col min="2846" max="2846" width="19.42578125" style="3" customWidth="1"/>
    <col min="2847" max="2847" width="22.28515625" style="3" customWidth="1"/>
    <col min="2848" max="3069" width="11.42578125" style="3"/>
    <col min="3070" max="3070" width="2.85546875" style="3" customWidth="1"/>
    <col min="3071" max="3071" width="16.5703125" style="3" customWidth="1"/>
    <col min="3072" max="3072" width="16.28515625" style="3" customWidth="1"/>
    <col min="3073" max="3073" width="19.85546875" style="3" customWidth="1"/>
    <col min="3074" max="3074" width="16.28515625" style="3" customWidth="1"/>
    <col min="3075" max="3075" width="21.5703125" style="3" customWidth="1"/>
    <col min="3076" max="3076" width="16.7109375" style="3" customWidth="1"/>
    <col min="3077" max="3077" width="44" style="3" customWidth="1"/>
    <col min="3078" max="3078" width="0" style="3" hidden="1" customWidth="1"/>
    <col min="3079" max="3079" width="33.140625" style="3" customWidth="1"/>
    <col min="3080" max="3081" width="12.85546875" style="3" customWidth="1"/>
    <col min="3082" max="3084" width="19" style="3" customWidth="1"/>
    <col min="3085" max="3085" width="20" style="3" customWidth="1"/>
    <col min="3086" max="3086" width="22.140625" style="3" customWidth="1"/>
    <col min="3087" max="3096" width="0" style="3" hidden="1" customWidth="1"/>
    <col min="3097" max="3098" width="23.7109375" style="3" customWidth="1"/>
    <col min="3099" max="3099" width="19.85546875" style="3" customWidth="1"/>
    <col min="3100" max="3100" width="19.7109375" style="3" customWidth="1"/>
    <col min="3101" max="3101" width="17.85546875" style="3" customWidth="1"/>
    <col min="3102" max="3102" width="19.42578125" style="3" customWidth="1"/>
    <col min="3103" max="3103" width="22.28515625" style="3" customWidth="1"/>
    <col min="3104" max="3325" width="11.42578125" style="3"/>
    <col min="3326" max="3326" width="2.85546875" style="3" customWidth="1"/>
    <col min="3327" max="3327" width="16.5703125" style="3" customWidth="1"/>
    <col min="3328" max="3328" width="16.28515625" style="3" customWidth="1"/>
    <col min="3329" max="3329" width="19.85546875" style="3" customWidth="1"/>
    <col min="3330" max="3330" width="16.28515625" style="3" customWidth="1"/>
    <col min="3331" max="3331" width="21.5703125" style="3" customWidth="1"/>
    <col min="3332" max="3332" width="16.7109375" style="3" customWidth="1"/>
    <col min="3333" max="3333" width="44" style="3" customWidth="1"/>
    <col min="3334" max="3334" width="0" style="3" hidden="1" customWidth="1"/>
    <col min="3335" max="3335" width="33.140625" style="3" customWidth="1"/>
    <col min="3336" max="3337" width="12.85546875" style="3" customWidth="1"/>
    <col min="3338" max="3340" width="19" style="3" customWidth="1"/>
    <col min="3341" max="3341" width="20" style="3" customWidth="1"/>
    <col min="3342" max="3342" width="22.140625" style="3" customWidth="1"/>
    <col min="3343" max="3352" width="0" style="3" hidden="1" customWidth="1"/>
    <col min="3353" max="3354" width="23.7109375" style="3" customWidth="1"/>
    <col min="3355" max="3355" width="19.85546875" style="3" customWidth="1"/>
    <col min="3356" max="3356" width="19.7109375" style="3" customWidth="1"/>
    <col min="3357" max="3357" width="17.85546875" style="3" customWidth="1"/>
    <col min="3358" max="3358" width="19.42578125" style="3" customWidth="1"/>
    <col min="3359" max="3359" width="22.28515625" style="3" customWidth="1"/>
    <col min="3360" max="3581" width="11.42578125" style="3"/>
    <col min="3582" max="3582" width="2.85546875" style="3" customWidth="1"/>
    <col min="3583" max="3583" width="16.5703125" style="3" customWidth="1"/>
    <col min="3584" max="3584" width="16.28515625" style="3" customWidth="1"/>
    <col min="3585" max="3585" width="19.85546875" style="3" customWidth="1"/>
    <col min="3586" max="3586" width="16.28515625" style="3" customWidth="1"/>
    <col min="3587" max="3587" width="21.5703125" style="3" customWidth="1"/>
    <col min="3588" max="3588" width="16.7109375" style="3" customWidth="1"/>
    <col min="3589" max="3589" width="44" style="3" customWidth="1"/>
    <col min="3590" max="3590" width="0" style="3" hidden="1" customWidth="1"/>
    <col min="3591" max="3591" width="33.140625" style="3" customWidth="1"/>
    <col min="3592" max="3593" width="12.85546875" style="3" customWidth="1"/>
    <col min="3594" max="3596" width="19" style="3" customWidth="1"/>
    <col min="3597" max="3597" width="20" style="3" customWidth="1"/>
    <col min="3598" max="3598" width="22.140625" style="3" customWidth="1"/>
    <col min="3599" max="3608" width="0" style="3" hidden="1" customWidth="1"/>
    <col min="3609" max="3610" width="23.7109375" style="3" customWidth="1"/>
    <col min="3611" max="3611" width="19.85546875" style="3" customWidth="1"/>
    <col min="3612" max="3612" width="19.7109375" style="3" customWidth="1"/>
    <col min="3613" max="3613" width="17.85546875" style="3" customWidth="1"/>
    <col min="3614" max="3614" width="19.42578125" style="3" customWidth="1"/>
    <col min="3615" max="3615" width="22.28515625" style="3" customWidth="1"/>
    <col min="3616" max="3837" width="11.42578125" style="3"/>
    <col min="3838" max="3838" width="2.85546875" style="3" customWidth="1"/>
    <col min="3839" max="3839" width="16.5703125" style="3" customWidth="1"/>
    <col min="3840" max="3840" width="16.28515625" style="3" customWidth="1"/>
    <col min="3841" max="3841" width="19.85546875" style="3" customWidth="1"/>
    <col min="3842" max="3842" width="16.28515625" style="3" customWidth="1"/>
    <col min="3843" max="3843" width="21.5703125" style="3" customWidth="1"/>
    <col min="3844" max="3844" width="16.7109375" style="3" customWidth="1"/>
    <col min="3845" max="3845" width="44" style="3" customWidth="1"/>
    <col min="3846" max="3846" width="0" style="3" hidden="1" customWidth="1"/>
    <col min="3847" max="3847" width="33.140625" style="3" customWidth="1"/>
    <col min="3848" max="3849" width="12.85546875" style="3" customWidth="1"/>
    <col min="3850" max="3852" width="19" style="3" customWidth="1"/>
    <col min="3853" max="3853" width="20" style="3" customWidth="1"/>
    <col min="3854" max="3854" width="22.140625" style="3" customWidth="1"/>
    <col min="3855" max="3864" width="0" style="3" hidden="1" customWidth="1"/>
    <col min="3865" max="3866" width="23.7109375" style="3" customWidth="1"/>
    <col min="3867" max="3867" width="19.85546875" style="3" customWidth="1"/>
    <col min="3868" max="3868" width="19.7109375" style="3" customWidth="1"/>
    <col min="3869" max="3869" width="17.85546875" style="3" customWidth="1"/>
    <col min="3870" max="3870" width="19.42578125" style="3" customWidth="1"/>
    <col min="3871" max="3871" width="22.28515625" style="3" customWidth="1"/>
    <col min="3872" max="4093" width="11.42578125" style="3"/>
    <col min="4094" max="4094" width="2.85546875" style="3" customWidth="1"/>
    <col min="4095" max="4095" width="16.5703125" style="3" customWidth="1"/>
    <col min="4096" max="4096" width="16.28515625" style="3" customWidth="1"/>
    <col min="4097" max="4097" width="19.85546875" style="3" customWidth="1"/>
    <col min="4098" max="4098" width="16.28515625" style="3" customWidth="1"/>
    <col min="4099" max="4099" width="21.5703125" style="3" customWidth="1"/>
    <col min="4100" max="4100" width="16.7109375" style="3" customWidth="1"/>
    <col min="4101" max="4101" width="44" style="3" customWidth="1"/>
    <col min="4102" max="4102" width="0" style="3" hidden="1" customWidth="1"/>
    <col min="4103" max="4103" width="33.140625" style="3" customWidth="1"/>
    <col min="4104" max="4105" width="12.85546875" style="3" customWidth="1"/>
    <col min="4106" max="4108" width="19" style="3" customWidth="1"/>
    <col min="4109" max="4109" width="20" style="3" customWidth="1"/>
    <col min="4110" max="4110" width="22.140625" style="3" customWidth="1"/>
    <col min="4111" max="4120" width="0" style="3" hidden="1" customWidth="1"/>
    <col min="4121" max="4122" width="23.7109375" style="3" customWidth="1"/>
    <col min="4123" max="4123" width="19.85546875" style="3" customWidth="1"/>
    <col min="4124" max="4124" width="19.7109375" style="3" customWidth="1"/>
    <col min="4125" max="4125" width="17.85546875" style="3" customWidth="1"/>
    <col min="4126" max="4126" width="19.42578125" style="3" customWidth="1"/>
    <col min="4127" max="4127" width="22.28515625" style="3" customWidth="1"/>
    <col min="4128" max="4349" width="11.42578125" style="3"/>
    <col min="4350" max="4350" width="2.85546875" style="3" customWidth="1"/>
    <col min="4351" max="4351" width="16.5703125" style="3" customWidth="1"/>
    <col min="4352" max="4352" width="16.28515625" style="3" customWidth="1"/>
    <col min="4353" max="4353" width="19.85546875" style="3" customWidth="1"/>
    <col min="4354" max="4354" width="16.28515625" style="3" customWidth="1"/>
    <col min="4355" max="4355" width="21.5703125" style="3" customWidth="1"/>
    <col min="4356" max="4356" width="16.7109375" style="3" customWidth="1"/>
    <col min="4357" max="4357" width="44" style="3" customWidth="1"/>
    <col min="4358" max="4358" width="0" style="3" hidden="1" customWidth="1"/>
    <col min="4359" max="4359" width="33.140625" style="3" customWidth="1"/>
    <col min="4360" max="4361" width="12.85546875" style="3" customWidth="1"/>
    <col min="4362" max="4364" width="19" style="3" customWidth="1"/>
    <col min="4365" max="4365" width="20" style="3" customWidth="1"/>
    <col min="4366" max="4366" width="22.140625" style="3" customWidth="1"/>
    <col min="4367" max="4376" width="0" style="3" hidden="1" customWidth="1"/>
    <col min="4377" max="4378" width="23.7109375" style="3" customWidth="1"/>
    <col min="4379" max="4379" width="19.85546875" style="3" customWidth="1"/>
    <col min="4380" max="4380" width="19.7109375" style="3" customWidth="1"/>
    <col min="4381" max="4381" width="17.85546875" style="3" customWidth="1"/>
    <col min="4382" max="4382" width="19.42578125" style="3" customWidth="1"/>
    <col min="4383" max="4383" width="22.28515625" style="3" customWidth="1"/>
    <col min="4384" max="4605" width="11.42578125" style="3"/>
    <col min="4606" max="4606" width="2.85546875" style="3" customWidth="1"/>
    <col min="4607" max="4607" width="16.5703125" style="3" customWidth="1"/>
    <col min="4608" max="4608" width="16.28515625" style="3" customWidth="1"/>
    <col min="4609" max="4609" width="19.85546875" style="3" customWidth="1"/>
    <col min="4610" max="4610" width="16.28515625" style="3" customWidth="1"/>
    <col min="4611" max="4611" width="21.5703125" style="3" customWidth="1"/>
    <col min="4612" max="4612" width="16.7109375" style="3" customWidth="1"/>
    <col min="4613" max="4613" width="44" style="3" customWidth="1"/>
    <col min="4614" max="4614" width="0" style="3" hidden="1" customWidth="1"/>
    <col min="4615" max="4615" width="33.140625" style="3" customWidth="1"/>
    <col min="4616" max="4617" width="12.85546875" style="3" customWidth="1"/>
    <col min="4618" max="4620" width="19" style="3" customWidth="1"/>
    <col min="4621" max="4621" width="20" style="3" customWidth="1"/>
    <col min="4622" max="4622" width="22.140625" style="3" customWidth="1"/>
    <col min="4623" max="4632" width="0" style="3" hidden="1" customWidth="1"/>
    <col min="4633" max="4634" width="23.7109375" style="3" customWidth="1"/>
    <col min="4635" max="4635" width="19.85546875" style="3" customWidth="1"/>
    <col min="4636" max="4636" width="19.7109375" style="3" customWidth="1"/>
    <col min="4637" max="4637" width="17.85546875" style="3" customWidth="1"/>
    <col min="4638" max="4638" width="19.42578125" style="3" customWidth="1"/>
    <col min="4639" max="4639" width="22.28515625" style="3" customWidth="1"/>
    <col min="4640" max="4861" width="11.42578125" style="3"/>
    <col min="4862" max="4862" width="2.85546875" style="3" customWidth="1"/>
    <col min="4863" max="4863" width="16.5703125" style="3" customWidth="1"/>
    <col min="4864" max="4864" width="16.28515625" style="3" customWidth="1"/>
    <col min="4865" max="4865" width="19.85546875" style="3" customWidth="1"/>
    <col min="4866" max="4866" width="16.28515625" style="3" customWidth="1"/>
    <col min="4867" max="4867" width="21.5703125" style="3" customWidth="1"/>
    <col min="4868" max="4868" width="16.7109375" style="3" customWidth="1"/>
    <col min="4869" max="4869" width="44" style="3" customWidth="1"/>
    <col min="4870" max="4870" width="0" style="3" hidden="1" customWidth="1"/>
    <col min="4871" max="4871" width="33.140625" style="3" customWidth="1"/>
    <col min="4872" max="4873" width="12.85546875" style="3" customWidth="1"/>
    <col min="4874" max="4876" width="19" style="3" customWidth="1"/>
    <col min="4877" max="4877" width="20" style="3" customWidth="1"/>
    <col min="4878" max="4878" width="22.140625" style="3" customWidth="1"/>
    <col min="4879" max="4888" width="0" style="3" hidden="1" customWidth="1"/>
    <col min="4889" max="4890" width="23.7109375" style="3" customWidth="1"/>
    <col min="4891" max="4891" width="19.85546875" style="3" customWidth="1"/>
    <col min="4892" max="4892" width="19.7109375" style="3" customWidth="1"/>
    <col min="4893" max="4893" width="17.85546875" style="3" customWidth="1"/>
    <col min="4894" max="4894" width="19.42578125" style="3" customWidth="1"/>
    <col min="4895" max="4895" width="22.28515625" style="3" customWidth="1"/>
    <col min="4896" max="5117" width="11.42578125" style="3"/>
    <col min="5118" max="5118" width="2.85546875" style="3" customWidth="1"/>
    <col min="5119" max="5119" width="16.5703125" style="3" customWidth="1"/>
    <col min="5120" max="5120" width="16.28515625" style="3" customWidth="1"/>
    <col min="5121" max="5121" width="19.85546875" style="3" customWidth="1"/>
    <col min="5122" max="5122" width="16.28515625" style="3" customWidth="1"/>
    <col min="5123" max="5123" width="21.5703125" style="3" customWidth="1"/>
    <col min="5124" max="5124" width="16.7109375" style="3" customWidth="1"/>
    <col min="5125" max="5125" width="44" style="3" customWidth="1"/>
    <col min="5126" max="5126" width="0" style="3" hidden="1" customWidth="1"/>
    <col min="5127" max="5127" width="33.140625" style="3" customWidth="1"/>
    <col min="5128" max="5129" width="12.85546875" style="3" customWidth="1"/>
    <col min="5130" max="5132" width="19" style="3" customWidth="1"/>
    <col min="5133" max="5133" width="20" style="3" customWidth="1"/>
    <col min="5134" max="5134" width="22.140625" style="3" customWidth="1"/>
    <col min="5135" max="5144" width="0" style="3" hidden="1" customWidth="1"/>
    <col min="5145" max="5146" width="23.7109375" style="3" customWidth="1"/>
    <col min="5147" max="5147" width="19.85546875" style="3" customWidth="1"/>
    <col min="5148" max="5148" width="19.7109375" style="3" customWidth="1"/>
    <col min="5149" max="5149" width="17.85546875" style="3" customWidth="1"/>
    <col min="5150" max="5150" width="19.42578125" style="3" customWidth="1"/>
    <col min="5151" max="5151" width="22.28515625" style="3" customWidth="1"/>
    <col min="5152" max="5373" width="11.42578125" style="3"/>
    <col min="5374" max="5374" width="2.85546875" style="3" customWidth="1"/>
    <col min="5375" max="5375" width="16.5703125" style="3" customWidth="1"/>
    <col min="5376" max="5376" width="16.28515625" style="3" customWidth="1"/>
    <col min="5377" max="5377" width="19.85546875" style="3" customWidth="1"/>
    <col min="5378" max="5378" width="16.28515625" style="3" customWidth="1"/>
    <col min="5379" max="5379" width="21.5703125" style="3" customWidth="1"/>
    <col min="5380" max="5380" width="16.7109375" style="3" customWidth="1"/>
    <col min="5381" max="5381" width="44" style="3" customWidth="1"/>
    <col min="5382" max="5382" width="0" style="3" hidden="1" customWidth="1"/>
    <col min="5383" max="5383" width="33.140625" style="3" customWidth="1"/>
    <col min="5384" max="5385" width="12.85546875" style="3" customWidth="1"/>
    <col min="5386" max="5388" width="19" style="3" customWidth="1"/>
    <col min="5389" max="5389" width="20" style="3" customWidth="1"/>
    <col min="5390" max="5390" width="22.140625" style="3" customWidth="1"/>
    <col min="5391" max="5400" width="0" style="3" hidden="1" customWidth="1"/>
    <col min="5401" max="5402" width="23.7109375" style="3" customWidth="1"/>
    <col min="5403" max="5403" width="19.85546875" style="3" customWidth="1"/>
    <col min="5404" max="5404" width="19.7109375" style="3" customWidth="1"/>
    <col min="5405" max="5405" width="17.85546875" style="3" customWidth="1"/>
    <col min="5406" max="5406" width="19.42578125" style="3" customWidth="1"/>
    <col min="5407" max="5407" width="22.28515625" style="3" customWidth="1"/>
    <col min="5408" max="5629" width="11.42578125" style="3"/>
    <col min="5630" max="5630" width="2.85546875" style="3" customWidth="1"/>
    <col min="5631" max="5631" width="16.5703125" style="3" customWidth="1"/>
    <col min="5632" max="5632" width="16.28515625" style="3" customWidth="1"/>
    <col min="5633" max="5633" width="19.85546875" style="3" customWidth="1"/>
    <col min="5634" max="5634" width="16.28515625" style="3" customWidth="1"/>
    <col min="5635" max="5635" width="21.5703125" style="3" customWidth="1"/>
    <col min="5636" max="5636" width="16.7109375" style="3" customWidth="1"/>
    <col min="5637" max="5637" width="44" style="3" customWidth="1"/>
    <col min="5638" max="5638" width="0" style="3" hidden="1" customWidth="1"/>
    <col min="5639" max="5639" width="33.140625" style="3" customWidth="1"/>
    <col min="5640" max="5641" width="12.85546875" style="3" customWidth="1"/>
    <col min="5642" max="5644" width="19" style="3" customWidth="1"/>
    <col min="5645" max="5645" width="20" style="3" customWidth="1"/>
    <col min="5646" max="5646" width="22.140625" style="3" customWidth="1"/>
    <col min="5647" max="5656" width="0" style="3" hidden="1" customWidth="1"/>
    <col min="5657" max="5658" width="23.7109375" style="3" customWidth="1"/>
    <col min="5659" max="5659" width="19.85546875" style="3" customWidth="1"/>
    <col min="5660" max="5660" width="19.7109375" style="3" customWidth="1"/>
    <col min="5661" max="5661" width="17.85546875" style="3" customWidth="1"/>
    <col min="5662" max="5662" width="19.42578125" style="3" customWidth="1"/>
    <col min="5663" max="5663" width="22.28515625" style="3" customWidth="1"/>
    <col min="5664" max="5885" width="11.42578125" style="3"/>
    <col min="5886" max="5886" width="2.85546875" style="3" customWidth="1"/>
    <col min="5887" max="5887" width="16.5703125" style="3" customWidth="1"/>
    <col min="5888" max="5888" width="16.28515625" style="3" customWidth="1"/>
    <col min="5889" max="5889" width="19.85546875" style="3" customWidth="1"/>
    <col min="5890" max="5890" width="16.28515625" style="3" customWidth="1"/>
    <col min="5891" max="5891" width="21.5703125" style="3" customWidth="1"/>
    <col min="5892" max="5892" width="16.7109375" style="3" customWidth="1"/>
    <col min="5893" max="5893" width="44" style="3" customWidth="1"/>
    <col min="5894" max="5894" width="0" style="3" hidden="1" customWidth="1"/>
    <col min="5895" max="5895" width="33.140625" style="3" customWidth="1"/>
    <col min="5896" max="5897" width="12.85546875" style="3" customWidth="1"/>
    <col min="5898" max="5900" width="19" style="3" customWidth="1"/>
    <col min="5901" max="5901" width="20" style="3" customWidth="1"/>
    <col min="5902" max="5902" width="22.140625" style="3" customWidth="1"/>
    <col min="5903" max="5912" width="0" style="3" hidden="1" customWidth="1"/>
    <col min="5913" max="5914" width="23.7109375" style="3" customWidth="1"/>
    <col min="5915" max="5915" width="19.85546875" style="3" customWidth="1"/>
    <col min="5916" max="5916" width="19.7109375" style="3" customWidth="1"/>
    <col min="5917" max="5917" width="17.85546875" style="3" customWidth="1"/>
    <col min="5918" max="5918" width="19.42578125" style="3" customWidth="1"/>
    <col min="5919" max="5919" width="22.28515625" style="3" customWidth="1"/>
    <col min="5920" max="6141" width="11.42578125" style="3"/>
    <col min="6142" max="6142" width="2.85546875" style="3" customWidth="1"/>
    <col min="6143" max="6143" width="16.5703125" style="3" customWidth="1"/>
    <col min="6144" max="6144" width="16.28515625" style="3" customWidth="1"/>
    <col min="6145" max="6145" width="19.85546875" style="3" customWidth="1"/>
    <col min="6146" max="6146" width="16.28515625" style="3" customWidth="1"/>
    <col min="6147" max="6147" width="21.5703125" style="3" customWidth="1"/>
    <col min="6148" max="6148" width="16.7109375" style="3" customWidth="1"/>
    <col min="6149" max="6149" width="44" style="3" customWidth="1"/>
    <col min="6150" max="6150" width="0" style="3" hidden="1" customWidth="1"/>
    <col min="6151" max="6151" width="33.140625" style="3" customWidth="1"/>
    <col min="6152" max="6153" width="12.85546875" style="3" customWidth="1"/>
    <col min="6154" max="6156" width="19" style="3" customWidth="1"/>
    <col min="6157" max="6157" width="20" style="3" customWidth="1"/>
    <col min="6158" max="6158" width="22.140625" style="3" customWidth="1"/>
    <col min="6159" max="6168" width="0" style="3" hidden="1" customWidth="1"/>
    <col min="6169" max="6170" width="23.7109375" style="3" customWidth="1"/>
    <col min="6171" max="6171" width="19.85546875" style="3" customWidth="1"/>
    <col min="6172" max="6172" width="19.7109375" style="3" customWidth="1"/>
    <col min="6173" max="6173" width="17.85546875" style="3" customWidth="1"/>
    <col min="6174" max="6174" width="19.42578125" style="3" customWidth="1"/>
    <col min="6175" max="6175" width="22.28515625" style="3" customWidth="1"/>
    <col min="6176" max="6397" width="11.42578125" style="3"/>
    <col min="6398" max="6398" width="2.85546875" style="3" customWidth="1"/>
    <col min="6399" max="6399" width="16.5703125" style="3" customWidth="1"/>
    <col min="6400" max="6400" width="16.28515625" style="3" customWidth="1"/>
    <col min="6401" max="6401" width="19.85546875" style="3" customWidth="1"/>
    <col min="6402" max="6402" width="16.28515625" style="3" customWidth="1"/>
    <col min="6403" max="6403" width="21.5703125" style="3" customWidth="1"/>
    <col min="6404" max="6404" width="16.7109375" style="3" customWidth="1"/>
    <col min="6405" max="6405" width="44" style="3" customWidth="1"/>
    <col min="6406" max="6406" width="0" style="3" hidden="1" customWidth="1"/>
    <col min="6407" max="6407" width="33.140625" style="3" customWidth="1"/>
    <col min="6408" max="6409" width="12.85546875" style="3" customWidth="1"/>
    <col min="6410" max="6412" width="19" style="3" customWidth="1"/>
    <col min="6413" max="6413" width="20" style="3" customWidth="1"/>
    <col min="6414" max="6414" width="22.140625" style="3" customWidth="1"/>
    <col min="6415" max="6424" width="0" style="3" hidden="1" customWidth="1"/>
    <col min="6425" max="6426" width="23.7109375" style="3" customWidth="1"/>
    <col min="6427" max="6427" width="19.85546875" style="3" customWidth="1"/>
    <col min="6428" max="6428" width="19.7109375" style="3" customWidth="1"/>
    <col min="6429" max="6429" width="17.85546875" style="3" customWidth="1"/>
    <col min="6430" max="6430" width="19.42578125" style="3" customWidth="1"/>
    <col min="6431" max="6431" width="22.28515625" style="3" customWidth="1"/>
    <col min="6432" max="6653" width="11.42578125" style="3"/>
    <col min="6654" max="6654" width="2.85546875" style="3" customWidth="1"/>
    <col min="6655" max="6655" width="16.5703125" style="3" customWidth="1"/>
    <col min="6656" max="6656" width="16.28515625" style="3" customWidth="1"/>
    <col min="6657" max="6657" width="19.85546875" style="3" customWidth="1"/>
    <col min="6658" max="6658" width="16.28515625" style="3" customWidth="1"/>
    <col min="6659" max="6659" width="21.5703125" style="3" customWidth="1"/>
    <col min="6660" max="6660" width="16.7109375" style="3" customWidth="1"/>
    <col min="6661" max="6661" width="44" style="3" customWidth="1"/>
    <col min="6662" max="6662" width="0" style="3" hidden="1" customWidth="1"/>
    <col min="6663" max="6663" width="33.140625" style="3" customWidth="1"/>
    <col min="6664" max="6665" width="12.85546875" style="3" customWidth="1"/>
    <col min="6666" max="6668" width="19" style="3" customWidth="1"/>
    <col min="6669" max="6669" width="20" style="3" customWidth="1"/>
    <col min="6670" max="6670" width="22.140625" style="3" customWidth="1"/>
    <col min="6671" max="6680" width="0" style="3" hidden="1" customWidth="1"/>
    <col min="6681" max="6682" width="23.7109375" style="3" customWidth="1"/>
    <col min="6683" max="6683" width="19.85546875" style="3" customWidth="1"/>
    <col min="6684" max="6684" width="19.7109375" style="3" customWidth="1"/>
    <col min="6685" max="6685" width="17.85546875" style="3" customWidth="1"/>
    <col min="6686" max="6686" width="19.42578125" style="3" customWidth="1"/>
    <col min="6687" max="6687" width="22.28515625" style="3" customWidth="1"/>
    <col min="6688" max="6909" width="11.42578125" style="3"/>
    <col min="6910" max="6910" width="2.85546875" style="3" customWidth="1"/>
    <col min="6911" max="6911" width="16.5703125" style="3" customWidth="1"/>
    <col min="6912" max="6912" width="16.28515625" style="3" customWidth="1"/>
    <col min="6913" max="6913" width="19.85546875" style="3" customWidth="1"/>
    <col min="6914" max="6914" width="16.28515625" style="3" customWidth="1"/>
    <col min="6915" max="6915" width="21.5703125" style="3" customWidth="1"/>
    <col min="6916" max="6916" width="16.7109375" style="3" customWidth="1"/>
    <col min="6917" max="6917" width="44" style="3" customWidth="1"/>
    <col min="6918" max="6918" width="0" style="3" hidden="1" customWidth="1"/>
    <col min="6919" max="6919" width="33.140625" style="3" customWidth="1"/>
    <col min="6920" max="6921" width="12.85546875" style="3" customWidth="1"/>
    <col min="6922" max="6924" width="19" style="3" customWidth="1"/>
    <col min="6925" max="6925" width="20" style="3" customWidth="1"/>
    <col min="6926" max="6926" width="22.140625" style="3" customWidth="1"/>
    <col min="6927" max="6936" width="0" style="3" hidden="1" customWidth="1"/>
    <col min="6937" max="6938" width="23.7109375" style="3" customWidth="1"/>
    <col min="6939" max="6939" width="19.85546875" style="3" customWidth="1"/>
    <col min="6940" max="6940" width="19.7109375" style="3" customWidth="1"/>
    <col min="6941" max="6941" width="17.85546875" style="3" customWidth="1"/>
    <col min="6942" max="6942" width="19.42578125" style="3" customWidth="1"/>
    <col min="6943" max="6943" width="22.28515625" style="3" customWidth="1"/>
    <col min="6944" max="7165" width="11.42578125" style="3"/>
    <col min="7166" max="7166" width="2.85546875" style="3" customWidth="1"/>
    <col min="7167" max="7167" width="16.5703125" style="3" customWidth="1"/>
    <col min="7168" max="7168" width="16.28515625" style="3" customWidth="1"/>
    <col min="7169" max="7169" width="19.85546875" style="3" customWidth="1"/>
    <col min="7170" max="7170" width="16.28515625" style="3" customWidth="1"/>
    <col min="7171" max="7171" width="21.5703125" style="3" customWidth="1"/>
    <col min="7172" max="7172" width="16.7109375" style="3" customWidth="1"/>
    <col min="7173" max="7173" width="44" style="3" customWidth="1"/>
    <col min="7174" max="7174" width="0" style="3" hidden="1" customWidth="1"/>
    <col min="7175" max="7175" width="33.140625" style="3" customWidth="1"/>
    <col min="7176" max="7177" width="12.85546875" style="3" customWidth="1"/>
    <col min="7178" max="7180" width="19" style="3" customWidth="1"/>
    <col min="7181" max="7181" width="20" style="3" customWidth="1"/>
    <col min="7182" max="7182" width="22.140625" style="3" customWidth="1"/>
    <col min="7183" max="7192" width="0" style="3" hidden="1" customWidth="1"/>
    <col min="7193" max="7194" width="23.7109375" style="3" customWidth="1"/>
    <col min="7195" max="7195" width="19.85546875" style="3" customWidth="1"/>
    <col min="7196" max="7196" width="19.7109375" style="3" customWidth="1"/>
    <col min="7197" max="7197" width="17.85546875" style="3" customWidth="1"/>
    <col min="7198" max="7198" width="19.42578125" style="3" customWidth="1"/>
    <col min="7199" max="7199" width="22.28515625" style="3" customWidth="1"/>
    <col min="7200" max="7421" width="11.42578125" style="3"/>
    <col min="7422" max="7422" width="2.85546875" style="3" customWidth="1"/>
    <col min="7423" max="7423" width="16.5703125" style="3" customWidth="1"/>
    <col min="7424" max="7424" width="16.28515625" style="3" customWidth="1"/>
    <col min="7425" max="7425" width="19.85546875" style="3" customWidth="1"/>
    <col min="7426" max="7426" width="16.28515625" style="3" customWidth="1"/>
    <col min="7427" max="7427" width="21.5703125" style="3" customWidth="1"/>
    <col min="7428" max="7428" width="16.7109375" style="3" customWidth="1"/>
    <col min="7429" max="7429" width="44" style="3" customWidth="1"/>
    <col min="7430" max="7430" width="0" style="3" hidden="1" customWidth="1"/>
    <col min="7431" max="7431" width="33.140625" style="3" customWidth="1"/>
    <col min="7432" max="7433" width="12.85546875" style="3" customWidth="1"/>
    <col min="7434" max="7436" width="19" style="3" customWidth="1"/>
    <col min="7437" max="7437" width="20" style="3" customWidth="1"/>
    <col min="7438" max="7438" width="22.140625" style="3" customWidth="1"/>
    <col min="7439" max="7448" width="0" style="3" hidden="1" customWidth="1"/>
    <col min="7449" max="7450" width="23.7109375" style="3" customWidth="1"/>
    <col min="7451" max="7451" width="19.85546875" style="3" customWidth="1"/>
    <col min="7452" max="7452" width="19.7109375" style="3" customWidth="1"/>
    <col min="7453" max="7453" width="17.85546875" style="3" customWidth="1"/>
    <col min="7454" max="7454" width="19.42578125" style="3" customWidth="1"/>
    <col min="7455" max="7455" width="22.28515625" style="3" customWidth="1"/>
    <col min="7456" max="7677" width="11.42578125" style="3"/>
    <col min="7678" max="7678" width="2.85546875" style="3" customWidth="1"/>
    <col min="7679" max="7679" width="16.5703125" style="3" customWidth="1"/>
    <col min="7680" max="7680" width="16.28515625" style="3" customWidth="1"/>
    <col min="7681" max="7681" width="19.85546875" style="3" customWidth="1"/>
    <col min="7682" max="7682" width="16.28515625" style="3" customWidth="1"/>
    <col min="7683" max="7683" width="21.5703125" style="3" customWidth="1"/>
    <col min="7684" max="7684" width="16.7109375" style="3" customWidth="1"/>
    <col min="7685" max="7685" width="44" style="3" customWidth="1"/>
    <col min="7686" max="7686" width="0" style="3" hidden="1" customWidth="1"/>
    <col min="7687" max="7687" width="33.140625" style="3" customWidth="1"/>
    <col min="7688" max="7689" width="12.85546875" style="3" customWidth="1"/>
    <col min="7690" max="7692" width="19" style="3" customWidth="1"/>
    <col min="7693" max="7693" width="20" style="3" customWidth="1"/>
    <col min="7694" max="7694" width="22.140625" style="3" customWidth="1"/>
    <col min="7695" max="7704" width="0" style="3" hidden="1" customWidth="1"/>
    <col min="7705" max="7706" width="23.7109375" style="3" customWidth="1"/>
    <col min="7707" max="7707" width="19.85546875" style="3" customWidth="1"/>
    <col min="7708" max="7708" width="19.7109375" style="3" customWidth="1"/>
    <col min="7709" max="7709" width="17.85546875" style="3" customWidth="1"/>
    <col min="7710" max="7710" width="19.42578125" style="3" customWidth="1"/>
    <col min="7711" max="7711" width="22.28515625" style="3" customWidth="1"/>
    <col min="7712" max="7933" width="11.42578125" style="3"/>
    <col min="7934" max="7934" width="2.85546875" style="3" customWidth="1"/>
    <col min="7935" max="7935" width="16.5703125" style="3" customWidth="1"/>
    <col min="7936" max="7936" width="16.28515625" style="3" customWidth="1"/>
    <col min="7937" max="7937" width="19.85546875" style="3" customWidth="1"/>
    <col min="7938" max="7938" width="16.28515625" style="3" customWidth="1"/>
    <col min="7939" max="7939" width="21.5703125" style="3" customWidth="1"/>
    <col min="7940" max="7940" width="16.7109375" style="3" customWidth="1"/>
    <col min="7941" max="7941" width="44" style="3" customWidth="1"/>
    <col min="7942" max="7942" width="0" style="3" hidden="1" customWidth="1"/>
    <col min="7943" max="7943" width="33.140625" style="3" customWidth="1"/>
    <col min="7944" max="7945" width="12.85546875" style="3" customWidth="1"/>
    <col min="7946" max="7948" width="19" style="3" customWidth="1"/>
    <col min="7949" max="7949" width="20" style="3" customWidth="1"/>
    <col min="7950" max="7950" width="22.140625" style="3" customWidth="1"/>
    <col min="7951" max="7960" width="0" style="3" hidden="1" customWidth="1"/>
    <col min="7961" max="7962" width="23.7109375" style="3" customWidth="1"/>
    <col min="7963" max="7963" width="19.85546875" style="3" customWidth="1"/>
    <col min="7964" max="7964" width="19.7109375" style="3" customWidth="1"/>
    <col min="7965" max="7965" width="17.85546875" style="3" customWidth="1"/>
    <col min="7966" max="7966" width="19.42578125" style="3" customWidth="1"/>
    <col min="7967" max="7967" width="22.28515625" style="3" customWidth="1"/>
    <col min="7968" max="8189" width="11.42578125" style="3"/>
    <col min="8190" max="8190" width="2.85546875" style="3" customWidth="1"/>
    <col min="8191" max="8191" width="16.5703125" style="3" customWidth="1"/>
    <col min="8192" max="8192" width="16.28515625" style="3" customWidth="1"/>
    <col min="8193" max="8193" width="19.85546875" style="3" customWidth="1"/>
    <col min="8194" max="8194" width="16.28515625" style="3" customWidth="1"/>
    <col min="8195" max="8195" width="21.5703125" style="3" customWidth="1"/>
    <col min="8196" max="8196" width="16.7109375" style="3" customWidth="1"/>
    <col min="8197" max="8197" width="44" style="3" customWidth="1"/>
    <col min="8198" max="8198" width="0" style="3" hidden="1" customWidth="1"/>
    <col min="8199" max="8199" width="33.140625" style="3" customWidth="1"/>
    <col min="8200" max="8201" width="12.85546875" style="3" customWidth="1"/>
    <col min="8202" max="8204" width="19" style="3" customWidth="1"/>
    <col min="8205" max="8205" width="20" style="3" customWidth="1"/>
    <col min="8206" max="8206" width="22.140625" style="3" customWidth="1"/>
    <col min="8207" max="8216" width="0" style="3" hidden="1" customWidth="1"/>
    <col min="8217" max="8218" width="23.7109375" style="3" customWidth="1"/>
    <col min="8219" max="8219" width="19.85546875" style="3" customWidth="1"/>
    <col min="8220" max="8220" width="19.7109375" style="3" customWidth="1"/>
    <col min="8221" max="8221" width="17.85546875" style="3" customWidth="1"/>
    <col min="8222" max="8222" width="19.42578125" style="3" customWidth="1"/>
    <col min="8223" max="8223" width="22.28515625" style="3" customWidth="1"/>
    <col min="8224" max="8445" width="11.42578125" style="3"/>
    <col min="8446" max="8446" width="2.85546875" style="3" customWidth="1"/>
    <col min="8447" max="8447" width="16.5703125" style="3" customWidth="1"/>
    <col min="8448" max="8448" width="16.28515625" style="3" customWidth="1"/>
    <col min="8449" max="8449" width="19.85546875" style="3" customWidth="1"/>
    <col min="8450" max="8450" width="16.28515625" style="3" customWidth="1"/>
    <col min="8451" max="8451" width="21.5703125" style="3" customWidth="1"/>
    <col min="8452" max="8452" width="16.7109375" style="3" customWidth="1"/>
    <col min="8453" max="8453" width="44" style="3" customWidth="1"/>
    <col min="8454" max="8454" width="0" style="3" hidden="1" customWidth="1"/>
    <col min="8455" max="8455" width="33.140625" style="3" customWidth="1"/>
    <col min="8456" max="8457" width="12.85546875" style="3" customWidth="1"/>
    <col min="8458" max="8460" width="19" style="3" customWidth="1"/>
    <col min="8461" max="8461" width="20" style="3" customWidth="1"/>
    <col min="8462" max="8462" width="22.140625" style="3" customWidth="1"/>
    <col min="8463" max="8472" width="0" style="3" hidden="1" customWidth="1"/>
    <col min="8473" max="8474" width="23.7109375" style="3" customWidth="1"/>
    <col min="8475" max="8475" width="19.85546875" style="3" customWidth="1"/>
    <col min="8476" max="8476" width="19.7109375" style="3" customWidth="1"/>
    <col min="8477" max="8477" width="17.85546875" style="3" customWidth="1"/>
    <col min="8478" max="8478" width="19.42578125" style="3" customWidth="1"/>
    <col min="8479" max="8479" width="22.28515625" style="3" customWidth="1"/>
    <col min="8480" max="8701" width="11.42578125" style="3"/>
    <col min="8702" max="8702" width="2.85546875" style="3" customWidth="1"/>
    <col min="8703" max="8703" width="16.5703125" style="3" customWidth="1"/>
    <col min="8704" max="8704" width="16.28515625" style="3" customWidth="1"/>
    <col min="8705" max="8705" width="19.85546875" style="3" customWidth="1"/>
    <col min="8706" max="8706" width="16.28515625" style="3" customWidth="1"/>
    <col min="8707" max="8707" width="21.5703125" style="3" customWidth="1"/>
    <col min="8708" max="8708" width="16.7109375" style="3" customWidth="1"/>
    <col min="8709" max="8709" width="44" style="3" customWidth="1"/>
    <col min="8710" max="8710" width="0" style="3" hidden="1" customWidth="1"/>
    <col min="8711" max="8711" width="33.140625" style="3" customWidth="1"/>
    <col min="8712" max="8713" width="12.85546875" style="3" customWidth="1"/>
    <col min="8714" max="8716" width="19" style="3" customWidth="1"/>
    <col min="8717" max="8717" width="20" style="3" customWidth="1"/>
    <col min="8718" max="8718" width="22.140625" style="3" customWidth="1"/>
    <col min="8719" max="8728" width="0" style="3" hidden="1" customWidth="1"/>
    <col min="8729" max="8730" width="23.7109375" style="3" customWidth="1"/>
    <col min="8731" max="8731" width="19.85546875" style="3" customWidth="1"/>
    <col min="8732" max="8732" width="19.7109375" style="3" customWidth="1"/>
    <col min="8733" max="8733" width="17.85546875" style="3" customWidth="1"/>
    <col min="8734" max="8734" width="19.42578125" style="3" customWidth="1"/>
    <col min="8735" max="8735" width="22.28515625" style="3" customWidth="1"/>
    <col min="8736" max="8957" width="11.42578125" style="3"/>
    <col min="8958" max="8958" width="2.85546875" style="3" customWidth="1"/>
    <col min="8959" max="8959" width="16.5703125" style="3" customWidth="1"/>
    <col min="8960" max="8960" width="16.28515625" style="3" customWidth="1"/>
    <col min="8961" max="8961" width="19.85546875" style="3" customWidth="1"/>
    <col min="8962" max="8962" width="16.28515625" style="3" customWidth="1"/>
    <col min="8963" max="8963" width="21.5703125" style="3" customWidth="1"/>
    <col min="8964" max="8964" width="16.7109375" style="3" customWidth="1"/>
    <col min="8965" max="8965" width="44" style="3" customWidth="1"/>
    <col min="8966" max="8966" width="0" style="3" hidden="1" customWidth="1"/>
    <col min="8967" max="8967" width="33.140625" style="3" customWidth="1"/>
    <col min="8968" max="8969" width="12.85546875" style="3" customWidth="1"/>
    <col min="8970" max="8972" width="19" style="3" customWidth="1"/>
    <col min="8973" max="8973" width="20" style="3" customWidth="1"/>
    <col min="8974" max="8974" width="22.140625" style="3" customWidth="1"/>
    <col min="8975" max="8984" width="0" style="3" hidden="1" customWidth="1"/>
    <col min="8985" max="8986" width="23.7109375" style="3" customWidth="1"/>
    <col min="8987" max="8987" width="19.85546875" style="3" customWidth="1"/>
    <col min="8988" max="8988" width="19.7109375" style="3" customWidth="1"/>
    <col min="8989" max="8989" width="17.85546875" style="3" customWidth="1"/>
    <col min="8990" max="8990" width="19.42578125" style="3" customWidth="1"/>
    <col min="8991" max="8991" width="22.28515625" style="3" customWidth="1"/>
    <col min="8992" max="9213" width="11.42578125" style="3"/>
    <col min="9214" max="9214" width="2.85546875" style="3" customWidth="1"/>
    <col min="9215" max="9215" width="16.5703125" style="3" customWidth="1"/>
    <col min="9216" max="9216" width="16.28515625" style="3" customWidth="1"/>
    <col min="9217" max="9217" width="19.85546875" style="3" customWidth="1"/>
    <col min="9218" max="9218" width="16.28515625" style="3" customWidth="1"/>
    <col min="9219" max="9219" width="21.5703125" style="3" customWidth="1"/>
    <col min="9220" max="9220" width="16.7109375" style="3" customWidth="1"/>
    <col min="9221" max="9221" width="44" style="3" customWidth="1"/>
    <col min="9222" max="9222" width="0" style="3" hidden="1" customWidth="1"/>
    <col min="9223" max="9223" width="33.140625" style="3" customWidth="1"/>
    <col min="9224" max="9225" width="12.85546875" style="3" customWidth="1"/>
    <col min="9226" max="9228" width="19" style="3" customWidth="1"/>
    <col min="9229" max="9229" width="20" style="3" customWidth="1"/>
    <col min="9230" max="9230" width="22.140625" style="3" customWidth="1"/>
    <col min="9231" max="9240" width="0" style="3" hidden="1" customWidth="1"/>
    <col min="9241" max="9242" width="23.7109375" style="3" customWidth="1"/>
    <col min="9243" max="9243" width="19.85546875" style="3" customWidth="1"/>
    <col min="9244" max="9244" width="19.7109375" style="3" customWidth="1"/>
    <col min="9245" max="9245" width="17.85546875" style="3" customWidth="1"/>
    <col min="9246" max="9246" width="19.42578125" style="3" customWidth="1"/>
    <col min="9247" max="9247" width="22.28515625" style="3" customWidth="1"/>
    <col min="9248" max="9469" width="11.42578125" style="3"/>
    <col min="9470" max="9470" width="2.85546875" style="3" customWidth="1"/>
    <col min="9471" max="9471" width="16.5703125" style="3" customWidth="1"/>
    <col min="9472" max="9472" width="16.28515625" style="3" customWidth="1"/>
    <col min="9473" max="9473" width="19.85546875" style="3" customWidth="1"/>
    <col min="9474" max="9474" width="16.28515625" style="3" customWidth="1"/>
    <col min="9475" max="9475" width="21.5703125" style="3" customWidth="1"/>
    <col min="9476" max="9476" width="16.7109375" style="3" customWidth="1"/>
    <col min="9477" max="9477" width="44" style="3" customWidth="1"/>
    <col min="9478" max="9478" width="0" style="3" hidden="1" customWidth="1"/>
    <col min="9479" max="9479" width="33.140625" style="3" customWidth="1"/>
    <col min="9480" max="9481" width="12.85546875" style="3" customWidth="1"/>
    <col min="9482" max="9484" width="19" style="3" customWidth="1"/>
    <col min="9485" max="9485" width="20" style="3" customWidth="1"/>
    <col min="9486" max="9486" width="22.140625" style="3" customWidth="1"/>
    <col min="9487" max="9496" width="0" style="3" hidden="1" customWidth="1"/>
    <col min="9497" max="9498" width="23.7109375" style="3" customWidth="1"/>
    <col min="9499" max="9499" width="19.85546875" style="3" customWidth="1"/>
    <col min="9500" max="9500" width="19.7109375" style="3" customWidth="1"/>
    <col min="9501" max="9501" width="17.85546875" style="3" customWidth="1"/>
    <col min="9502" max="9502" width="19.42578125" style="3" customWidth="1"/>
    <col min="9503" max="9503" width="22.28515625" style="3" customWidth="1"/>
    <col min="9504" max="9725" width="11.42578125" style="3"/>
    <col min="9726" max="9726" width="2.85546875" style="3" customWidth="1"/>
    <col min="9727" max="9727" width="16.5703125" style="3" customWidth="1"/>
    <col min="9728" max="9728" width="16.28515625" style="3" customWidth="1"/>
    <col min="9729" max="9729" width="19.85546875" style="3" customWidth="1"/>
    <col min="9730" max="9730" width="16.28515625" style="3" customWidth="1"/>
    <col min="9731" max="9731" width="21.5703125" style="3" customWidth="1"/>
    <col min="9732" max="9732" width="16.7109375" style="3" customWidth="1"/>
    <col min="9733" max="9733" width="44" style="3" customWidth="1"/>
    <col min="9734" max="9734" width="0" style="3" hidden="1" customWidth="1"/>
    <col min="9735" max="9735" width="33.140625" style="3" customWidth="1"/>
    <col min="9736" max="9737" width="12.85546875" style="3" customWidth="1"/>
    <col min="9738" max="9740" width="19" style="3" customWidth="1"/>
    <col min="9741" max="9741" width="20" style="3" customWidth="1"/>
    <col min="9742" max="9742" width="22.140625" style="3" customWidth="1"/>
    <col min="9743" max="9752" width="0" style="3" hidden="1" customWidth="1"/>
    <col min="9753" max="9754" width="23.7109375" style="3" customWidth="1"/>
    <col min="9755" max="9755" width="19.85546875" style="3" customWidth="1"/>
    <col min="9756" max="9756" width="19.7109375" style="3" customWidth="1"/>
    <col min="9757" max="9757" width="17.85546875" style="3" customWidth="1"/>
    <col min="9758" max="9758" width="19.42578125" style="3" customWidth="1"/>
    <col min="9759" max="9759" width="22.28515625" style="3" customWidth="1"/>
    <col min="9760" max="9981" width="11.42578125" style="3"/>
    <col min="9982" max="9982" width="2.85546875" style="3" customWidth="1"/>
    <col min="9983" max="9983" width="16.5703125" style="3" customWidth="1"/>
    <col min="9984" max="9984" width="16.28515625" style="3" customWidth="1"/>
    <col min="9985" max="9985" width="19.85546875" style="3" customWidth="1"/>
    <col min="9986" max="9986" width="16.28515625" style="3" customWidth="1"/>
    <col min="9987" max="9987" width="21.5703125" style="3" customWidth="1"/>
    <col min="9988" max="9988" width="16.7109375" style="3" customWidth="1"/>
    <col min="9989" max="9989" width="44" style="3" customWidth="1"/>
    <col min="9990" max="9990" width="0" style="3" hidden="1" customWidth="1"/>
    <col min="9991" max="9991" width="33.140625" style="3" customWidth="1"/>
    <col min="9992" max="9993" width="12.85546875" style="3" customWidth="1"/>
    <col min="9994" max="9996" width="19" style="3" customWidth="1"/>
    <col min="9997" max="9997" width="20" style="3" customWidth="1"/>
    <col min="9998" max="9998" width="22.140625" style="3" customWidth="1"/>
    <col min="9999" max="10008" width="0" style="3" hidden="1" customWidth="1"/>
    <col min="10009" max="10010" width="23.7109375" style="3" customWidth="1"/>
    <col min="10011" max="10011" width="19.85546875" style="3" customWidth="1"/>
    <col min="10012" max="10012" width="19.7109375" style="3" customWidth="1"/>
    <col min="10013" max="10013" width="17.85546875" style="3" customWidth="1"/>
    <col min="10014" max="10014" width="19.42578125" style="3" customWidth="1"/>
    <col min="10015" max="10015" width="22.28515625" style="3" customWidth="1"/>
    <col min="10016" max="10237" width="11.42578125" style="3"/>
    <col min="10238" max="10238" width="2.85546875" style="3" customWidth="1"/>
    <col min="10239" max="10239" width="16.5703125" style="3" customWidth="1"/>
    <col min="10240" max="10240" width="16.28515625" style="3" customWidth="1"/>
    <col min="10241" max="10241" width="19.85546875" style="3" customWidth="1"/>
    <col min="10242" max="10242" width="16.28515625" style="3" customWidth="1"/>
    <col min="10243" max="10243" width="21.5703125" style="3" customWidth="1"/>
    <col min="10244" max="10244" width="16.7109375" style="3" customWidth="1"/>
    <col min="10245" max="10245" width="44" style="3" customWidth="1"/>
    <col min="10246" max="10246" width="0" style="3" hidden="1" customWidth="1"/>
    <col min="10247" max="10247" width="33.140625" style="3" customWidth="1"/>
    <col min="10248" max="10249" width="12.85546875" style="3" customWidth="1"/>
    <col min="10250" max="10252" width="19" style="3" customWidth="1"/>
    <col min="10253" max="10253" width="20" style="3" customWidth="1"/>
    <col min="10254" max="10254" width="22.140625" style="3" customWidth="1"/>
    <col min="10255" max="10264" width="0" style="3" hidden="1" customWidth="1"/>
    <col min="10265" max="10266" width="23.7109375" style="3" customWidth="1"/>
    <col min="10267" max="10267" width="19.85546875" style="3" customWidth="1"/>
    <col min="10268" max="10268" width="19.7109375" style="3" customWidth="1"/>
    <col min="10269" max="10269" width="17.85546875" style="3" customWidth="1"/>
    <col min="10270" max="10270" width="19.42578125" style="3" customWidth="1"/>
    <col min="10271" max="10271" width="22.28515625" style="3" customWidth="1"/>
    <col min="10272" max="10493" width="11.42578125" style="3"/>
    <col min="10494" max="10494" width="2.85546875" style="3" customWidth="1"/>
    <col min="10495" max="10495" width="16.5703125" style="3" customWidth="1"/>
    <col min="10496" max="10496" width="16.28515625" style="3" customWidth="1"/>
    <col min="10497" max="10497" width="19.85546875" style="3" customWidth="1"/>
    <col min="10498" max="10498" width="16.28515625" style="3" customWidth="1"/>
    <col min="10499" max="10499" width="21.5703125" style="3" customWidth="1"/>
    <col min="10500" max="10500" width="16.7109375" style="3" customWidth="1"/>
    <col min="10501" max="10501" width="44" style="3" customWidth="1"/>
    <col min="10502" max="10502" width="0" style="3" hidden="1" customWidth="1"/>
    <col min="10503" max="10503" width="33.140625" style="3" customWidth="1"/>
    <col min="10504" max="10505" width="12.85546875" style="3" customWidth="1"/>
    <col min="10506" max="10508" width="19" style="3" customWidth="1"/>
    <col min="10509" max="10509" width="20" style="3" customWidth="1"/>
    <col min="10510" max="10510" width="22.140625" style="3" customWidth="1"/>
    <col min="10511" max="10520" width="0" style="3" hidden="1" customWidth="1"/>
    <col min="10521" max="10522" width="23.7109375" style="3" customWidth="1"/>
    <col min="10523" max="10523" width="19.85546875" style="3" customWidth="1"/>
    <col min="10524" max="10524" width="19.7109375" style="3" customWidth="1"/>
    <col min="10525" max="10525" width="17.85546875" style="3" customWidth="1"/>
    <col min="10526" max="10526" width="19.42578125" style="3" customWidth="1"/>
    <col min="10527" max="10527" width="22.28515625" style="3" customWidth="1"/>
    <col min="10528" max="10749" width="11.42578125" style="3"/>
    <col min="10750" max="10750" width="2.85546875" style="3" customWidth="1"/>
    <col min="10751" max="10751" width="16.5703125" style="3" customWidth="1"/>
    <col min="10752" max="10752" width="16.28515625" style="3" customWidth="1"/>
    <col min="10753" max="10753" width="19.85546875" style="3" customWidth="1"/>
    <col min="10754" max="10754" width="16.28515625" style="3" customWidth="1"/>
    <col min="10755" max="10755" width="21.5703125" style="3" customWidth="1"/>
    <col min="10756" max="10756" width="16.7109375" style="3" customWidth="1"/>
    <col min="10757" max="10757" width="44" style="3" customWidth="1"/>
    <col min="10758" max="10758" width="0" style="3" hidden="1" customWidth="1"/>
    <col min="10759" max="10759" width="33.140625" style="3" customWidth="1"/>
    <col min="10760" max="10761" width="12.85546875" style="3" customWidth="1"/>
    <col min="10762" max="10764" width="19" style="3" customWidth="1"/>
    <col min="10765" max="10765" width="20" style="3" customWidth="1"/>
    <col min="10766" max="10766" width="22.140625" style="3" customWidth="1"/>
    <col min="10767" max="10776" width="0" style="3" hidden="1" customWidth="1"/>
    <col min="10777" max="10778" width="23.7109375" style="3" customWidth="1"/>
    <col min="10779" max="10779" width="19.85546875" style="3" customWidth="1"/>
    <col min="10780" max="10780" width="19.7109375" style="3" customWidth="1"/>
    <col min="10781" max="10781" width="17.85546875" style="3" customWidth="1"/>
    <col min="10782" max="10782" width="19.42578125" style="3" customWidth="1"/>
    <col min="10783" max="10783" width="22.28515625" style="3" customWidth="1"/>
    <col min="10784" max="11005" width="11.42578125" style="3"/>
    <col min="11006" max="11006" width="2.85546875" style="3" customWidth="1"/>
    <col min="11007" max="11007" width="16.5703125" style="3" customWidth="1"/>
    <col min="11008" max="11008" width="16.28515625" style="3" customWidth="1"/>
    <col min="11009" max="11009" width="19.85546875" style="3" customWidth="1"/>
    <col min="11010" max="11010" width="16.28515625" style="3" customWidth="1"/>
    <col min="11011" max="11011" width="21.5703125" style="3" customWidth="1"/>
    <col min="11012" max="11012" width="16.7109375" style="3" customWidth="1"/>
    <col min="11013" max="11013" width="44" style="3" customWidth="1"/>
    <col min="11014" max="11014" width="0" style="3" hidden="1" customWidth="1"/>
    <col min="11015" max="11015" width="33.140625" style="3" customWidth="1"/>
    <col min="11016" max="11017" width="12.85546875" style="3" customWidth="1"/>
    <col min="11018" max="11020" width="19" style="3" customWidth="1"/>
    <col min="11021" max="11021" width="20" style="3" customWidth="1"/>
    <col min="11022" max="11022" width="22.140625" style="3" customWidth="1"/>
    <col min="11023" max="11032" width="0" style="3" hidden="1" customWidth="1"/>
    <col min="11033" max="11034" width="23.7109375" style="3" customWidth="1"/>
    <col min="11035" max="11035" width="19.85546875" style="3" customWidth="1"/>
    <col min="11036" max="11036" width="19.7109375" style="3" customWidth="1"/>
    <col min="11037" max="11037" width="17.85546875" style="3" customWidth="1"/>
    <col min="11038" max="11038" width="19.42578125" style="3" customWidth="1"/>
    <col min="11039" max="11039" width="22.28515625" style="3" customWidth="1"/>
    <col min="11040" max="11261" width="11.42578125" style="3"/>
    <col min="11262" max="11262" width="2.85546875" style="3" customWidth="1"/>
    <col min="11263" max="11263" width="16.5703125" style="3" customWidth="1"/>
    <col min="11264" max="11264" width="16.28515625" style="3" customWidth="1"/>
    <col min="11265" max="11265" width="19.85546875" style="3" customWidth="1"/>
    <col min="11266" max="11266" width="16.28515625" style="3" customWidth="1"/>
    <col min="11267" max="11267" width="21.5703125" style="3" customWidth="1"/>
    <col min="11268" max="11268" width="16.7109375" style="3" customWidth="1"/>
    <col min="11269" max="11269" width="44" style="3" customWidth="1"/>
    <col min="11270" max="11270" width="0" style="3" hidden="1" customWidth="1"/>
    <col min="11271" max="11271" width="33.140625" style="3" customWidth="1"/>
    <col min="11272" max="11273" width="12.85546875" style="3" customWidth="1"/>
    <col min="11274" max="11276" width="19" style="3" customWidth="1"/>
    <col min="11277" max="11277" width="20" style="3" customWidth="1"/>
    <col min="11278" max="11278" width="22.140625" style="3" customWidth="1"/>
    <col min="11279" max="11288" width="0" style="3" hidden="1" customWidth="1"/>
    <col min="11289" max="11290" width="23.7109375" style="3" customWidth="1"/>
    <col min="11291" max="11291" width="19.85546875" style="3" customWidth="1"/>
    <col min="11292" max="11292" width="19.7109375" style="3" customWidth="1"/>
    <col min="11293" max="11293" width="17.85546875" style="3" customWidth="1"/>
    <col min="11294" max="11294" width="19.42578125" style="3" customWidth="1"/>
    <col min="11295" max="11295" width="22.28515625" style="3" customWidth="1"/>
    <col min="11296" max="11517" width="11.42578125" style="3"/>
    <col min="11518" max="11518" width="2.85546875" style="3" customWidth="1"/>
    <col min="11519" max="11519" width="16.5703125" style="3" customWidth="1"/>
    <col min="11520" max="11520" width="16.28515625" style="3" customWidth="1"/>
    <col min="11521" max="11521" width="19.85546875" style="3" customWidth="1"/>
    <col min="11522" max="11522" width="16.28515625" style="3" customWidth="1"/>
    <col min="11523" max="11523" width="21.5703125" style="3" customWidth="1"/>
    <col min="11524" max="11524" width="16.7109375" style="3" customWidth="1"/>
    <col min="11525" max="11525" width="44" style="3" customWidth="1"/>
    <col min="11526" max="11526" width="0" style="3" hidden="1" customWidth="1"/>
    <col min="11527" max="11527" width="33.140625" style="3" customWidth="1"/>
    <col min="11528" max="11529" width="12.85546875" style="3" customWidth="1"/>
    <col min="11530" max="11532" width="19" style="3" customWidth="1"/>
    <col min="11533" max="11533" width="20" style="3" customWidth="1"/>
    <col min="11534" max="11534" width="22.140625" style="3" customWidth="1"/>
    <col min="11535" max="11544" width="0" style="3" hidden="1" customWidth="1"/>
    <col min="11545" max="11546" width="23.7109375" style="3" customWidth="1"/>
    <col min="11547" max="11547" width="19.85546875" style="3" customWidth="1"/>
    <col min="11548" max="11548" width="19.7109375" style="3" customWidth="1"/>
    <col min="11549" max="11549" width="17.85546875" style="3" customWidth="1"/>
    <col min="11550" max="11550" width="19.42578125" style="3" customWidth="1"/>
    <col min="11551" max="11551" width="22.28515625" style="3" customWidth="1"/>
    <col min="11552" max="11773" width="11.42578125" style="3"/>
    <col min="11774" max="11774" width="2.85546875" style="3" customWidth="1"/>
    <col min="11775" max="11775" width="16.5703125" style="3" customWidth="1"/>
    <col min="11776" max="11776" width="16.28515625" style="3" customWidth="1"/>
    <col min="11777" max="11777" width="19.85546875" style="3" customWidth="1"/>
    <col min="11778" max="11778" width="16.28515625" style="3" customWidth="1"/>
    <col min="11779" max="11779" width="21.5703125" style="3" customWidth="1"/>
    <col min="11780" max="11780" width="16.7109375" style="3" customWidth="1"/>
    <col min="11781" max="11781" width="44" style="3" customWidth="1"/>
    <col min="11782" max="11782" width="0" style="3" hidden="1" customWidth="1"/>
    <col min="11783" max="11783" width="33.140625" style="3" customWidth="1"/>
    <col min="11784" max="11785" width="12.85546875" style="3" customWidth="1"/>
    <col min="11786" max="11788" width="19" style="3" customWidth="1"/>
    <col min="11789" max="11789" width="20" style="3" customWidth="1"/>
    <col min="11790" max="11790" width="22.140625" style="3" customWidth="1"/>
    <col min="11791" max="11800" width="0" style="3" hidden="1" customWidth="1"/>
    <col min="11801" max="11802" width="23.7109375" style="3" customWidth="1"/>
    <col min="11803" max="11803" width="19.85546875" style="3" customWidth="1"/>
    <col min="11804" max="11804" width="19.7109375" style="3" customWidth="1"/>
    <col min="11805" max="11805" width="17.85546875" style="3" customWidth="1"/>
    <col min="11806" max="11806" width="19.42578125" style="3" customWidth="1"/>
    <col min="11807" max="11807" width="22.28515625" style="3" customWidth="1"/>
    <col min="11808" max="12029" width="11.42578125" style="3"/>
    <col min="12030" max="12030" width="2.85546875" style="3" customWidth="1"/>
    <col min="12031" max="12031" width="16.5703125" style="3" customWidth="1"/>
    <col min="12032" max="12032" width="16.28515625" style="3" customWidth="1"/>
    <col min="12033" max="12033" width="19.85546875" style="3" customWidth="1"/>
    <col min="12034" max="12034" width="16.28515625" style="3" customWidth="1"/>
    <col min="12035" max="12035" width="21.5703125" style="3" customWidth="1"/>
    <col min="12036" max="12036" width="16.7109375" style="3" customWidth="1"/>
    <col min="12037" max="12037" width="44" style="3" customWidth="1"/>
    <col min="12038" max="12038" width="0" style="3" hidden="1" customWidth="1"/>
    <col min="12039" max="12039" width="33.140625" style="3" customWidth="1"/>
    <col min="12040" max="12041" width="12.85546875" style="3" customWidth="1"/>
    <col min="12042" max="12044" width="19" style="3" customWidth="1"/>
    <col min="12045" max="12045" width="20" style="3" customWidth="1"/>
    <col min="12046" max="12046" width="22.140625" style="3" customWidth="1"/>
    <col min="12047" max="12056" width="0" style="3" hidden="1" customWidth="1"/>
    <col min="12057" max="12058" width="23.7109375" style="3" customWidth="1"/>
    <col min="12059" max="12059" width="19.85546875" style="3" customWidth="1"/>
    <col min="12060" max="12060" width="19.7109375" style="3" customWidth="1"/>
    <col min="12061" max="12061" width="17.85546875" style="3" customWidth="1"/>
    <col min="12062" max="12062" width="19.42578125" style="3" customWidth="1"/>
    <col min="12063" max="12063" width="22.28515625" style="3" customWidth="1"/>
    <col min="12064" max="12285" width="11.42578125" style="3"/>
    <col min="12286" max="12286" width="2.85546875" style="3" customWidth="1"/>
    <col min="12287" max="12287" width="16.5703125" style="3" customWidth="1"/>
    <col min="12288" max="12288" width="16.28515625" style="3" customWidth="1"/>
    <col min="12289" max="12289" width="19.85546875" style="3" customWidth="1"/>
    <col min="12290" max="12290" width="16.28515625" style="3" customWidth="1"/>
    <col min="12291" max="12291" width="21.5703125" style="3" customWidth="1"/>
    <col min="12292" max="12292" width="16.7109375" style="3" customWidth="1"/>
    <col min="12293" max="12293" width="44" style="3" customWidth="1"/>
    <col min="12294" max="12294" width="0" style="3" hidden="1" customWidth="1"/>
    <col min="12295" max="12295" width="33.140625" style="3" customWidth="1"/>
    <col min="12296" max="12297" width="12.85546875" style="3" customWidth="1"/>
    <col min="12298" max="12300" width="19" style="3" customWidth="1"/>
    <col min="12301" max="12301" width="20" style="3" customWidth="1"/>
    <col min="12302" max="12302" width="22.140625" style="3" customWidth="1"/>
    <col min="12303" max="12312" width="0" style="3" hidden="1" customWidth="1"/>
    <col min="12313" max="12314" width="23.7109375" style="3" customWidth="1"/>
    <col min="12315" max="12315" width="19.85546875" style="3" customWidth="1"/>
    <col min="12316" max="12316" width="19.7109375" style="3" customWidth="1"/>
    <col min="12317" max="12317" width="17.85546875" style="3" customWidth="1"/>
    <col min="12318" max="12318" width="19.42578125" style="3" customWidth="1"/>
    <col min="12319" max="12319" width="22.28515625" style="3" customWidth="1"/>
    <col min="12320" max="12541" width="11.42578125" style="3"/>
    <col min="12542" max="12542" width="2.85546875" style="3" customWidth="1"/>
    <col min="12543" max="12543" width="16.5703125" style="3" customWidth="1"/>
    <col min="12544" max="12544" width="16.28515625" style="3" customWidth="1"/>
    <col min="12545" max="12545" width="19.85546875" style="3" customWidth="1"/>
    <col min="12546" max="12546" width="16.28515625" style="3" customWidth="1"/>
    <col min="12547" max="12547" width="21.5703125" style="3" customWidth="1"/>
    <col min="12548" max="12548" width="16.7109375" style="3" customWidth="1"/>
    <col min="12549" max="12549" width="44" style="3" customWidth="1"/>
    <col min="12550" max="12550" width="0" style="3" hidden="1" customWidth="1"/>
    <col min="12551" max="12551" width="33.140625" style="3" customWidth="1"/>
    <col min="12552" max="12553" width="12.85546875" style="3" customWidth="1"/>
    <col min="12554" max="12556" width="19" style="3" customWidth="1"/>
    <col min="12557" max="12557" width="20" style="3" customWidth="1"/>
    <col min="12558" max="12558" width="22.140625" style="3" customWidth="1"/>
    <col min="12559" max="12568" width="0" style="3" hidden="1" customWidth="1"/>
    <col min="12569" max="12570" width="23.7109375" style="3" customWidth="1"/>
    <col min="12571" max="12571" width="19.85546875" style="3" customWidth="1"/>
    <col min="12572" max="12572" width="19.7109375" style="3" customWidth="1"/>
    <col min="12573" max="12573" width="17.85546875" style="3" customWidth="1"/>
    <col min="12574" max="12574" width="19.42578125" style="3" customWidth="1"/>
    <col min="12575" max="12575" width="22.28515625" style="3" customWidth="1"/>
    <col min="12576" max="12797" width="11.42578125" style="3"/>
    <col min="12798" max="12798" width="2.85546875" style="3" customWidth="1"/>
    <col min="12799" max="12799" width="16.5703125" style="3" customWidth="1"/>
    <col min="12800" max="12800" width="16.28515625" style="3" customWidth="1"/>
    <col min="12801" max="12801" width="19.85546875" style="3" customWidth="1"/>
    <col min="12802" max="12802" width="16.28515625" style="3" customWidth="1"/>
    <col min="12803" max="12803" width="21.5703125" style="3" customWidth="1"/>
    <col min="12804" max="12804" width="16.7109375" style="3" customWidth="1"/>
    <col min="12805" max="12805" width="44" style="3" customWidth="1"/>
    <col min="12806" max="12806" width="0" style="3" hidden="1" customWidth="1"/>
    <col min="12807" max="12807" width="33.140625" style="3" customWidth="1"/>
    <col min="12808" max="12809" width="12.85546875" style="3" customWidth="1"/>
    <col min="12810" max="12812" width="19" style="3" customWidth="1"/>
    <col min="12813" max="12813" width="20" style="3" customWidth="1"/>
    <col min="12814" max="12814" width="22.140625" style="3" customWidth="1"/>
    <col min="12815" max="12824" width="0" style="3" hidden="1" customWidth="1"/>
    <col min="12825" max="12826" width="23.7109375" style="3" customWidth="1"/>
    <col min="12827" max="12827" width="19.85546875" style="3" customWidth="1"/>
    <col min="12828" max="12828" width="19.7109375" style="3" customWidth="1"/>
    <col min="12829" max="12829" width="17.85546875" style="3" customWidth="1"/>
    <col min="12830" max="12830" width="19.42578125" style="3" customWidth="1"/>
    <col min="12831" max="12831" width="22.28515625" style="3" customWidth="1"/>
    <col min="12832" max="13053" width="11.42578125" style="3"/>
    <col min="13054" max="13054" width="2.85546875" style="3" customWidth="1"/>
    <col min="13055" max="13055" width="16.5703125" style="3" customWidth="1"/>
    <col min="13056" max="13056" width="16.28515625" style="3" customWidth="1"/>
    <col min="13057" max="13057" width="19.85546875" style="3" customWidth="1"/>
    <col min="13058" max="13058" width="16.28515625" style="3" customWidth="1"/>
    <col min="13059" max="13059" width="21.5703125" style="3" customWidth="1"/>
    <col min="13060" max="13060" width="16.7109375" style="3" customWidth="1"/>
    <col min="13061" max="13061" width="44" style="3" customWidth="1"/>
    <col min="13062" max="13062" width="0" style="3" hidden="1" customWidth="1"/>
    <col min="13063" max="13063" width="33.140625" style="3" customWidth="1"/>
    <col min="13064" max="13065" width="12.85546875" style="3" customWidth="1"/>
    <col min="13066" max="13068" width="19" style="3" customWidth="1"/>
    <col min="13069" max="13069" width="20" style="3" customWidth="1"/>
    <col min="13070" max="13070" width="22.140625" style="3" customWidth="1"/>
    <col min="13071" max="13080" width="0" style="3" hidden="1" customWidth="1"/>
    <col min="13081" max="13082" width="23.7109375" style="3" customWidth="1"/>
    <col min="13083" max="13083" width="19.85546875" style="3" customWidth="1"/>
    <col min="13084" max="13084" width="19.7109375" style="3" customWidth="1"/>
    <col min="13085" max="13085" width="17.85546875" style="3" customWidth="1"/>
    <col min="13086" max="13086" width="19.42578125" style="3" customWidth="1"/>
    <col min="13087" max="13087" width="22.28515625" style="3" customWidth="1"/>
    <col min="13088" max="13309" width="11.42578125" style="3"/>
    <col min="13310" max="13310" width="2.85546875" style="3" customWidth="1"/>
    <col min="13311" max="13311" width="16.5703125" style="3" customWidth="1"/>
    <col min="13312" max="13312" width="16.28515625" style="3" customWidth="1"/>
    <col min="13313" max="13313" width="19.85546875" style="3" customWidth="1"/>
    <col min="13314" max="13314" width="16.28515625" style="3" customWidth="1"/>
    <col min="13315" max="13315" width="21.5703125" style="3" customWidth="1"/>
    <col min="13316" max="13316" width="16.7109375" style="3" customWidth="1"/>
    <col min="13317" max="13317" width="44" style="3" customWidth="1"/>
    <col min="13318" max="13318" width="0" style="3" hidden="1" customWidth="1"/>
    <col min="13319" max="13319" width="33.140625" style="3" customWidth="1"/>
    <col min="13320" max="13321" width="12.85546875" style="3" customWidth="1"/>
    <col min="13322" max="13324" width="19" style="3" customWidth="1"/>
    <col min="13325" max="13325" width="20" style="3" customWidth="1"/>
    <col min="13326" max="13326" width="22.140625" style="3" customWidth="1"/>
    <col min="13327" max="13336" width="0" style="3" hidden="1" customWidth="1"/>
    <col min="13337" max="13338" width="23.7109375" style="3" customWidth="1"/>
    <col min="13339" max="13339" width="19.85546875" style="3" customWidth="1"/>
    <col min="13340" max="13340" width="19.7109375" style="3" customWidth="1"/>
    <col min="13341" max="13341" width="17.85546875" style="3" customWidth="1"/>
    <col min="13342" max="13342" width="19.42578125" style="3" customWidth="1"/>
    <col min="13343" max="13343" width="22.28515625" style="3" customWidth="1"/>
    <col min="13344" max="13565" width="11.42578125" style="3"/>
    <col min="13566" max="13566" width="2.85546875" style="3" customWidth="1"/>
    <col min="13567" max="13567" width="16.5703125" style="3" customWidth="1"/>
    <col min="13568" max="13568" width="16.28515625" style="3" customWidth="1"/>
    <col min="13569" max="13569" width="19.85546875" style="3" customWidth="1"/>
    <col min="13570" max="13570" width="16.28515625" style="3" customWidth="1"/>
    <col min="13571" max="13571" width="21.5703125" style="3" customWidth="1"/>
    <col min="13572" max="13572" width="16.7109375" style="3" customWidth="1"/>
    <col min="13573" max="13573" width="44" style="3" customWidth="1"/>
    <col min="13574" max="13574" width="0" style="3" hidden="1" customWidth="1"/>
    <col min="13575" max="13575" width="33.140625" style="3" customWidth="1"/>
    <col min="13576" max="13577" width="12.85546875" style="3" customWidth="1"/>
    <col min="13578" max="13580" width="19" style="3" customWidth="1"/>
    <col min="13581" max="13581" width="20" style="3" customWidth="1"/>
    <col min="13582" max="13582" width="22.140625" style="3" customWidth="1"/>
    <col min="13583" max="13592" width="0" style="3" hidden="1" customWidth="1"/>
    <col min="13593" max="13594" width="23.7109375" style="3" customWidth="1"/>
    <col min="13595" max="13595" width="19.85546875" style="3" customWidth="1"/>
    <col min="13596" max="13596" width="19.7109375" style="3" customWidth="1"/>
    <col min="13597" max="13597" width="17.85546875" style="3" customWidth="1"/>
    <col min="13598" max="13598" width="19.42578125" style="3" customWidth="1"/>
    <col min="13599" max="13599" width="22.28515625" style="3" customWidth="1"/>
    <col min="13600" max="13821" width="11.42578125" style="3"/>
    <col min="13822" max="13822" width="2.85546875" style="3" customWidth="1"/>
    <col min="13823" max="13823" width="16.5703125" style="3" customWidth="1"/>
    <col min="13824" max="13824" width="16.28515625" style="3" customWidth="1"/>
    <col min="13825" max="13825" width="19.85546875" style="3" customWidth="1"/>
    <col min="13826" max="13826" width="16.28515625" style="3" customWidth="1"/>
    <col min="13827" max="13827" width="21.5703125" style="3" customWidth="1"/>
    <col min="13828" max="13828" width="16.7109375" style="3" customWidth="1"/>
    <col min="13829" max="13829" width="44" style="3" customWidth="1"/>
    <col min="13830" max="13830" width="0" style="3" hidden="1" customWidth="1"/>
    <col min="13831" max="13831" width="33.140625" style="3" customWidth="1"/>
    <col min="13832" max="13833" width="12.85546875" style="3" customWidth="1"/>
    <col min="13834" max="13836" width="19" style="3" customWidth="1"/>
    <col min="13837" max="13837" width="20" style="3" customWidth="1"/>
    <col min="13838" max="13838" width="22.140625" style="3" customWidth="1"/>
    <col min="13839" max="13848" width="0" style="3" hidden="1" customWidth="1"/>
    <col min="13849" max="13850" width="23.7109375" style="3" customWidth="1"/>
    <col min="13851" max="13851" width="19.85546875" style="3" customWidth="1"/>
    <col min="13852" max="13852" width="19.7109375" style="3" customWidth="1"/>
    <col min="13853" max="13853" width="17.85546875" style="3" customWidth="1"/>
    <col min="13854" max="13854" width="19.42578125" style="3" customWidth="1"/>
    <col min="13855" max="13855" width="22.28515625" style="3" customWidth="1"/>
    <col min="13856" max="14077" width="11.42578125" style="3"/>
    <col min="14078" max="14078" width="2.85546875" style="3" customWidth="1"/>
    <col min="14079" max="14079" width="16.5703125" style="3" customWidth="1"/>
    <col min="14080" max="14080" width="16.28515625" style="3" customWidth="1"/>
    <col min="14081" max="14081" width="19.85546875" style="3" customWidth="1"/>
    <col min="14082" max="14082" width="16.28515625" style="3" customWidth="1"/>
    <col min="14083" max="14083" width="21.5703125" style="3" customWidth="1"/>
    <col min="14084" max="14084" width="16.7109375" style="3" customWidth="1"/>
    <col min="14085" max="14085" width="44" style="3" customWidth="1"/>
    <col min="14086" max="14086" width="0" style="3" hidden="1" customWidth="1"/>
    <col min="14087" max="14087" width="33.140625" style="3" customWidth="1"/>
    <col min="14088" max="14089" width="12.85546875" style="3" customWidth="1"/>
    <col min="14090" max="14092" width="19" style="3" customWidth="1"/>
    <col min="14093" max="14093" width="20" style="3" customWidth="1"/>
    <col min="14094" max="14094" width="22.140625" style="3" customWidth="1"/>
    <col min="14095" max="14104" width="0" style="3" hidden="1" customWidth="1"/>
    <col min="14105" max="14106" width="23.7109375" style="3" customWidth="1"/>
    <col min="14107" max="14107" width="19.85546875" style="3" customWidth="1"/>
    <col min="14108" max="14108" width="19.7109375" style="3" customWidth="1"/>
    <col min="14109" max="14109" width="17.85546875" style="3" customWidth="1"/>
    <col min="14110" max="14110" width="19.42578125" style="3" customWidth="1"/>
    <col min="14111" max="14111" width="22.28515625" style="3" customWidth="1"/>
    <col min="14112" max="14333" width="11.42578125" style="3"/>
    <col min="14334" max="14334" width="2.85546875" style="3" customWidth="1"/>
    <col min="14335" max="14335" width="16.5703125" style="3" customWidth="1"/>
    <col min="14336" max="14336" width="16.28515625" style="3" customWidth="1"/>
    <col min="14337" max="14337" width="19.85546875" style="3" customWidth="1"/>
    <col min="14338" max="14338" width="16.28515625" style="3" customWidth="1"/>
    <col min="14339" max="14339" width="21.5703125" style="3" customWidth="1"/>
    <col min="14340" max="14340" width="16.7109375" style="3" customWidth="1"/>
    <col min="14341" max="14341" width="44" style="3" customWidth="1"/>
    <col min="14342" max="14342" width="0" style="3" hidden="1" customWidth="1"/>
    <col min="14343" max="14343" width="33.140625" style="3" customWidth="1"/>
    <col min="14344" max="14345" width="12.85546875" style="3" customWidth="1"/>
    <col min="14346" max="14348" width="19" style="3" customWidth="1"/>
    <col min="14349" max="14349" width="20" style="3" customWidth="1"/>
    <col min="14350" max="14350" width="22.140625" style="3" customWidth="1"/>
    <col min="14351" max="14360" width="0" style="3" hidden="1" customWidth="1"/>
    <col min="14361" max="14362" width="23.7109375" style="3" customWidth="1"/>
    <col min="14363" max="14363" width="19.85546875" style="3" customWidth="1"/>
    <col min="14364" max="14364" width="19.7109375" style="3" customWidth="1"/>
    <col min="14365" max="14365" width="17.85546875" style="3" customWidth="1"/>
    <col min="14366" max="14366" width="19.42578125" style="3" customWidth="1"/>
    <col min="14367" max="14367" width="22.28515625" style="3" customWidth="1"/>
    <col min="14368" max="14589" width="11.42578125" style="3"/>
    <col min="14590" max="14590" width="2.85546875" style="3" customWidth="1"/>
    <col min="14591" max="14591" width="16.5703125" style="3" customWidth="1"/>
    <col min="14592" max="14592" width="16.28515625" style="3" customWidth="1"/>
    <col min="14593" max="14593" width="19.85546875" style="3" customWidth="1"/>
    <col min="14594" max="14594" width="16.28515625" style="3" customWidth="1"/>
    <col min="14595" max="14595" width="21.5703125" style="3" customWidth="1"/>
    <col min="14596" max="14596" width="16.7109375" style="3" customWidth="1"/>
    <col min="14597" max="14597" width="44" style="3" customWidth="1"/>
    <col min="14598" max="14598" width="0" style="3" hidden="1" customWidth="1"/>
    <col min="14599" max="14599" width="33.140625" style="3" customWidth="1"/>
    <col min="14600" max="14601" width="12.85546875" style="3" customWidth="1"/>
    <col min="14602" max="14604" width="19" style="3" customWidth="1"/>
    <col min="14605" max="14605" width="20" style="3" customWidth="1"/>
    <col min="14606" max="14606" width="22.140625" style="3" customWidth="1"/>
    <col min="14607" max="14616" width="0" style="3" hidden="1" customWidth="1"/>
    <col min="14617" max="14618" width="23.7109375" style="3" customWidth="1"/>
    <col min="14619" max="14619" width="19.85546875" style="3" customWidth="1"/>
    <col min="14620" max="14620" width="19.7109375" style="3" customWidth="1"/>
    <col min="14621" max="14621" width="17.85546875" style="3" customWidth="1"/>
    <col min="14622" max="14622" width="19.42578125" style="3" customWidth="1"/>
    <col min="14623" max="14623" width="22.28515625" style="3" customWidth="1"/>
    <col min="14624" max="14845" width="11.42578125" style="3"/>
    <col min="14846" max="14846" width="2.85546875" style="3" customWidth="1"/>
    <col min="14847" max="14847" width="16.5703125" style="3" customWidth="1"/>
    <col min="14848" max="14848" width="16.28515625" style="3" customWidth="1"/>
    <col min="14849" max="14849" width="19.85546875" style="3" customWidth="1"/>
    <col min="14850" max="14850" width="16.28515625" style="3" customWidth="1"/>
    <col min="14851" max="14851" width="21.5703125" style="3" customWidth="1"/>
    <col min="14852" max="14852" width="16.7109375" style="3" customWidth="1"/>
    <col min="14853" max="14853" width="44" style="3" customWidth="1"/>
    <col min="14854" max="14854" width="0" style="3" hidden="1" customWidth="1"/>
    <col min="14855" max="14855" width="33.140625" style="3" customWidth="1"/>
    <col min="14856" max="14857" width="12.85546875" style="3" customWidth="1"/>
    <col min="14858" max="14860" width="19" style="3" customWidth="1"/>
    <col min="14861" max="14861" width="20" style="3" customWidth="1"/>
    <col min="14862" max="14862" width="22.140625" style="3" customWidth="1"/>
    <col min="14863" max="14872" width="0" style="3" hidden="1" customWidth="1"/>
    <col min="14873" max="14874" width="23.7109375" style="3" customWidth="1"/>
    <col min="14875" max="14875" width="19.85546875" style="3" customWidth="1"/>
    <col min="14876" max="14876" width="19.7109375" style="3" customWidth="1"/>
    <col min="14877" max="14877" width="17.85546875" style="3" customWidth="1"/>
    <col min="14878" max="14878" width="19.42578125" style="3" customWidth="1"/>
    <col min="14879" max="14879" width="22.28515625" style="3" customWidth="1"/>
    <col min="14880" max="15101" width="11.42578125" style="3"/>
    <col min="15102" max="15102" width="2.85546875" style="3" customWidth="1"/>
    <col min="15103" max="15103" width="16.5703125" style="3" customWidth="1"/>
    <col min="15104" max="15104" width="16.28515625" style="3" customWidth="1"/>
    <col min="15105" max="15105" width="19.85546875" style="3" customWidth="1"/>
    <col min="15106" max="15106" width="16.28515625" style="3" customWidth="1"/>
    <col min="15107" max="15107" width="21.5703125" style="3" customWidth="1"/>
    <col min="15108" max="15108" width="16.7109375" style="3" customWidth="1"/>
    <col min="15109" max="15109" width="44" style="3" customWidth="1"/>
    <col min="15110" max="15110" width="0" style="3" hidden="1" customWidth="1"/>
    <col min="15111" max="15111" width="33.140625" style="3" customWidth="1"/>
    <col min="15112" max="15113" width="12.85546875" style="3" customWidth="1"/>
    <col min="15114" max="15116" width="19" style="3" customWidth="1"/>
    <col min="15117" max="15117" width="20" style="3" customWidth="1"/>
    <col min="15118" max="15118" width="22.140625" style="3" customWidth="1"/>
    <col min="15119" max="15128" width="0" style="3" hidden="1" customWidth="1"/>
    <col min="15129" max="15130" width="23.7109375" style="3" customWidth="1"/>
    <col min="15131" max="15131" width="19.85546875" style="3" customWidth="1"/>
    <col min="15132" max="15132" width="19.7109375" style="3" customWidth="1"/>
    <col min="15133" max="15133" width="17.85546875" style="3" customWidth="1"/>
    <col min="15134" max="15134" width="19.42578125" style="3" customWidth="1"/>
    <col min="15135" max="15135" width="22.28515625" style="3" customWidth="1"/>
    <col min="15136" max="15357" width="11.42578125" style="3"/>
    <col min="15358" max="15358" width="2.85546875" style="3" customWidth="1"/>
    <col min="15359" max="15359" width="16.5703125" style="3" customWidth="1"/>
    <col min="15360" max="15360" width="16.28515625" style="3" customWidth="1"/>
    <col min="15361" max="15361" width="19.85546875" style="3" customWidth="1"/>
    <col min="15362" max="15362" width="16.28515625" style="3" customWidth="1"/>
    <col min="15363" max="15363" width="21.5703125" style="3" customWidth="1"/>
    <col min="15364" max="15364" width="16.7109375" style="3" customWidth="1"/>
    <col min="15365" max="15365" width="44" style="3" customWidth="1"/>
    <col min="15366" max="15366" width="0" style="3" hidden="1" customWidth="1"/>
    <col min="15367" max="15367" width="33.140625" style="3" customWidth="1"/>
    <col min="15368" max="15369" width="12.85546875" style="3" customWidth="1"/>
    <col min="15370" max="15372" width="19" style="3" customWidth="1"/>
    <col min="15373" max="15373" width="20" style="3" customWidth="1"/>
    <col min="15374" max="15374" width="22.140625" style="3" customWidth="1"/>
    <col min="15375" max="15384" width="0" style="3" hidden="1" customWidth="1"/>
    <col min="15385" max="15386" width="23.7109375" style="3" customWidth="1"/>
    <col min="15387" max="15387" width="19.85546875" style="3" customWidth="1"/>
    <col min="15388" max="15388" width="19.7109375" style="3" customWidth="1"/>
    <col min="15389" max="15389" width="17.85546875" style="3" customWidth="1"/>
    <col min="15390" max="15390" width="19.42578125" style="3" customWidth="1"/>
    <col min="15391" max="15391" width="22.28515625" style="3" customWidth="1"/>
    <col min="15392" max="15613" width="11.42578125" style="3"/>
    <col min="15614" max="15614" width="2.85546875" style="3" customWidth="1"/>
    <col min="15615" max="15615" width="16.5703125" style="3" customWidth="1"/>
    <col min="15616" max="15616" width="16.28515625" style="3" customWidth="1"/>
    <col min="15617" max="15617" width="19.85546875" style="3" customWidth="1"/>
    <col min="15618" max="15618" width="16.28515625" style="3" customWidth="1"/>
    <col min="15619" max="15619" width="21.5703125" style="3" customWidth="1"/>
    <col min="15620" max="15620" width="16.7109375" style="3" customWidth="1"/>
    <col min="15621" max="15621" width="44" style="3" customWidth="1"/>
    <col min="15622" max="15622" width="0" style="3" hidden="1" customWidth="1"/>
    <col min="15623" max="15623" width="33.140625" style="3" customWidth="1"/>
    <col min="15624" max="15625" width="12.85546875" style="3" customWidth="1"/>
    <col min="15626" max="15628" width="19" style="3" customWidth="1"/>
    <col min="15629" max="15629" width="20" style="3" customWidth="1"/>
    <col min="15630" max="15630" width="22.140625" style="3" customWidth="1"/>
    <col min="15631" max="15640" width="0" style="3" hidden="1" customWidth="1"/>
    <col min="15641" max="15642" width="23.7109375" style="3" customWidth="1"/>
    <col min="15643" max="15643" width="19.85546875" style="3" customWidth="1"/>
    <col min="15644" max="15644" width="19.7109375" style="3" customWidth="1"/>
    <col min="15645" max="15645" width="17.85546875" style="3" customWidth="1"/>
    <col min="15646" max="15646" width="19.42578125" style="3" customWidth="1"/>
    <col min="15647" max="15647" width="22.28515625" style="3" customWidth="1"/>
    <col min="15648" max="15869" width="11.42578125" style="3"/>
    <col min="15870" max="15870" width="2.85546875" style="3" customWidth="1"/>
    <col min="15871" max="15871" width="16.5703125" style="3" customWidth="1"/>
    <col min="15872" max="15872" width="16.28515625" style="3" customWidth="1"/>
    <col min="15873" max="15873" width="19.85546875" style="3" customWidth="1"/>
    <col min="15874" max="15874" width="16.28515625" style="3" customWidth="1"/>
    <col min="15875" max="15875" width="21.5703125" style="3" customWidth="1"/>
    <col min="15876" max="15876" width="16.7109375" style="3" customWidth="1"/>
    <col min="15877" max="15877" width="44" style="3" customWidth="1"/>
    <col min="15878" max="15878" width="0" style="3" hidden="1" customWidth="1"/>
    <col min="15879" max="15879" width="33.140625" style="3" customWidth="1"/>
    <col min="15880" max="15881" width="12.85546875" style="3" customWidth="1"/>
    <col min="15882" max="15884" width="19" style="3" customWidth="1"/>
    <col min="15885" max="15885" width="20" style="3" customWidth="1"/>
    <col min="15886" max="15886" width="22.140625" style="3" customWidth="1"/>
    <col min="15887" max="15896" width="0" style="3" hidden="1" customWidth="1"/>
    <col min="15897" max="15898" width="23.7109375" style="3" customWidth="1"/>
    <col min="15899" max="15899" width="19.85546875" style="3" customWidth="1"/>
    <col min="15900" max="15900" width="19.7109375" style="3" customWidth="1"/>
    <col min="15901" max="15901" width="17.85546875" style="3" customWidth="1"/>
    <col min="15902" max="15902" width="19.42578125" style="3" customWidth="1"/>
    <col min="15903" max="15903" width="22.28515625" style="3" customWidth="1"/>
    <col min="15904" max="16125" width="11.42578125" style="3"/>
    <col min="16126" max="16126" width="2.85546875" style="3" customWidth="1"/>
    <col min="16127" max="16127" width="16.5703125" style="3" customWidth="1"/>
    <col min="16128" max="16128" width="16.28515625" style="3" customWidth="1"/>
    <col min="16129" max="16129" width="19.85546875" style="3" customWidth="1"/>
    <col min="16130" max="16130" width="16.28515625" style="3" customWidth="1"/>
    <col min="16131" max="16131" width="21.5703125" style="3" customWidth="1"/>
    <col min="16132" max="16132" width="16.7109375" style="3" customWidth="1"/>
    <col min="16133" max="16133" width="44" style="3" customWidth="1"/>
    <col min="16134" max="16134" width="0" style="3" hidden="1" customWidth="1"/>
    <col min="16135" max="16135" width="33.140625" style="3" customWidth="1"/>
    <col min="16136" max="16137" width="12.85546875" style="3" customWidth="1"/>
    <col min="16138" max="16140" width="19" style="3" customWidth="1"/>
    <col min="16141" max="16141" width="20" style="3" customWidth="1"/>
    <col min="16142" max="16142" width="22.140625" style="3" customWidth="1"/>
    <col min="16143" max="16152" width="0" style="3" hidden="1" customWidth="1"/>
    <col min="16153" max="16154" width="23.7109375" style="3" customWidth="1"/>
    <col min="16155" max="16155" width="19.85546875" style="3" customWidth="1"/>
    <col min="16156" max="16156" width="19.7109375" style="3" customWidth="1"/>
    <col min="16157" max="16157" width="17.85546875" style="3" customWidth="1"/>
    <col min="16158" max="16158" width="19.42578125" style="3" customWidth="1"/>
    <col min="16159" max="16159" width="22.28515625" style="3" customWidth="1"/>
    <col min="16160" max="16384" width="11.42578125" style="3"/>
  </cols>
  <sheetData>
    <row r="1" spans="1:204" s="3" customFormat="1" x14ac:dyDescent="0.2">
      <c r="A1" s="498"/>
      <c r="B1" s="499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1"/>
      <c r="O1" s="500"/>
      <c r="P1" s="500"/>
      <c r="Q1" s="500"/>
      <c r="R1" s="500"/>
      <c r="S1" s="500"/>
      <c r="T1" s="500"/>
      <c r="U1" s="500"/>
      <c r="V1" s="500"/>
      <c r="W1" s="500"/>
      <c r="Z1" s="427"/>
      <c r="AD1" s="502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</row>
    <row r="2" spans="1:204" s="3" customFormat="1" x14ac:dyDescent="0.2">
      <c r="A2" s="498"/>
      <c r="B2" s="499"/>
      <c r="C2" s="500"/>
      <c r="D2" s="500"/>
      <c r="E2" s="500"/>
      <c r="F2" s="500"/>
      <c r="G2" s="500"/>
      <c r="H2" s="500"/>
      <c r="I2" s="503"/>
      <c r="J2" s="503"/>
      <c r="K2" s="500"/>
      <c r="L2" s="500"/>
      <c r="M2" s="504"/>
      <c r="N2" s="501"/>
      <c r="O2" s="504"/>
      <c r="P2" s="500"/>
      <c r="Q2" s="500"/>
      <c r="R2" s="500"/>
      <c r="S2" s="500"/>
      <c r="T2" s="500"/>
      <c r="U2" s="500"/>
      <c r="V2" s="500"/>
      <c r="W2" s="500"/>
      <c r="Z2" s="427"/>
      <c r="AD2" s="502"/>
      <c r="AE2" s="7"/>
      <c r="AF2" s="7"/>
      <c r="AG2" s="7"/>
      <c r="AH2" s="7"/>
      <c r="AI2" s="7"/>
      <c r="AJ2" s="7"/>
      <c r="AK2" s="7"/>
      <c r="AL2" s="7"/>
    </row>
    <row r="3" spans="1:204" s="3" customFormat="1" x14ac:dyDescent="0.2">
      <c r="A3" s="498"/>
      <c r="B3" s="500"/>
      <c r="C3" s="500"/>
      <c r="D3" s="500"/>
      <c r="E3" s="500"/>
      <c r="F3" s="500"/>
      <c r="G3" s="500"/>
      <c r="H3" s="500"/>
      <c r="I3" s="503"/>
      <c r="J3" s="503"/>
      <c r="K3" s="500"/>
      <c r="L3" s="500"/>
      <c r="M3" s="504"/>
      <c r="N3" s="501"/>
      <c r="O3" s="504"/>
      <c r="P3" s="500"/>
      <c r="Q3" s="500"/>
      <c r="R3" s="500"/>
      <c r="S3" s="500"/>
      <c r="T3" s="500"/>
      <c r="U3" s="500"/>
      <c r="V3" s="500"/>
      <c r="W3" s="500"/>
      <c r="Z3" s="427"/>
      <c r="AD3" s="502"/>
      <c r="AE3" s="7"/>
      <c r="AF3" s="7"/>
      <c r="AG3" s="7"/>
      <c r="AH3" s="7"/>
      <c r="AI3" s="7"/>
      <c r="AJ3" s="7"/>
      <c r="AK3" s="7"/>
      <c r="AL3" s="7"/>
    </row>
    <row r="4" spans="1:204" s="3" customFormat="1" x14ac:dyDescent="0.2">
      <c r="A4" s="498"/>
      <c r="B4" s="505" t="s">
        <v>13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132"/>
      <c r="Y4" s="132"/>
      <c r="Z4" s="506"/>
      <c r="AA4" s="132"/>
      <c r="AB4" s="132"/>
      <c r="AC4" s="132"/>
      <c r="AD4" s="50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</row>
    <row r="5" spans="1:204" s="3" customFormat="1" x14ac:dyDescent="0.2">
      <c r="A5" s="498"/>
      <c r="B5" s="505" t="s">
        <v>18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132"/>
      <c r="Y5" s="132"/>
      <c r="Z5" s="506"/>
      <c r="AA5" s="132"/>
      <c r="AB5" s="132"/>
      <c r="AC5" s="132"/>
      <c r="AD5" s="50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</row>
    <row r="6" spans="1:204" s="3" customFormat="1" x14ac:dyDescent="0.2">
      <c r="A6" s="498"/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9"/>
      <c r="O6" s="508"/>
      <c r="P6" s="508"/>
      <c r="Q6" s="508"/>
      <c r="R6" s="508"/>
      <c r="S6" s="508"/>
      <c r="T6" s="508"/>
      <c r="U6" s="508"/>
      <c r="V6" s="508"/>
      <c r="W6" s="508"/>
      <c r="X6" s="132"/>
      <c r="Y6" s="132"/>
      <c r="Z6" s="506"/>
      <c r="AA6" s="132"/>
      <c r="AB6" s="132"/>
      <c r="AC6" s="132"/>
      <c r="AD6" s="50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</row>
    <row r="7" spans="1:204" s="3" customFormat="1" ht="13.5" thickBot="1" x14ac:dyDescent="0.25">
      <c r="A7" s="498"/>
      <c r="B7" s="510" t="s">
        <v>515</v>
      </c>
      <c r="C7" s="510"/>
      <c r="D7" s="510"/>
      <c r="E7" s="510"/>
      <c r="F7" s="510"/>
      <c r="G7" s="510"/>
      <c r="H7" s="510"/>
      <c r="I7" s="509" t="s">
        <v>516</v>
      </c>
      <c r="J7" s="508"/>
      <c r="K7" s="511"/>
      <c r="L7" s="511"/>
      <c r="M7" s="508"/>
      <c r="N7" s="509"/>
      <c r="O7" s="508"/>
      <c r="P7" s="508"/>
      <c r="Q7" s="508"/>
      <c r="R7" s="508"/>
      <c r="S7" s="508"/>
      <c r="T7" s="508"/>
      <c r="U7" s="508"/>
      <c r="V7" s="508"/>
      <c r="W7" s="508"/>
      <c r="X7" s="33"/>
      <c r="Y7" s="33"/>
      <c r="Z7" s="512"/>
      <c r="AA7" s="33"/>
      <c r="AB7" s="33"/>
      <c r="AC7" s="51"/>
      <c r="AD7" s="50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</row>
    <row r="8" spans="1:204" s="3" customFormat="1" ht="15.75" customHeight="1" thickBot="1" x14ac:dyDescent="0.25">
      <c r="A8" s="7"/>
      <c r="B8" s="278" t="s">
        <v>837</v>
      </c>
      <c r="C8" s="279"/>
      <c r="D8" s="279"/>
      <c r="E8" s="279"/>
      <c r="F8" s="279"/>
      <c r="G8" s="279"/>
      <c r="H8" s="279"/>
      <c r="I8" s="279"/>
      <c r="J8" s="279"/>
      <c r="K8" s="513" t="s">
        <v>239</v>
      </c>
      <c r="L8" s="514" t="s">
        <v>517</v>
      </c>
      <c r="M8" s="281" t="s">
        <v>407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515" t="s">
        <v>518</v>
      </c>
      <c r="Z8" s="516"/>
      <c r="AA8" s="282" t="s">
        <v>0</v>
      </c>
      <c r="AB8" s="283"/>
      <c r="AC8" s="284"/>
      <c r="AD8" s="517"/>
      <c r="AE8" s="518"/>
      <c r="AF8" s="518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</row>
    <row r="9" spans="1:204" s="3" customFormat="1" ht="15" customHeight="1" x14ac:dyDescent="0.2">
      <c r="A9" s="7"/>
      <c r="B9" s="211" t="s">
        <v>19</v>
      </c>
      <c r="C9" s="213" t="s">
        <v>14</v>
      </c>
      <c r="D9" s="215" t="s">
        <v>15</v>
      </c>
      <c r="E9" s="215" t="s">
        <v>16</v>
      </c>
      <c r="F9" s="217" t="s">
        <v>11</v>
      </c>
      <c r="G9" s="217" t="s">
        <v>12</v>
      </c>
      <c r="H9" s="215" t="s">
        <v>22</v>
      </c>
      <c r="I9" s="215" t="s">
        <v>242</v>
      </c>
      <c r="J9" s="323" t="s">
        <v>17</v>
      </c>
      <c r="K9" s="519"/>
      <c r="L9" s="520"/>
      <c r="M9" s="201" t="s">
        <v>1</v>
      </c>
      <c r="N9" s="201"/>
      <c r="O9" s="201" t="s">
        <v>2</v>
      </c>
      <c r="P9" s="201"/>
      <c r="Q9" s="201"/>
      <c r="R9" s="201"/>
      <c r="S9" s="201"/>
      <c r="T9" s="201"/>
      <c r="U9" s="191" t="s">
        <v>3</v>
      </c>
      <c r="V9" s="191" t="s">
        <v>4</v>
      </c>
      <c r="W9" s="191" t="s">
        <v>244</v>
      </c>
      <c r="X9" s="191" t="s">
        <v>5</v>
      </c>
      <c r="Y9" s="521"/>
      <c r="Z9" s="522"/>
      <c r="AA9" s="191" t="s">
        <v>248</v>
      </c>
      <c r="AB9" s="191" t="s">
        <v>20</v>
      </c>
      <c r="AC9" s="195" t="s">
        <v>21</v>
      </c>
      <c r="AD9" s="523"/>
      <c r="AE9" s="518"/>
      <c r="AF9" s="51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</row>
    <row r="10" spans="1:204" s="3" customFormat="1" ht="146.25" thickBot="1" x14ac:dyDescent="0.25">
      <c r="A10" s="7"/>
      <c r="B10" s="199"/>
      <c r="C10" s="334"/>
      <c r="D10" s="289"/>
      <c r="E10" s="289"/>
      <c r="F10" s="288"/>
      <c r="G10" s="288"/>
      <c r="H10" s="289"/>
      <c r="I10" s="289"/>
      <c r="J10" s="324"/>
      <c r="K10" s="524"/>
      <c r="L10" s="200"/>
      <c r="M10" s="291" t="s">
        <v>6</v>
      </c>
      <c r="N10" s="291" t="s">
        <v>7</v>
      </c>
      <c r="O10" s="291" t="s">
        <v>8</v>
      </c>
      <c r="P10" s="291" t="s">
        <v>9</v>
      </c>
      <c r="Q10" s="291" t="s">
        <v>10</v>
      </c>
      <c r="R10" s="291" t="s">
        <v>254</v>
      </c>
      <c r="S10" s="291" t="s">
        <v>255</v>
      </c>
      <c r="T10" s="291" t="s">
        <v>256</v>
      </c>
      <c r="U10" s="288"/>
      <c r="V10" s="288"/>
      <c r="W10" s="288"/>
      <c r="X10" s="288"/>
      <c r="Y10" s="525"/>
      <c r="Z10" s="526" t="s">
        <v>519</v>
      </c>
      <c r="AA10" s="288"/>
      <c r="AB10" s="288"/>
      <c r="AC10" s="290"/>
      <c r="AD10" s="523"/>
      <c r="AE10" s="518"/>
      <c r="AF10" s="518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</row>
    <row r="11" spans="1:204" s="3" customFormat="1" ht="76.5" x14ac:dyDescent="0.2">
      <c r="A11" s="7"/>
      <c r="B11" s="527" t="s">
        <v>171</v>
      </c>
      <c r="C11" s="528" t="s">
        <v>520</v>
      </c>
      <c r="D11" s="528" t="s">
        <v>521</v>
      </c>
      <c r="E11" s="529" t="s">
        <v>522</v>
      </c>
      <c r="F11" s="70">
        <v>2020730010048</v>
      </c>
      <c r="G11" s="70">
        <v>220305901262</v>
      </c>
      <c r="H11" s="530" t="s">
        <v>523</v>
      </c>
      <c r="I11" s="531" t="s">
        <v>524</v>
      </c>
      <c r="J11" s="532">
        <v>3000</v>
      </c>
      <c r="K11" s="533">
        <v>500000000</v>
      </c>
      <c r="L11" s="533">
        <v>433846000</v>
      </c>
      <c r="M11" s="534"/>
      <c r="N11" s="535">
        <f>K11</f>
        <v>500000000</v>
      </c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536">
        <f>L11</f>
        <v>433846000</v>
      </c>
      <c r="Z11" s="537">
        <v>346886000</v>
      </c>
      <c r="AA11" s="112" t="s">
        <v>525</v>
      </c>
      <c r="AB11" s="112" t="s">
        <v>526</v>
      </c>
      <c r="AC11" s="113" t="s">
        <v>527</v>
      </c>
      <c r="AD11" s="50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</row>
    <row r="12" spans="1:204" s="3" customFormat="1" ht="63.75" x14ac:dyDescent="0.2">
      <c r="A12" s="7"/>
      <c r="B12" s="538" t="s">
        <v>171</v>
      </c>
      <c r="C12" s="176" t="s">
        <v>520</v>
      </c>
      <c r="D12" s="176" t="s">
        <v>521</v>
      </c>
      <c r="E12" s="54" t="s">
        <v>522</v>
      </c>
      <c r="F12" s="175">
        <v>2020730010048</v>
      </c>
      <c r="G12" s="539">
        <v>220305933633</v>
      </c>
      <c r="H12" s="160" t="s">
        <v>523</v>
      </c>
      <c r="I12" s="540" t="s">
        <v>528</v>
      </c>
      <c r="J12" s="541">
        <v>0.5</v>
      </c>
      <c r="K12" s="542">
        <v>38000000</v>
      </c>
      <c r="L12" s="542">
        <v>38000000</v>
      </c>
      <c r="M12" s="543"/>
      <c r="N12" s="182"/>
      <c r="O12" s="9"/>
      <c r="P12" s="9"/>
      <c r="Q12" s="9"/>
      <c r="R12" s="544">
        <f>K12</f>
        <v>38000000</v>
      </c>
      <c r="S12" s="9"/>
      <c r="T12" s="9"/>
      <c r="U12" s="9"/>
      <c r="V12" s="9"/>
      <c r="W12" s="9"/>
      <c r="X12" s="545"/>
      <c r="Y12" s="546">
        <f>L12</f>
        <v>38000000</v>
      </c>
      <c r="Z12" s="547">
        <v>38000000</v>
      </c>
      <c r="AA12" s="9" t="s">
        <v>525</v>
      </c>
      <c r="AB12" s="9" t="s">
        <v>526</v>
      </c>
      <c r="AC12" s="123" t="s">
        <v>527</v>
      </c>
      <c r="AD12" s="50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</row>
    <row r="13" spans="1:204" s="3" customFormat="1" ht="63.75" x14ac:dyDescent="0.2">
      <c r="A13" s="7"/>
      <c r="B13" s="538" t="s">
        <v>171</v>
      </c>
      <c r="C13" s="176" t="s">
        <v>520</v>
      </c>
      <c r="D13" s="176" t="s">
        <v>521</v>
      </c>
      <c r="E13" s="54" t="s">
        <v>522</v>
      </c>
      <c r="F13" s="175">
        <v>2020730010048</v>
      </c>
      <c r="G13" s="175">
        <v>220305901262</v>
      </c>
      <c r="H13" s="160" t="s">
        <v>523</v>
      </c>
      <c r="I13" s="540" t="s">
        <v>528</v>
      </c>
      <c r="J13" s="541">
        <v>0.5</v>
      </c>
      <c r="K13" s="542">
        <v>130000000</v>
      </c>
      <c r="L13" s="542">
        <v>129284705</v>
      </c>
      <c r="M13" s="17"/>
      <c r="N13" s="544">
        <f>K13</f>
        <v>130000000</v>
      </c>
      <c r="O13" s="9"/>
      <c r="P13" s="9"/>
      <c r="Q13" s="9"/>
      <c r="R13" s="9"/>
      <c r="S13" s="9"/>
      <c r="T13" s="9"/>
      <c r="U13" s="9"/>
      <c r="V13" s="9"/>
      <c r="W13" s="9"/>
      <c r="X13" s="548"/>
      <c r="Y13" s="546">
        <f>L13</f>
        <v>129284705</v>
      </c>
      <c r="Z13" s="547">
        <f>12479000+4500000</f>
        <v>16979000</v>
      </c>
      <c r="AA13" s="9" t="s">
        <v>525</v>
      </c>
      <c r="AB13" s="9" t="s">
        <v>526</v>
      </c>
      <c r="AC13" s="123" t="s">
        <v>527</v>
      </c>
      <c r="AD13" s="50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</row>
    <row r="14" spans="1:204" s="3" customFormat="1" ht="63.75" x14ac:dyDescent="0.2">
      <c r="A14" s="7"/>
      <c r="B14" s="549" t="s">
        <v>171</v>
      </c>
      <c r="C14" s="550" t="s">
        <v>520</v>
      </c>
      <c r="D14" s="176" t="s">
        <v>521</v>
      </c>
      <c r="E14" s="464" t="s">
        <v>522</v>
      </c>
      <c r="F14" s="175">
        <v>2020730010048</v>
      </c>
      <c r="G14" s="175">
        <v>220305901262</v>
      </c>
      <c r="H14" s="160" t="s">
        <v>523</v>
      </c>
      <c r="I14" s="540" t="s">
        <v>529</v>
      </c>
      <c r="J14" s="551">
        <v>1</v>
      </c>
      <c r="K14" s="542">
        <v>150000000</v>
      </c>
      <c r="L14" s="542">
        <v>85000000</v>
      </c>
      <c r="M14" s="17"/>
      <c r="N14" s="544">
        <f>K14</f>
        <v>150000000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546">
        <f>L14</f>
        <v>85000000</v>
      </c>
      <c r="Z14" s="547">
        <v>85000000</v>
      </c>
      <c r="AA14" s="9" t="s">
        <v>525</v>
      </c>
      <c r="AB14" s="9" t="s">
        <v>526</v>
      </c>
      <c r="AC14" s="123" t="s">
        <v>527</v>
      </c>
      <c r="AD14" s="50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</row>
    <row r="15" spans="1:204" s="3" customFormat="1" ht="63.75" x14ac:dyDescent="0.2">
      <c r="A15" s="7"/>
      <c r="B15" s="549" t="s">
        <v>171</v>
      </c>
      <c r="C15" s="550" t="s">
        <v>520</v>
      </c>
      <c r="D15" s="176" t="s">
        <v>521</v>
      </c>
      <c r="E15" s="464" t="s">
        <v>522</v>
      </c>
      <c r="F15" s="175">
        <v>2020730010048</v>
      </c>
      <c r="G15" s="175">
        <v>220305901262</v>
      </c>
      <c r="H15" s="160" t="s">
        <v>523</v>
      </c>
      <c r="I15" s="540" t="s">
        <v>530</v>
      </c>
      <c r="J15" s="551">
        <v>240</v>
      </c>
      <c r="K15" s="542">
        <v>300000000</v>
      </c>
      <c r="L15" s="542">
        <v>300000000</v>
      </c>
      <c r="M15" s="17"/>
      <c r="N15" s="544">
        <f>K15</f>
        <v>300000000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546">
        <f>L15</f>
        <v>300000000</v>
      </c>
      <c r="Z15" s="547">
        <v>0</v>
      </c>
      <c r="AA15" s="9" t="s">
        <v>525</v>
      </c>
      <c r="AB15" s="9" t="s">
        <v>526</v>
      </c>
      <c r="AC15" s="123" t="s">
        <v>527</v>
      </c>
      <c r="AD15" s="507"/>
      <c r="AE15" s="552">
        <v>5100000000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</row>
    <row r="16" spans="1:204" s="3" customFormat="1" ht="63.75" x14ac:dyDescent="0.2">
      <c r="A16" s="7"/>
      <c r="B16" s="549" t="s">
        <v>171</v>
      </c>
      <c r="C16" s="550" t="s">
        <v>520</v>
      </c>
      <c r="D16" s="176" t="s">
        <v>521</v>
      </c>
      <c r="E16" s="464" t="s">
        <v>522</v>
      </c>
      <c r="F16" s="175">
        <v>2020730010048</v>
      </c>
      <c r="G16" s="175">
        <v>220305901262</v>
      </c>
      <c r="H16" s="160" t="s">
        <v>523</v>
      </c>
      <c r="I16" s="540" t="s">
        <v>531</v>
      </c>
      <c r="J16" s="551">
        <v>45</v>
      </c>
      <c r="K16" s="542">
        <v>100000000</v>
      </c>
      <c r="L16" s="542">
        <v>84541000</v>
      </c>
      <c r="M16" s="17"/>
      <c r="N16" s="544">
        <f>K16</f>
        <v>100000000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546">
        <f>L16</f>
        <v>84541000</v>
      </c>
      <c r="Z16" s="547">
        <v>69852000</v>
      </c>
      <c r="AA16" s="9" t="s">
        <v>525</v>
      </c>
      <c r="AB16" s="9" t="s">
        <v>526</v>
      </c>
      <c r="AC16" s="123" t="s">
        <v>527</v>
      </c>
      <c r="AD16" s="507"/>
      <c r="AE16" s="552">
        <f>+AE15/2</f>
        <v>2550000000</v>
      </c>
      <c r="AF16" s="7">
        <f>+AE16/300000000</f>
        <v>8.5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</row>
    <row r="17" spans="1:204" s="3" customFormat="1" ht="63.75" x14ac:dyDescent="0.2">
      <c r="A17" s="7"/>
      <c r="B17" s="549" t="s">
        <v>171</v>
      </c>
      <c r="C17" s="550" t="s">
        <v>520</v>
      </c>
      <c r="D17" s="176" t="s">
        <v>521</v>
      </c>
      <c r="E17" s="464" t="s">
        <v>522</v>
      </c>
      <c r="F17" s="175">
        <v>2020730010048</v>
      </c>
      <c r="G17" s="175">
        <v>220305901262</v>
      </c>
      <c r="H17" s="160" t="s">
        <v>523</v>
      </c>
      <c r="I17" s="540" t="s">
        <v>532</v>
      </c>
      <c r="J17" s="551">
        <v>150</v>
      </c>
      <c r="K17" s="542">
        <v>100000000</v>
      </c>
      <c r="L17" s="542">
        <v>79000000</v>
      </c>
      <c r="M17" s="17"/>
      <c r="N17" s="544">
        <f>K17</f>
        <v>100000000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546">
        <f>L17</f>
        <v>79000000</v>
      </c>
      <c r="Z17" s="547">
        <v>79000000</v>
      </c>
      <c r="AA17" s="9" t="s">
        <v>525</v>
      </c>
      <c r="AB17" s="9" t="s">
        <v>526</v>
      </c>
      <c r="AC17" s="123" t="s">
        <v>527</v>
      </c>
      <c r="AD17" s="507"/>
      <c r="AE17" s="55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</row>
    <row r="18" spans="1:204" s="3" customFormat="1" ht="63.75" x14ac:dyDescent="0.2">
      <c r="A18" s="7"/>
      <c r="B18" s="549" t="s">
        <v>171</v>
      </c>
      <c r="C18" s="550" t="s">
        <v>520</v>
      </c>
      <c r="D18" s="550" t="s">
        <v>533</v>
      </c>
      <c r="E18" s="464" t="s">
        <v>522</v>
      </c>
      <c r="F18" s="175">
        <v>2020730010048</v>
      </c>
      <c r="G18" s="175">
        <v>220305901262</v>
      </c>
      <c r="H18" s="160" t="s">
        <v>523</v>
      </c>
      <c r="I18" s="160" t="s">
        <v>534</v>
      </c>
      <c r="J18" s="551">
        <v>5</v>
      </c>
      <c r="K18" s="542">
        <v>150000000</v>
      </c>
      <c r="L18" s="542">
        <v>71125000</v>
      </c>
      <c r="M18" s="17"/>
      <c r="N18" s="544">
        <f>K18</f>
        <v>150000000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546">
        <f>L18</f>
        <v>71125000</v>
      </c>
      <c r="Z18" s="547">
        <v>34125000</v>
      </c>
      <c r="AA18" s="9" t="s">
        <v>525</v>
      </c>
      <c r="AB18" s="9" t="s">
        <v>526</v>
      </c>
      <c r="AC18" s="123" t="s">
        <v>527</v>
      </c>
      <c r="AD18" s="50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</row>
    <row r="19" spans="1:204" s="3" customFormat="1" ht="63.75" x14ac:dyDescent="0.2">
      <c r="A19" s="7"/>
      <c r="B19" s="549" t="s">
        <v>171</v>
      </c>
      <c r="C19" s="550" t="s">
        <v>520</v>
      </c>
      <c r="D19" s="550" t="s">
        <v>533</v>
      </c>
      <c r="E19" s="464" t="s">
        <v>522</v>
      </c>
      <c r="F19" s="175">
        <v>2020730010048</v>
      </c>
      <c r="G19" s="175">
        <v>220305901262</v>
      </c>
      <c r="H19" s="160" t="s">
        <v>523</v>
      </c>
      <c r="I19" s="160" t="s">
        <v>535</v>
      </c>
      <c r="J19" s="551">
        <v>1</v>
      </c>
      <c r="K19" s="542">
        <v>50000000</v>
      </c>
      <c r="L19" s="542">
        <v>48400000</v>
      </c>
      <c r="M19" s="17"/>
      <c r="N19" s="544">
        <f>K19</f>
        <v>50000000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546">
        <f>L19</f>
        <v>48400000</v>
      </c>
      <c r="Z19" s="547">
        <v>37400000</v>
      </c>
      <c r="AA19" s="9" t="s">
        <v>525</v>
      </c>
      <c r="AB19" s="9" t="s">
        <v>526</v>
      </c>
      <c r="AC19" s="123" t="s">
        <v>527</v>
      </c>
      <c r="AD19" s="50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</row>
    <row r="20" spans="1:204" s="3" customFormat="1" ht="63.75" x14ac:dyDescent="0.2">
      <c r="A20" s="7"/>
      <c r="B20" s="549" t="s">
        <v>171</v>
      </c>
      <c r="C20" s="550" t="s">
        <v>520</v>
      </c>
      <c r="D20" s="550" t="s">
        <v>533</v>
      </c>
      <c r="E20" s="464" t="s">
        <v>522</v>
      </c>
      <c r="F20" s="175">
        <v>2020730010048</v>
      </c>
      <c r="G20" s="175">
        <v>220305901262</v>
      </c>
      <c r="H20" s="160" t="s">
        <v>523</v>
      </c>
      <c r="I20" s="160" t="s">
        <v>536</v>
      </c>
      <c r="J20" s="551">
        <v>2</v>
      </c>
      <c r="K20" s="542">
        <v>15000000</v>
      </c>
      <c r="L20" s="542"/>
      <c r="M20" s="17"/>
      <c r="N20" s="544">
        <f>K20</f>
        <v>15000000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546">
        <f>L20</f>
        <v>0</v>
      </c>
      <c r="Z20" s="547"/>
      <c r="AA20" s="9" t="s">
        <v>525</v>
      </c>
      <c r="AB20" s="9" t="s">
        <v>526</v>
      </c>
      <c r="AC20" s="123" t="s">
        <v>527</v>
      </c>
      <c r="AD20" s="50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</row>
    <row r="21" spans="1:204" s="3" customFormat="1" ht="63.75" x14ac:dyDescent="0.2">
      <c r="A21" s="7"/>
      <c r="B21" s="549" t="s">
        <v>171</v>
      </c>
      <c r="C21" s="550" t="s">
        <v>520</v>
      </c>
      <c r="D21" s="550" t="s">
        <v>533</v>
      </c>
      <c r="E21" s="464" t="s">
        <v>522</v>
      </c>
      <c r="F21" s="175">
        <v>2020730010048</v>
      </c>
      <c r="G21" s="175">
        <v>220305901262</v>
      </c>
      <c r="H21" s="160" t="s">
        <v>523</v>
      </c>
      <c r="I21" s="160" t="s">
        <v>537</v>
      </c>
      <c r="J21" s="551">
        <v>20</v>
      </c>
      <c r="K21" s="542">
        <v>15000000</v>
      </c>
      <c r="L21" s="542">
        <v>15000000</v>
      </c>
      <c r="M21" s="17"/>
      <c r="N21" s="544">
        <f>K21</f>
        <v>15000000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546">
        <f>L21</f>
        <v>15000000</v>
      </c>
      <c r="Z21" s="547">
        <v>15000000</v>
      </c>
      <c r="AA21" s="9" t="s">
        <v>525</v>
      </c>
      <c r="AB21" s="9" t="s">
        <v>526</v>
      </c>
      <c r="AC21" s="123" t="s">
        <v>527</v>
      </c>
      <c r="AD21" s="50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</row>
    <row r="22" spans="1:204" s="3" customFormat="1" ht="63.75" x14ac:dyDescent="0.2">
      <c r="A22" s="7"/>
      <c r="B22" s="549" t="s">
        <v>171</v>
      </c>
      <c r="C22" s="550" t="s">
        <v>520</v>
      </c>
      <c r="D22" s="550" t="s">
        <v>533</v>
      </c>
      <c r="E22" s="464" t="s">
        <v>522</v>
      </c>
      <c r="F22" s="175">
        <v>2020730010048</v>
      </c>
      <c r="G22" s="175">
        <v>220305901262</v>
      </c>
      <c r="H22" s="160" t="s">
        <v>523</v>
      </c>
      <c r="I22" s="160" t="s">
        <v>538</v>
      </c>
      <c r="J22" s="551">
        <f>5+5</f>
        <v>10</v>
      </c>
      <c r="K22" s="542">
        <v>1250000000</v>
      </c>
      <c r="L22" s="542">
        <v>1020408000</v>
      </c>
      <c r="M22" s="543"/>
      <c r="N22" s="544">
        <v>1250000000</v>
      </c>
      <c r="O22" s="9"/>
      <c r="P22" s="9"/>
      <c r="Q22" s="9"/>
      <c r="R22" s="544">
        <v>1250000000</v>
      </c>
      <c r="S22" s="9"/>
      <c r="T22" s="9"/>
      <c r="U22" s="9"/>
      <c r="V22" s="9"/>
      <c r="W22" s="9"/>
      <c r="X22" s="9"/>
      <c r="Y22" s="546">
        <f>L22</f>
        <v>1020408000</v>
      </c>
      <c r="Z22" s="547">
        <v>1020408000</v>
      </c>
      <c r="AA22" s="9" t="s">
        <v>525</v>
      </c>
      <c r="AB22" s="9" t="s">
        <v>526</v>
      </c>
      <c r="AC22" s="123" t="s">
        <v>527</v>
      </c>
      <c r="AD22" s="50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</row>
    <row r="23" spans="1:204" s="3" customFormat="1" ht="63.75" x14ac:dyDescent="0.2">
      <c r="A23" s="7"/>
      <c r="B23" s="549" t="s">
        <v>171</v>
      </c>
      <c r="C23" s="550" t="s">
        <v>520</v>
      </c>
      <c r="D23" s="550" t="s">
        <v>533</v>
      </c>
      <c r="E23" s="464" t="s">
        <v>522</v>
      </c>
      <c r="F23" s="175">
        <v>2020730010048</v>
      </c>
      <c r="G23" s="175">
        <v>220305901262</v>
      </c>
      <c r="H23" s="160" t="s">
        <v>523</v>
      </c>
      <c r="I23" s="160" t="s">
        <v>538</v>
      </c>
      <c r="J23" s="551">
        <f>5+5</f>
        <v>10</v>
      </c>
      <c r="K23" s="542">
        <v>250000000</v>
      </c>
      <c r="L23" s="542">
        <v>14707000</v>
      </c>
      <c r="M23" s="17"/>
      <c r="N23" s="544">
        <f>K23</f>
        <v>250000000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546">
        <f>L23</f>
        <v>14707000</v>
      </c>
      <c r="Z23" s="547">
        <v>0</v>
      </c>
      <c r="AA23" s="9" t="s">
        <v>525</v>
      </c>
      <c r="AB23" s="9" t="s">
        <v>526</v>
      </c>
      <c r="AC23" s="123" t="s">
        <v>527</v>
      </c>
      <c r="AD23" s="50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</row>
    <row r="24" spans="1:204" s="3" customFormat="1" ht="63.75" x14ac:dyDescent="0.2">
      <c r="A24" s="7"/>
      <c r="B24" s="549" t="s">
        <v>171</v>
      </c>
      <c r="C24" s="550" t="s">
        <v>520</v>
      </c>
      <c r="D24" s="550" t="s">
        <v>533</v>
      </c>
      <c r="E24" s="464" t="s">
        <v>522</v>
      </c>
      <c r="F24" s="175">
        <v>2020730010048</v>
      </c>
      <c r="G24" s="175">
        <v>220305901262</v>
      </c>
      <c r="H24" s="160" t="s">
        <v>523</v>
      </c>
      <c r="I24" s="160" t="s">
        <v>539</v>
      </c>
      <c r="J24" s="551">
        <v>1</v>
      </c>
      <c r="K24" s="542">
        <v>15000000</v>
      </c>
      <c r="L24" s="542">
        <v>5000000</v>
      </c>
      <c r="M24" s="17"/>
      <c r="N24" s="544">
        <f>K24</f>
        <v>15000000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546">
        <f>L24</f>
        <v>5000000</v>
      </c>
      <c r="Z24" s="547">
        <v>5000000</v>
      </c>
      <c r="AA24" s="9" t="s">
        <v>525</v>
      </c>
      <c r="AB24" s="9" t="s">
        <v>526</v>
      </c>
      <c r="AC24" s="123" t="s">
        <v>527</v>
      </c>
      <c r="AD24" s="50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</row>
    <row r="25" spans="1:204" s="3" customFormat="1" ht="63.75" x14ac:dyDescent="0.2">
      <c r="A25" s="7"/>
      <c r="B25" s="549" t="s">
        <v>171</v>
      </c>
      <c r="C25" s="550" t="s">
        <v>520</v>
      </c>
      <c r="D25" s="550" t="s">
        <v>533</v>
      </c>
      <c r="E25" s="464" t="s">
        <v>522</v>
      </c>
      <c r="F25" s="175">
        <v>2020730010048</v>
      </c>
      <c r="G25" s="175">
        <v>220305901262</v>
      </c>
      <c r="H25" s="160" t="s">
        <v>523</v>
      </c>
      <c r="I25" s="160" t="s">
        <v>540</v>
      </c>
      <c r="J25" s="551">
        <v>90</v>
      </c>
      <c r="K25" s="542">
        <v>68000000</v>
      </c>
      <c r="L25" s="542">
        <v>62795000</v>
      </c>
      <c r="M25" s="17"/>
      <c r="N25" s="544">
        <f>K25</f>
        <v>68000000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546">
        <f>L25</f>
        <v>62795000</v>
      </c>
      <c r="Z25" s="547">
        <v>62795000</v>
      </c>
      <c r="AA25" s="9" t="s">
        <v>525</v>
      </c>
      <c r="AB25" s="9" t="s">
        <v>526</v>
      </c>
      <c r="AC25" s="123" t="s">
        <v>527</v>
      </c>
      <c r="AD25" s="50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</row>
    <row r="26" spans="1:204" s="3" customFormat="1" ht="64.5" thickBot="1" x14ac:dyDescent="0.25">
      <c r="A26" s="7"/>
      <c r="B26" s="553" t="s">
        <v>171</v>
      </c>
      <c r="C26" s="554" t="s">
        <v>520</v>
      </c>
      <c r="D26" s="554" t="s">
        <v>533</v>
      </c>
      <c r="E26" s="555" t="s">
        <v>522</v>
      </c>
      <c r="F26" s="177">
        <v>2020730010048</v>
      </c>
      <c r="G26" s="177">
        <v>220305901262</v>
      </c>
      <c r="H26" s="556" t="s">
        <v>523</v>
      </c>
      <c r="I26" s="556" t="s">
        <v>541</v>
      </c>
      <c r="J26" s="557">
        <v>1</v>
      </c>
      <c r="K26" s="558">
        <v>57000000</v>
      </c>
      <c r="L26" s="558"/>
      <c r="M26" s="559"/>
      <c r="N26" s="560">
        <f>K26</f>
        <v>57000000</v>
      </c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2">
        <f>L26</f>
        <v>0</v>
      </c>
      <c r="Z26" s="563">
        <v>0</v>
      </c>
      <c r="AA26" s="561" t="s">
        <v>525</v>
      </c>
      <c r="AB26" s="561" t="s">
        <v>526</v>
      </c>
      <c r="AC26" s="564" t="s">
        <v>527</v>
      </c>
      <c r="AD26" s="50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</row>
    <row r="27" spans="1:204" s="3" customFormat="1" ht="13.5" thickBot="1" x14ac:dyDescent="0.25">
      <c r="A27" s="7"/>
      <c r="B27" s="565"/>
      <c r="C27" s="566"/>
      <c r="D27" s="566"/>
      <c r="E27" s="566"/>
      <c r="F27" s="566"/>
      <c r="G27" s="566"/>
      <c r="H27" s="566"/>
      <c r="I27" s="566"/>
      <c r="J27" s="567"/>
      <c r="K27" s="568">
        <f>SUM(K11:K26)</f>
        <v>3188000000</v>
      </c>
      <c r="L27" s="165">
        <f>SUM(L11:L26)</f>
        <v>2387106705</v>
      </c>
      <c r="M27" s="165">
        <f>SUM(M11:M26)</f>
        <v>0</v>
      </c>
      <c r="N27" s="569">
        <f>SUM(N11:N26)</f>
        <v>3150000000</v>
      </c>
      <c r="O27" s="165">
        <f>SUM(O11:O26)</f>
        <v>0</v>
      </c>
      <c r="P27" s="165">
        <f>SUM(P11:P26)</f>
        <v>0</v>
      </c>
      <c r="Q27" s="165">
        <f>SUM(Q11:Q26)</f>
        <v>0</v>
      </c>
      <c r="R27" s="165">
        <f>SUM(R11:R26)</f>
        <v>1288000000</v>
      </c>
      <c r="S27" s="165">
        <f>SUM(S11:S26)</f>
        <v>0</v>
      </c>
      <c r="T27" s="165">
        <f>SUM(T11:T26)</f>
        <v>0</v>
      </c>
      <c r="U27" s="165">
        <f>SUM(U11:U26)</f>
        <v>0</v>
      </c>
      <c r="V27" s="165">
        <f>SUM(V11:V26)</f>
        <v>0</v>
      </c>
      <c r="W27" s="165">
        <f>SUM(W11:W26)</f>
        <v>0</v>
      </c>
      <c r="X27" s="165">
        <f>SUM(X11:X26)</f>
        <v>0</v>
      </c>
      <c r="Y27" s="165">
        <f>SUM(Y11:Y26)</f>
        <v>2387106705</v>
      </c>
      <c r="Z27" s="165">
        <f>SUM(Z11:Z26)</f>
        <v>1810445000</v>
      </c>
      <c r="AA27" s="167"/>
      <c r="AB27" s="167"/>
      <c r="AC27" s="168"/>
      <c r="AD27" s="502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</row>
    <row r="28" spans="1:204" s="3" customFormat="1" x14ac:dyDescent="0.2">
      <c r="A28" s="7"/>
      <c r="B28" s="4"/>
      <c r="K28" s="570"/>
      <c r="L28" s="570"/>
      <c r="M28" s="1"/>
      <c r="N28" s="571"/>
      <c r="Z28" s="427"/>
      <c r="AD28" s="502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</row>
    <row r="29" spans="1:204" s="3" customFormat="1" x14ac:dyDescent="0.2">
      <c r="A29" s="7"/>
      <c r="B29" s="4"/>
      <c r="K29" s="2"/>
      <c r="L29" s="2"/>
      <c r="M29" s="1"/>
      <c r="N29" s="571"/>
      <c r="Z29" s="427"/>
      <c r="AD29" s="502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</row>
    <row r="30" spans="1:204" s="3" customFormat="1" x14ac:dyDescent="0.2">
      <c r="A30" s="7"/>
      <c r="B30" s="4"/>
      <c r="K30" s="2"/>
      <c r="L30" s="2"/>
      <c r="M30" s="1"/>
      <c r="N30" s="571"/>
      <c r="Z30" s="427"/>
      <c r="AD30" s="502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</row>
    <row r="31" spans="1:204" s="3" customFormat="1" x14ac:dyDescent="0.2">
      <c r="A31" s="7"/>
      <c r="B31" s="4"/>
      <c r="K31" s="2"/>
      <c r="L31" s="2"/>
      <c r="M31" s="14"/>
      <c r="N31" s="572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573"/>
      <c r="AD31" s="502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</row>
  </sheetData>
  <mergeCells count="28">
    <mergeCell ref="Y8:Y10"/>
    <mergeCell ref="B4:W4"/>
    <mergeCell ref="B5:W5"/>
    <mergeCell ref="B7:H7"/>
    <mergeCell ref="B8:J8"/>
    <mergeCell ref="K8:K10"/>
    <mergeCell ref="L8:L10"/>
    <mergeCell ref="M8:X8"/>
    <mergeCell ref="J9:J10"/>
    <mergeCell ref="E9:E10"/>
    <mergeCell ref="F9:F10"/>
    <mergeCell ref="G9:G10"/>
    <mergeCell ref="H9:H10"/>
    <mergeCell ref="I9:I10"/>
    <mergeCell ref="AA9:AA10"/>
    <mergeCell ref="AB9:AB10"/>
    <mergeCell ref="AC9:AC10"/>
    <mergeCell ref="B27:J27"/>
    <mergeCell ref="M9:N9"/>
    <mergeCell ref="O9:T9"/>
    <mergeCell ref="U9:U10"/>
    <mergeCell ref="V9:V10"/>
    <mergeCell ref="W9:W10"/>
    <mergeCell ref="X9:X10"/>
    <mergeCell ref="AA8:AC8"/>
    <mergeCell ref="B9:B10"/>
    <mergeCell ref="C9:C10"/>
    <mergeCell ref="D9:D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50"/>
  <sheetViews>
    <sheetView zoomScale="70" zoomScaleNormal="70" workbookViewId="0">
      <selection activeCell="G11" sqref="G11"/>
    </sheetView>
  </sheetViews>
  <sheetFormatPr baseColWidth="10" defaultRowHeight="12.75" x14ac:dyDescent="0.2"/>
  <cols>
    <col min="1" max="1" width="2.85546875" style="492" customWidth="1"/>
    <col min="2" max="2" width="20.7109375" style="492" customWidth="1"/>
    <col min="3" max="3" width="16.28515625" style="492" customWidth="1"/>
    <col min="4" max="4" width="21.7109375" style="492" customWidth="1"/>
    <col min="5" max="5" width="16.28515625" style="492" customWidth="1"/>
    <col min="6" max="6" width="20.5703125" style="492" customWidth="1"/>
    <col min="7" max="7" width="20.140625" style="492" customWidth="1"/>
    <col min="8" max="8" width="25" style="492" customWidth="1"/>
    <col min="9" max="9" width="30.28515625" style="492" customWidth="1"/>
    <col min="10" max="10" width="21" style="492" customWidth="1"/>
    <col min="11" max="11" width="23.28515625" style="492" customWidth="1"/>
    <col min="12" max="12" width="20" style="492" bestFit="1" customWidth="1"/>
    <col min="13" max="13" width="19.28515625" style="492" bestFit="1" customWidth="1"/>
    <col min="14" max="15" width="3.5703125" style="492" hidden="1" customWidth="1"/>
    <col min="16" max="16" width="8.140625" style="492" hidden="1" customWidth="1"/>
    <col min="17" max="18" width="3.5703125" style="492" hidden="1" customWidth="1"/>
    <col min="19" max="19" width="5.7109375" style="492" hidden="1" customWidth="1"/>
    <col min="20" max="20" width="3.5703125" style="492" hidden="1" customWidth="1"/>
    <col min="21" max="21" width="8.140625" style="492" hidden="1" customWidth="1"/>
    <col min="22" max="22" width="17.85546875" style="492" hidden="1" customWidth="1"/>
    <col min="23" max="23" width="15.42578125" style="492" hidden="1" customWidth="1"/>
    <col min="24" max="24" width="34.85546875" style="492" hidden="1" customWidth="1"/>
    <col min="25" max="25" width="10.5703125" style="492" hidden="1" customWidth="1"/>
    <col min="26" max="26" width="22.85546875" style="492" customWidth="1"/>
    <col min="27" max="27" width="18" style="492" customWidth="1"/>
    <col min="28" max="28" width="18.28515625" style="492" customWidth="1"/>
    <col min="29" max="40" width="0" style="492" hidden="1" customWidth="1"/>
    <col min="41" max="43" width="17.28515625" style="492" customWidth="1"/>
    <col min="44" max="44" width="15.140625" style="492" bestFit="1" customWidth="1"/>
    <col min="45" max="45" width="12" style="492" bestFit="1" customWidth="1"/>
    <col min="46" max="255" width="11.42578125" style="492"/>
    <col min="256" max="256" width="2.85546875" style="492" customWidth="1"/>
    <col min="257" max="257" width="20.7109375" style="492" customWidth="1"/>
    <col min="258" max="258" width="16.28515625" style="492" customWidth="1"/>
    <col min="259" max="259" width="21.7109375" style="492" customWidth="1"/>
    <col min="260" max="260" width="16.28515625" style="492" customWidth="1"/>
    <col min="261" max="261" width="20.5703125" style="492" customWidth="1"/>
    <col min="262" max="262" width="20.28515625" style="492" customWidth="1"/>
    <col min="263" max="263" width="25" style="492" customWidth="1"/>
    <col min="264" max="264" width="30.85546875" style="492" customWidth="1"/>
    <col min="265" max="265" width="27.140625" style="492" customWidth="1"/>
    <col min="266" max="266" width="24.28515625" style="492" customWidth="1"/>
    <col min="267" max="267" width="18.7109375" style="492" customWidth="1"/>
    <col min="268" max="268" width="15.42578125" style="492" customWidth="1"/>
    <col min="269" max="280" width="0" style="492" hidden="1" customWidth="1"/>
    <col min="281" max="281" width="19.85546875" style="492" customWidth="1"/>
    <col min="282" max="282" width="18" style="492" customWidth="1"/>
    <col min="283" max="283" width="18.28515625" style="492" customWidth="1"/>
    <col min="284" max="295" width="0" style="492" hidden="1" customWidth="1"/>
    <col min="296" max="296" width="23.5703125" style="492" customWidth="1"/>
    <col min="297" max="299" width="0" style="492" hidden="1" customWidth="1"/>
    <col min="300" max="300" width="15.140625" style="492" bestFit="1" customWidth="1"/>
    <col min="301" max="301" width="12" style="492" bestFit="1" customWidth="1"/>
    <col min="302" max="511" width="11.42578125" style="492"/>
    <col min="512" max="512" width="2.85546875" style="492" customWidth="1"/>
    <col min="513" max="513" width="20.7109375" style="492" customWidth="1"/>
    <col min="514" max="514" width="16.28515625" style="492" customWidth="1"/>
    <col min="515" max="515" width="21.7109375" style="492" customWidth="1"/>
    <col min="516" max="516" width="16.28515625" style="492" customWidth="1"/>
    <col min="517" max="517" width="20.5703125" style="492" customWidth="1"/>
    <col min="518" max="518" width="20.28515625" style="492" customWidth="1"/>
    <col min="519" max="519" width="25" style="492" customWidth="1"/>
    <col min="520" max="520" width="30.85546875" style="492" customWidth="1"/>
    <col min="521" max="521" width="27.140625" style="492" customWidth="1"/>
    <col min="522" max="522" width="24.28515625" style="492" customWidth="1"/>
    <col min="523" max="523" width="18.7109375" style="492" customWidth="1"/>
    <col min="524" max="524" width="15.42578125" style="492" customWidth="1"/>
    <col min="525" max="536" width="0" style="492" hidden="1" customWidth="1"/>
    <col min="537" max="537" width="19.85546875" style="492" customWidth="1"/>
    <col min="538" max="538" width="18" style="492" customWidth="1"/>
    <col min="539" max="539" width="18.28515625" style="492" customWidth="1"/>
    <col min="540" max="551" width="0" style="492" hidden="1" customWidth="1"/>
    <col min="552" max="552" width="23.5703125" style="492" customWidth="1"/>
    <col min="553" max="555" width="0" style="492" hidden="1" customWidth="1"/>
    <col min="556" max="556" width="15.140625" style="492" bestFit="1" customWidth="1"/>
    <col min="557" max="557" width="12" style="492" bestFit="1" customWidth="1"/>
    <col min="558" max="767" width="11.42578125" style="492"/>
    <col min="768" max="768" width="2.85546875" style="492" customWidth="1"/>
    <col min="769" max="769" width="20.7109375" style="492" customWidth="1"/>
    <col min="770" max="770" width="16.28515625" style="492" customWidth="1"/>
    <col min="771" max="771" width="21.7109375" style="492" customWidth="1"/>
    <col min="772" max="772" width="16.28515625" style="492" customWidth="1"/>
    <col min="773" max="773" width="20.5703125" style="492" customWidth="1"/>
    <col min="774" max="774" width="20.28515625" style="492" customWidth="1"/>
    <col min="775" max="775" width="25" style="492" customWidth="1"/>
    <col min="776" max="776" width="30.85546875" style="492" customWidth="1"/>
    <col min="777" max="777" width="27.140625" style="492" customWidth="1"/>
    <col min="778" max="778" width="24.28515625" style="492" customWidth="1"/>
    <col min="779" max="779" width="18.7109375" style="492" customWidth="1"/>
    <col min="780" max="780" width="15.42578125" style="492" customWidth="1"/>
    <col min="781" max="792" width="0" style="492" hidden="1" customWidth="1"/>
    <col min="793" max="793" width="19.85546875" style="492" customWidth="1"/>
    <col min="794" max="794" width="18" style="492" customWidth="1"/>
    <col min="795" max="795" width="18.28515625" style="492" customWidth="1"/>
    <col min="796" max="807" width="0" style="492" hidden="1" customWidth="1"/>
    <col min="808" max="808" width="23.5703125" style="492" customWidth="1"/>
    <col min="809" max="811" width="0" style="492" hidden="1" customWidth="1"/>
    <col min="812" max="812" width="15.140625" style="492" bestFit="1" customWidth="1"/>
    <col min="813" max="813" width="12" style="492" bestFit="1" customWidth="1"/>
    <col min="814" max="1023" width="11.42578125" style="492"/>
    <col min="1024" max="1024" width="2.85546875" style="492" customWidth="1"/>
    <col min="1025" max="1025" width="20.7109375" style="492" customWidth="1"/>
    <col min="1026" max="1026" width="16.28515625" style="492" customWidth="1"/>
    <col min="1027" max="1027" width="21.7109375" style="492" customWidth="1"/>
    <col min="1028" max="1028" width="16.28515625" style="492" customWidth="1"/>
    <col min="1029" max="1029" width="20.5703125" style="492" customWidth="1"/>
    <col min="1030" max="1030" width="20.28515625" style="492" customWidth="1"/>
    <col min="1031" max="1031" width="25" style="492" customWidth="1"/>
    <col min="1032" max="1032" width="30.85546875" style="492" customWidth="1"/>
    <col min="1033" max="1033" width="27.140625" style="492" customWidth="1"/>
    <col min="1034" max="1034" width="24.28515625" style="492" customWidth="1"/>
    <col min="1035" max="1035" width="18.7109375" style="492" customWidth="1"/>
    <col min="1036" max="1036" width="15.42578125" style="492" customWidth="1"/>
    <col min="1037" max="1048" width="0" style="492" hidden="1" customWidth="1"/>
    <col min="1049" max="1049" width="19.85546875" style="492" customWidth="1"/>
    <col min="1050" max="1050" width="18" style="492" customWidth="1"/>
    <col min="1051" max="1051" width="18.28515625" style="492" customWidth="1"/>
    <col min="1052" max="1063" width="0" style="492" hidden="1" customWidth="1"/>
    <col min="1064" max="1064" width="23.5703125" style="492" customWidth="1"/>
    <col min="1065" max="1067" width="0" style="492" hidden="1" customWidth="1"/>
    <col min="1068" max="1068" width="15.140625" style="492" bestFit="1" customWidth="1"/>
    <col min="1069" max="1069" width="12" style="492" bestFit="1" customWidth="1"/>
    <col min="1070" max="1279" width="11.42578125" style="492"/>
    <col min="1280" max="1280" width="2.85546875" style="492" customWidth="1"/>
    <col min="1281" max="1281" width="20.7109375" style="492" customWidth="1"/>
    <col min="1282" max="1282" width="16.28515625" style="492" customWidth="1"/>
    <col min="1283" max="1283" width="21.7109375" style="492" customWidth="1"/>
    <col min="1284" max="1284" width="16.28515625" style="492" customWidth="1"/>
    <col min="1285" max="1285" width="20.5703125" style="492" customWidth="1"/>
    <col min="1286" max="1286" width="20.28515625" style="492" customWidth="1"/>
    <col min="1287" max="1287" width="25" style="492" customWidth="1"/>
    <col min="1288" max="1288" width="30.85546875" style="492" customWidth="1"/>
    <col min="1289" max="1289" width="27.140625" style="492" customWidth="1"/>
    <col min="1290" max="1290" width="24.28515625" style="492" customWidth="1"/>
    <col min="1291" max="1291" width="18.7109375" style="492" customWidth="1"/>
    <col min="1292" max="1292" width="15.42578125" style="492" customWidth="1"/>
    <col min="1293" max="1304" width="0" style="492" hidden="1" customWidth="1"/>
    <col min="1305" max="1305" width="19.85546875" style="492" customWidth="1"/>
    <col min="1306" max="1306" width="18" style="492" customWidth="1"/>
    <col min="1307" max="1307" width="18.28515625" style="492" customWidth="1"/>
    <col min="1308" max="1319" width="0" style="492" hidden="1" customWidth="1"/>
    <col min="1320" max="1320" width="23.5703125" style="492" customWidth="1"/>
    <col min="1321" max="1323" width="0" style="492" hidden="1" customWidth="1"/>
    <col min="1324" max="1324" width="15.140625" style="492" bestFit="1" customWidth="1"/>
    <col min="1325" max="1325" width="12" style="492" bestFit="1" customWidth="1"/>
    <col min="1326" max="1535" width="11.42578125" style="492"/>
    <col min="1536" max="1536" width="2.85546875" style="492" customWidth="1"/>
    <col min="1537" max="1537" width="20.7109375" style="492" customWidth="1"/>
    <col min="1538" max="1538" width="16.28515625" style="492" customWidth="1"/>
    <col min="1539" max="1539" width="21.7109375" style="492" customWidth="1"/>
    <col min="1540" max="1540" width="16.28515625" style="492" customWidth="1"/>
    <col min="1541" max="1541" width="20.5703125" style="492" customWidth="1"/>
    <col min="1542" max="1542" width="20.28515625" style="492" customWidth="1"/>
    <col min="1543" max="1543" width="25" style="492" customWidth="1"/>
    <col min="1544" max="1544" width="30.85546875" style="492" customWidth="1"/>
    <col min="1545" max="1545" width="27.140625" style="492" customWidth="1"/>
    <col min="1546" max="1546" width="24.28515625" style="492" customWidth="1"/>
    <col min="1547" max="1547" width="18.7109375" style="492" customWidth="1"/>
    <col min="1548" max="1548" width="15.42578125" style="492" customWidth="1"/>
    <col min="1549" max="1560" width="0" style="492" hidden="1" customWidth="1"/>
    <col min="1561" max="1561" width="19.85546875" style="492" customWidth="1"/>
    <col min="1562" max="1562" width="18" style="492" customWidth="1"/>
    <col min="1563" max="1563" width="18.28515625" style="492" customWidth="1"/>
    <col min="1564" max="1575" width="0" style="492" hidden="1" customWidth="1"/>
    <col min="1576" max="1576" width="23.5703125" style="492" customWidth="1"/>
    <col min="1577" max="1579" width="0" style="492" hidden="1" customWidth="1"/>
    <col min="1580" max="1580" width="15.140625" style="492" bestFit="1" customWidth="1"/>
    <col min="1581" max="1581" width="12" style="492" bestFit="1" customWidth="1"/>
    <col min="1582" max="1791" width="11.42578125" style="492"/>
    <col min="1792" max="1792" width="2.85546875" style="492" customWidth="1"/>
    <col min="1793" max="1793" width="20.7109375" style="492" customWidth="1"/>
    <col min="1794" max="1794" width="16.28515625" style="492" customWidth="1"/>
    <col min="1795" max="1795" width="21.7109375" style="492" customWidth="1"/>
    <col min="1796" max="1796" width="16.28515625" style="492" customWidth="1"/>
    <col min="1797" max="1797" width="20.5703125" style="492" customWidth="1"/>
    <col min="1798" max="1798" width="20.28515625" style="492" customWidth="1"/>
    <col min="1799" max="1799" width="25" style="492" customWidth="1"/>
    <col min="1800" max="1800" width="30.85546875" style="492" customWidth="1"/>
    <col min="1801" max="1801" width="27.140625" style="492" customWidth="1"/>
    <col min="1802" max="1802" width="24.28515625" style="492" customWidth="1"/>
    <col min="1803" max="1803" width="18.7109375" style="492" customWidth="1"/>
    <col min="1804" max="1804" width="15.42578125" style="492" customWidth="1"/>
    <col min="1805" max="1816" width="0" style="492" hidden="1" customWidth="1"/>
    <col min="1817" max="1817" width="19.85546875" style="492" customWidth="1"/>
    <col min="1818" max="1818" width="18" style="492" customWidth="1"/>
    <col min="1819" max="1819" width="18.28515625" style="492" customWidth="1"/>
    <col min="1820" max="1831" width="0" style="492" hidden="1" customWidth="1"/>
    <col min="1832" max="1832" width="23.5703125" style="492" customWidth="1"/>
    <col min="1833" max="1835" width="0" style="492" hidden="1" customWidth="1"/>
    <col min="1836" max="1836" width="15.140625" style="492" bestFit="1" customWidth="1"/>
    <col min="1837" max="1837" width="12" style="492" bestFit="1" customWidth="1"/>
    <col min="1838" max="2047" width="11.42578125" style="492"/>
    <col min="2048" max="2048" width="2.85546875" style="492" customWidth="1"/>
    <col min="2049" max="2049" width="20.7109375" style="492" customWidth="1"/>
    <col min="2050" max="2050" width="16.28515625" style="492" customWidth="1"/>
    <col min="2051" max="2051" width="21.7109375" style="492" customWidth="1"/>
    <col min="2052" max="2052" width="16.28515625" style="492" customWidth="1"/>
    <col min="2053" max="2053" width="20.5703125" style="492" customWidth="1"/>
    <col min="2054" max="2054" width="20.28515625" style="492" customWidth="1"/>
    <col min="2055" max="2055" width="25" style="492" customWidth="1"/>
    <col min="2056" max="2056" width="30.85546875" style="492" customWidth="1"/>
    <col min="2057" max="2057" width="27.140625" style="492" customWidth="1"/>
    <col min="2058" max="2058" width="24.28515625" style="492" customWidth="1"/>
    <col min="2059" max="2059" width="18.7109375" style="492" customWidth="1"/>
    <col min="2060" max="2060" width="15.42578125" style="492" customWidth="1"/>
    <col min="2061" max="2072" width="0" style="492" hidden="1" customWidth="1"/>
    <col min="2073" max="2073" width="19.85546875" style="492" customWidth="1"/>
    <col min="2074" max="2074" width="18" style="492" customWidth="1"/>
    <col min="2075" max="2075" width="18.28515625" style="492" customWidth="1"/>
    <col min="2076" max="2087" width="0" style="492" hidden="1" customWidth="1"/>
    <col min="2088" max="2088" width="23.5703125" style="492" customWidth="1"/>
    <col min="2089" max="2091" width="0" style="492" hidden="1" customWidth="1"/>
    <col min="2092" max="2092" width="15.140625" style="492" bestFit="1" customWidth="1"/>
    <col min="2093" max="2093" width="12" style="492" bestFit="1" customWidth="1"/>
    <col min="2094" max="2303" width="11.42578125" style="492"/>
    <col min="2304" max="2304" width="2.85546875" style="492" customWidth="1"/>
    <col min="2305" max="2305" width="20.7109375" style="492" customWidth="1"/>
    <col min="2306" max="2306" width="16.28515625" style="492" customWidth="1"/>
    <col min="2307" max="2307" width="21.7109375" style="492" customWidth="1"/>
    <col min="2308" max="2308" width="16.28515625" style="492" customWidth="1"/>
    <col min="2309" max="2309" width="20.5703125" style="492" customWidth="1"/>
    <col min="2310" max="2310" width="20.28515625" style="492" customWidth="1"/>
    <col min="2311" max="2311" width="25" style="492" customWidth="1"/>
    <col min="2312" max="2312" width="30.85546875" style="492" customWidth="1"/>
    <col min="2313" max="2313" width="27.140625" style="492" customWidth="1"/>
    <col min="2314" max="2314" width="24.28515625" style="492" customWidth="1"/>
    <col min="2315" max="2315" width="18.7109375" style="492" customWidth="1"/>
    <col min="2316" max="2316" width="15.42578125" style="492" customWidth="1"/>
    <col min="2317" max="2328" width="0" style="492" hidden="1" customWidth="1"/>
    <col min="2329" max="2329" width="19.85546875" style="492" customWidth="1"/>
    <col min="2330" max="2330" width="18" style="492" customWidth="1"/>
    <col min="2331" max="2331" width="18.28515625" style="492" customWidth="1"/>
    <col min="2332" max="2343" width="0" style="492" hidden="1" customWidth="1"/>
    <col min="2344" max="2344" width="23.5703125" style="492" customWidth="1"/>
    <col min="2345" max="2347" width="0" style="492" hidden="1" customWidth="1"/>
    <col min="2348" max="2348" width="15.140625" style="492" bestFit="1" customWidth="1"/>
    <col min="2349" max="2349" width="12" style="492" bestFit="1" customWidth="1"/>
    <col min="2350" max="2559" width="11.42578125" style="492"/>
    <col min="2560" max="2560" width="2.85546875" style="492" customWidth="1"/>
    <col min="2561" max="2561" width="20.7109375" style="492" customWidth="1"/>
    <col min="2562" max="2562" width="16.28515625" style="492" customWidth="1"/>
    <col min="2563" max="2563" width="21.7109375" style="492" customWidth="1"/>
    <col min="2564" max="2564" width="16.28515625" style="492" customWidth="1"/>
    <col min="2565" max="2565" width="20.5703125" style="492" customWidth="1"/>
    <col min="2566" max="2566" width="20.28515625" style="492" customWidth="1"/>
    <col min="2567" max="2567" width="25" style="492" customWidth="1"/>
    <col min="2568" max="2568" width="30.85546875" style="492" customWidth="1"/>
    <col min="2569" max="2569" width="27.140625" style="492" customWidth="1"/>
    <col min="2570" max="2570" width="24.28515625" style="492" customWidth="1"/>
    <col min="2571" max="2571" width="18.7109375" style="492" customWidth="1"/>
    <col min="2572" max="2572" width="15.42578125" style="492" customWidth="1"/>
    <col min="2573" max="2584" width="0" style="492" hidden="1" customWidth="1"/>
    <col min="2585" max="2585" width="19.85546875" style="492" customWidth="1"/>
    <col min="2586" max="2586" width="18" style="492" customWidth="1"/>
    <col min="2587" max="2587" width="18.28515625" style="492" customWidth="1"/>
    <col min="2588" max="2599" width="0" style="492" hidden="1" customWidth="1"/>
    <col min="2600" max="2600" width="23.5703125" style="492" customWidth="1"/>
    <col min="2601" max="2603" width="0" style="492" hidden="1" customWidth="1"/>
    <col min="2604" max="2604" width="15.140625" style="492" bestFit="1" customWidth="1"/>
    <col min="2605" max="2605" width="12" style="492" bestFit="1" customWidth="1"/>
    <col min="2606" max="2815" width="11.42578125" style="492"/>
    <col min="2816" max="2816" width="2.85546875" style="492" customWidth="1"/>
    <col min="2817" max="2817" width="20.7109375" style="492" customWidth="1"/>
    <col min="2818" max="2818" width="16.28515625" style="492" customWidth="1"/>
    <col min="2819" max="2819" width="21.7109375" style="492" customWidth="1"/>
    <col min="2820" max="2820" width="16.28515625" style="492" customWidth="1"/>
    <col min="2821" max="2821" width="20.5703125" style="492" customWidth="1"/>
    <col min="2822" max="2822" width="20.28515625" style="492" customWidth="1"/>
    <col min="2823" max="2823" width="25" style="492" customWidth="1"/>
    <col min="2824" max="2824" width="30.85546875" style="492" customWidth="1"/>
    <col min="2825" max="2825" width="27.140625" style="492" customWidth="1"/>
    <col min="2826" max="2826" width="24.28515625" style="492" customWidth="1"/>
    <col min="2827" max="2827" width="18.7109375" style="492" customWidth="1"/>
    <col min="2828" max="2828" width="15.42578125" style="492" customWidth="1"/>
    <col min="2829" max="2840" width="0" style="492" hidden="1" customWidth="1"/>
    <col min="2841" max="2841" width="19.85546875" style="492" customWidth="1"/>
    <col min="2842" max="2842" width="18" style="492" customWidth="1"/>
    <col min="2843" max="2843" width="18.28515625" style="492" customWidth="1"/>
    <col min="2844" max="2855" width="0" style="492" hidden="1" customWidth="1"/>
    <col min="2856" max="2856" width="23.5703125" style="492" customWidth="1"/>
    <col min="2857" max="2859" width="0" style="492" hidden="1" customWidth="1"/>
    <col min="2860" max="2860" width="15.140625" style="492" bestFit="1" customWidth="1"/>
    <col min="2861" max="2861" width="12" style="492" bestFit="1" customWidth="1"/>
    <col min="2862" max="3071" width="11.42578125" style="492"/>
    <col min="3072" max="3072" width="2.85546875" style="492" customWidth="1"/>
    <col min="3073" max="3073" width="20.7109375" style="492" customWidth="1"/>
    <col min="3074" max="3074" width="16.28515625" style="492" customWidth="1"/>
    <col min="3075" max="3075" width="21.7109375" style="492" customWidth="1"/>
    <col min="3076" max="3076" width="16.28515625" style="492" customWidth="1"/>
    <col min="3077" max="3077" width="20.5703125" style="492" customWidth="1"/>
    <col min="3078" max="3078" width="20.28515625" style="492" customWidth="1"/>
    <col min="3079" max="3079" width="25" style="492" customWidth="1"/>
    <col min="3080" max="3080" width="30.85546875" style="492" customWidth="1"/>
    <col min="3081" max="3081" width="27.140625" style="492" customWidth="1"/>
    <col min="3082" max="3082" width="24.28515625" style="492" customWidth="1"/>
    <col min="3083" max="3083" width="18.7109375" style="492" customWidth="1"/>
    <col min="3084" max="3084" width="15.42578125" style="492" customWidth="1"/>
    <col min="3085" max="3096" width="0" style="492" hidden="1" customWidth="1"/>
    <col min="3097" max="3097" width="19.85546875" style="492" customWidth="1"/>
    <col min="3098" max="3098" width="18" style="492" customWidth="1"/>
    <col min="3099" max="3099" width="18.28515625" style="492" customWidth="1"/>
    <col min="3100" max="3111" width="0" style="492" hidden="1" customWidth="1"/>
    <col min="3112" max="3112" width="23.5703125" style="492" customWidth="1"/>
    <col min="3113" max="3115" width="0" style="492" hidden="1" customWidth="1"/>
    <col min="3116" max="3116" width="15.140625" style="492" bestFit="1" customWidth="1"/>
    <col min="3117" max="3117" width="12" style="492" bestFit="1" customWidth="1"/>
    <col min="3118" max="3327" width="11.42578125" style="492"/>
    <col min="3328" max="3328" width="2.85546875" style="492" customWidth="1"/>
    <col min="3329" max="3329" width="20.7109375" style="492" customWidth="1"/>
    <col min="3330" max="3330" width="16.28515625" style="492" customWidth="1"/>
    <col min="3331" max="3331" width="21.7109375" style="492" customWidth="1"/>
    <col min="3332" max="3332" width="16.28515625" style="492" customWidth="1"/>
    <col min="3333" max="3333" width="20.5703125" style="492" customWidth="1"/>
    <col min="3334" max="3334" width="20.28515625" style="492" customWidth="1"/>
    <col min="3335" max="3335" width="25" style="492" customWidth="1"/>
    <col min="3336" max="3336" width="30.85546875" style="492" customWidth="1"/>
    <col min="3337" max="3337" width="27.140625" style="492" customWidth="1"/>
    <col min="3338" max="3338" width="24.28515625" style="492" customWidth="1"/>
    <col min="3339" max="3339" width="18.7109375" style="492" customWidth="1"/>
    <col min="3340" max="3340" width="15.42578125" style="492" customWidth="1"/>
    <col min="3341" max="3352" width="0" style="492" hidden="1" customWidth="1"/>
    <col min="3353" max="3353" width="19.85546875" style="492" customWidth="1"/>
    <col min="3354" max="3354" width="18" style="492" customWidth="1"/>
    <col min="3355" max="3355" width="18.28515625" style="492" customWidth="1"/>
    <col min="3356" max="3367" width="0" style="492" hidden="1" customWidth="1"/>
    <col min="3368" max="3368" width="23.5703125" style="492" customWidth="1"/>
    <col min="3369" max="3371" width="0" style="492" hidden="1" customWidth="1"/>
    <col min="3372" max="3372" width="15.140625" style="492" bestFit="1" customWidth="1"/>
    <col min="3373" max="3373" width="12" style="492" bestFit="1" customWidth="1"/>
    <col min="3374" max="3583" width="11.42578125" style="492"/>
    <col min="3584" max="3584" width="2.85546875" style="492" customWidth="1"/>
    <col min="3585" max="3585" width="20.7109375" style="492" customWidth="1"/>
    <col min="3586" max="3586" width="16.28515625" style="492" customWidth="1"/>
    <col min="3587" max="3587" width="21.7109375" style="492" customWidth="1"/>
    <col min="3588" max="3588" width="16.28515625" style="492" customWidth="1"/>
    <col min="3589" max="3589" width="20.5703125" style="492" customWidth="1"/>
    <col min="3590" max="3590" width="20.28515625" style="492" customWidth="1"/>
    <col min="3591" max="3591" width="25" style="492" customWidth="1"/>
    <col min="3592" max="3592" width="30.85546875" style="492" customWidth="1"/>
    <col min="3593" max="3593" width="27.140625" style="492" customWidth="1"/>
    <col min="3594" max="3594" width="24.28515625" style="492" customWidth="1"/>
    <col min="3595" max="3595" width="18.7109375" style="492" customWidth="1"/>
    <col min="3596" max="3596" width="15.42578125" style="492" customWidth="1"/>
    <col min="3597" max="3608" width="0" style="492" hidden="1" customWidth="1"/>
    <col min="3609" max="3609" width="19.85546875" style="492" customWidth="1"/>
    <col min="3610" max="3610" width="18" style="492" customWidth="1"/>
    <col min="3611" max="3611" width="18.28515625" style="492" customWidth="1"/>
    <col min="3612" max="3623" width="0" style="492" hidden="1" customWidth="1"/>
    <col min="3624" max="3624" width="23.5703125" style="492" customWidth="1"/>
    <col min="3625" max="3627" width="0" style="492" hidden="1" customWidth="1"/>
    <col min="3628" max="3628" width="15.140625" style="492" bestFit="1" customWidth="1"/>
    <col min="3629" max="3629" width="12" style="492" bestFit="1" customWidth="1"/>
    <col min="3630" max="3839" width="11.42578125" style="492"/>
    <col min="3840" max="3840" width="2.85546875" style="492" customWidth="1"/>
    <col min="3841" max="3841" width="20.7109375" style="492" customWidth="1"/>
    <col min="3842" max="3842" width="16.28515625" style="492" customWidth="1"/>
    <col min="3843" max="3843" width="21.7109375" style="492" customWidth="1"/>
    <col min="3844" max="3844" width="16.28515625" style="492" customWidth="1"/>
    <col min="3845" max="3845" width="20.5703125" style="492" customWidth="1"/>
    <col min="3846" max="3846" width="20.28515625" style="492" customWidth="1"/>
    <col min="3847" max="3847" width="25" style="492" customWidth="1"/>
    <col min="3848" max="3848" width="30.85546875" style="492" customWidth="1"/>
    <col min="3849" max="3849" width="27.140625" style="492" customWidth="1"/>
    <col min="3850" max="3850" width="24.28515625" style="492" customWidth="1"/>
    <col min="3851" max="3851" width="18.7109375" style="492" customWidth="1"/>
    <col min="3852" max="3852" width="15.42578125" style="492" customWidth="1"/>
    <col min="3853" max="3864" width="0" style="492" hidden="1" customWidth="1"/>
    <col min="3865" max="3865" width="19.85546875" style="492" customWidth="1"/>
    <col min="3866" max="3866" width="18" style="492" customWidth="1"/>
    <col min="3867" max="3867" width="18.28515625" style="492" customWidth="1"/>
    <col min="3868" max="3879" width="0" style="492" hidden="1" customWidth="1"/>
    <col min="3880" max="3880" width="23.5703125" style="492" customWidth="1"/>
    <col min="3881" max="3883" width="0" style="492" hidden="1" customWidth="1"/>
    <col min="3884" max="3884" width="15.140625" style="492" bestFit="1" customWidth="1"/>
    <col min="3885" max="3885" width="12" style="492" bestFit="1" customWidth="1"/>
    <col min="3886" max="4095" width="11.42578125" style="492"/>
    <col min="4096" max="4096" width="2.85546875" style="492" customWidth="1"/>
    <col min="4097" max="4097" width="20.7109375" style="492" customWidth="1"/>
    <col min="4098" max="4098" width="16.28515625" style="492" customWidth="1"/>
    <col min="4099" max="4099" width="21.7109375" style="492" customWidth="1"/>
    <col min="4100" max="4100" width="16.28515625" style="492" customWidth="1"/>
    <col min="4101" max="4101" width="20.5703125" style="492" customWidth="1"/>
    <col min="4102" max="4102" width="20.28515625" style="492" customWidth="1"/>
    <col min="4103" max="4103" width="25" style="492" customWidth="1"/>
    <col min="4104" max="4104" width="30.85546875" style="492" customWidth="1"/>
    <col min="4105" max="4105" width="27.140625" style="492" customWidth="1"/>
    <col min="4106" max="4106" width="24.28515625" style="492" customWidth="1"/>
    <col min="4107" max="4107" width="18.7109375" style="492" customWidth="1"/>
    <col min="4108" max="4108" width="15.42578125" style="492" customWidth="1"/>
    <col min="4109" max="4120" width="0" style="492" hidden="1" customWidth="1"/>
    <col min="4121" max="4121" width="19.85546875" style="492" customWidth="1"/>
    <col min="4122" max="4122" width="18" style="492" customWidth="1"/>
    <col min="4123" max="4123" width="18.28515625" style="492" customWidth="1"/>
    <col min="4124" max="4135" width="0" style="492" hidden="1" customWidth="1"/>
    <col min="4136" max="4136" width="23.5703125" style="492" customWidth="1"/>
    <col min="4137" max="4139" width="0" style="492" hidden="1" customWidth="1"/>
    <col min="4140" max="4140" width="15.140625" style="492" bestFit="1" customWidth="1"/>
    <col min="4141" max="4141" width="12" style="492" bestFit="1" customWidth="1"/>
    <col min="4142" max="4351" width="11.42578125" style="492"/>
    <col min="4352" max="4352" width="2.85546875" style="492" customWidth="1"/>
    <col min="4353" max="4353" width="20.7109375" style="492" customWidth="1"/>
    <col min="4354" max="4354" width="16.28515625" style="492" customWidth="1"/>
    <col min="4355" max="4355" width="21.7109375" style="492" customWidth="1"/>
    <col min="4356" max="4356" width="16.28515625" style="492" customWidth="1"/>
    <col min="4357" max="4357" width="20.5703125" style="492" customWidth="1"/>
    <col min="4358" max="4358" width="20.28515625" style="492" customWidth="1"/>
    <col min="4359" max="4359" width="25" style="492" customWidth="1"/>
    <col min="4360" max="4360" width="30.85546875" style="492" customWidth="1"/>
    <col min="4361" max="4361" width="27.140625" style="492" customWidth="1"/>
    <col min="4362" max="4362" width="24.28515625" style="492" customWidth="1"/>
    <col min="4363" max="4363" width="18.7109375" style="492" customWidth="1"/>
    <col min="4364" max="4364" width="15.42578125" style="492" customWidth="1"/>
    <col min="4365" max="4376" width="0" style="492" hidden="1" customWidth="1"/>
    <col min="4377" max="4377" width="19.85546875" style="492" customWidth="1"/>
    <col min="4378" max="4378" width="18" style="492" customWidth="1"/>
    <col min="4379" max="4379" width="18.28515625" style="492" customWidth="1"/>
    <col min="4380" max="4391" width="0" style="492" hidden="1" customWidth="1"/>
    <col min="4392" max="4392" width="23.5703125" style="492" customWidth="1"/>
    <col min="4393" max="4395" width="0" style="492" hidden="1" customWidth="1"/>
    <col min="4396" max="4396" width="15.140625" style="492" bestFit="1" customWidth="1"/>
    <col min="4397" max="4397" width="12" style="492" bestFit="1" customWidth="1"/>
    <col min="4398" max="4607" width="11.42578125" style="492"/>
    <col min="4608" max="4608" width="2.85546875" style="492" customWidth="1"/>
    <col min="4609" max="4609" width="20.7109375" style="492" customWidth="1"/>
    <col min="4610" max="4610" width="16.28515625" style="492" customWidth="1"/>
    <col min="4611" max="4611" width="21.7109375" style="492" customWidth="1"/>
    <col min="4612" max="4612" width="16.28515625" style="492" customWidth="1"/>
    <col min="4613" max="4613" width="20.5703125" style="492" customWidth="1"/>
    <col min="4614" max="4614" width="20.28515625" style="492" customWidth="1"/>
    <col min="4615" max="4615" width="25" style="492" customWidth="1"/>
    <col min="4616" max="4616" width="30.85546875" style="492" customWidth="1"/>
    <col min="4617" max="4617" width="27.140625" style="492" customWidth="1"/>
    <col min="4618" max="4618" width="24.28515625" style="492" customWidth="1"/>
    <col min="4619" max="4619" width="18.7109375" style="492" customWidth="1"/>
    <col min="4620" max="4620" width="15.42578125" style="492" customWidth="1"/>
    <col min="4621" max="4632" width="0" style="492" hidden="1" customWidth="1"/>
    <col min="4633" max="4633" width="19.85546875" style="492" customWidth="1"/>
    <col min="4634" max="4634" width="18" style="492" customWidth="1"/>
    <col min="4635" max="4635" width="18.28515625" style="492" customWidth="1"/>
    <col min="4636" max="4647" width="0" style="492" hidden="1" customWidth="1"/>
    <col min="4648" max="4648" width="23.5703125" style="492" customWidth="1"/>
    <col min="4649" max="4651" width="0" style="492" hidden="1" customWidth="1"/>
    <col min="4652" max="4652" width="15.140625" style="492" bestFit="1" customWidth="1"/>
    <col min="4653" max="4653" width="12" style="492" bestFit="1" customWidth="1"/>
    <col min="4654" max="4863" width="11.42578125" style="492"/>
    <col min="4864" max="4864" width="2.85546875" style="492" customWidth="1"/>
    <col min="4865" max="4865" width="20.7109375" style="492" customWidth="1"/>
    <col min="4866" max="4866" width="16.28515625" style="492" customWidth="1"/>
    <col min="4867" max="4867" width="21.7109375" style="492" customWidth="1"/>
    <col min="4868" max="4868" width="16.28515625" style="492" customWidth="1"/>
    <col min="4869" max="4869" width="20.5703125" style="492" customWidth="1"/>
    <col min="4870" max="4870" width="20.28515625" style="492" customWidth="1"/>
    <col min="4871" max="4871" width="25" style="492" customWidth="1"/>
    <col min="4872" max="4872" width="30.85546875" style="492" customWidth="1"/>
    <col min="4873" max="4873" width="27.140625" style="492" customWidth="1"/>
    <col min="4874" max="4874" width="24.28515625" style="492" customWidth="1"/>
    <col min="4875" max="4875" width="18.7109375" style="492" customWidth="1"/>
    <col min="4876" max="4876" width="15.42578125" style="492" customWidth="1"/>
    <col min="4877" max="4888" width="0" style="492" hidden="1" customWidth="1"/>
    <col min="4889" max="4889" width="19.85546875" style="492" customWidth="1"/>
    <col min="4890" max="4890" width="18" style="492" customWidth="1"/>
    <col min="4891" max="4891" width="18.28515625" style="492" customWidth="1"/>
    <col min="4892" max="4903" width="0" style="492" hidden="1" customWidth="1"/>
    <col min="4904" max="4904" width="23.5703125" style="492" customWidth="1"/>
    <col min="4905" max="4907" width="0" style="492" hidden="1" customWidth="1"/>
    <col min="4908" max="4908" width="15.140625" style="492" bestFit="1" customWidth="1"/>
    <col min="4909" max="4909" width="12" style="492" bestFit="1" customWidth="1"/>
    <col min="4910" max="5119" width="11.42578125" style="492"/>
    <col min="5120" max="5120" width="2.85546875" style="492" customWidth="1"/>
    <col min="5121" max="5121" width="20.7109375" style="492" customWidth="1"/>
    <col min="5122" max="5122" width="16.28515625" style="492" customWidth="1"/>
    <col min="5123" max="5123" width="21.7109375" style="492" customWidth="1"/>
    <col min="5124" max="5124" width="16.28515625" style="492" customWidth="1"/>
    <col min="5125" max="5125" width="20.5703125" style="492" customWidth="1"/>
    <col min="5126" max="5126" width="20.28515625" style="492" customWidth="1"/>
    <col min="5127" max="5127" width="25" style="492" customWidth="1"/>
    <col min="5128" max="5128" width="30.85546875" style="492" customWidth="1"/>
    <col min="5129" max="5129" width="27.140625" style="492" customWidth="1"/>
    <col min="5130" max="5130" width="24.28515625" style="492" customWidth="1"/>
    <col min="5131" max="5131" width="18.7109375" style="492" customWidth="1"/>
    <col min="5132" max="5132" width="15.42578125" style="492" customWidth="1"/>
    <col min="5133" max="5144" width="0" style="492" hidden="1" customWidth="1"/>
    <col min="5145" max="5145" width="19.85546875" style="492" customWidth="1"/>
    <col min="5146" max="5146" width="18" style="492" customWidth="1"/>
    <col min="5147" max="5147" width="18.28515625" style="492" customWidth="1"/>
    <col min="5148" max="5159" width="0" style="492" hidden="1" customWidth="1"/>
    <col min="5160" max="5160" width="23.5703125" style="492" customWidth="1"/>
    <col min="5161" max="5163" width="0" style="492" hidden="1" customWidth="1"/>
    <col min="5164" max="5164" width="15.140625" style="492" bestFit="1" customWidth="1"/>
    <col min="5165" max="5165" width="12" style="492" bestFit="1" customWidth="1"/>
    <col min="5166" max="5375" width="11.42578125" style="492"/>
    <col min="5376" max="5376" width="2.85546875" style="492" customWidth="1"/>
    <col min="5377" max="5377" width="20.7109375" style="492" customWidth="1"/>
    <col min="5378" max="5378" width="16.28515625" style="492" customWidth="1"/>
    <col min="5379" max="5379" width="21.7109375" style="492" customWidth="1"/>
    <col min="5380" max="5380" width="16.28515625" style="492" customWidth="1"/>
    <col min="5381" max="5381" width="20.5703125" style="492" customWidth="1"/>
    <col min="5382" max="5382" width="20.28515625" style="492" customWidth="1"/>
    <col min="5383" max="5383" width="25" style="492" customWidth="1"/>
    <col min="5384" max="5384" width="30.85546875" style="492" customWidth="1"/>
    <col min="5385" max="5385" width="27.140625" style="492" customWidth="1"/>
    <col min="5386" max="5386" width="24.28515625" style="492" customWidth="1"/>
    <col min="5387" max="5387" width="18.7109375" style="492" customWidth="1"/>
    <col min="5388" max="5388" width="15.42578125" style="492" customWidth="1"/>
    <col min="5389" max="5400" width="0" style="492" hidden="1" customWidth="1"/>
    <col min="5401" max="5401" width="19.85546875" style="492" customWidth="1"/>
    <col min="5402" max="5402" width="18" style="492" customWidth="1"/>
    <col min="5403" max="5403" width="18.28515625" style="492" customWidth="1"/>
    <col min="5404" max="5415" width="0" style="492" hidden="1" customWidth="1"/>
    <col min="5416" max="5416" width="23.5703125" style="492" customWidth="1"/>
    <col min="5417" max="5419" width="0" style="492" hidden="1" customWidth="1"/>
    <col min="5420" max="5420" width="15.140625" style="492" bestFit="1" customWidth="1"/>
    <col min="5421" max="5421" width="12" style="492" bestFit="1" customWidth="1"/>
    <col min="5422" max="5631" width="11.42578125" style="492"/>
    <col min="5632" max="5632" width="2.85546875" style="492" customWidth="1"/>
    <col min="5633" max="5633" width="20.7109375" style="492" customWidth="1"/>
    <col min="5634" max="5634" width="16.28515625" style="492" customWidth="1"/>
    <col min="5635" max="5635" width="21.7109375" style="492" customWidth="1"/>
    <col min="5636" max="5636" width="16.28515625" style="492" customWidth="1"/>
    <col min="5637" max="5637" width="20.5703125" style="492" customWidth="1"/>
    <col min="5638" max="5638" width="20.28515625" style="492" customWidth="1"/>
    <col min="5639" max="5639" width="25" style="492" customWidth="1"/>
    <col min="5640" max="5640" width="30.85546875" style="492" customWidth="1"/>
    <col min="5641" max="5641" width="27.140625" style="492" customWidth="1"/>
    <col min="5642" max="5642" width="24.28515625" style="492" customWidth="1"/>
    <col min="5643" max="5643" width="18.7109375" style="492" customWidth="1"/>
    <col min="5644" max="5644" width="15.42578125" style="492" customWidth="1"/>
    <col min="5645" max="5656" width="0" style="492" hidden="1" customWidth="1"/>
    <col min="5657" max="5657" width="19.85546875" style="492" customWidth="1"/>
    <col min="5658" max="5658" width="18" style="492" customWidth="1"/>
    <col min="5659" max="5659" width="18.28515625" style="492" customWidth="1"/>
    <col min="5660" max="5671" width="0" style="492" hidden="1" customWidth="1"/>
    <col min="5672" max="5672" width="23.5703125" style="492" customWidth="1"/>
    <col min="5673" max="5675" width="0" style="492" hidden="1" customWidth="1"/>
    <col min="5676" max="5676" width="15.140625" style="492" bestFit="1" customWidth="1"/>
    <col min="5677" max="5677" width="12" style="492" bestFit="1" customWidth="1"/>
    <col min="5678" max="5887" width="11.42578125" style="492"/>
    <col min="5888" max="5888" width="2.85546875" style="492" customWidth="1"/>
    <col min="5889" max="5889" width="20.7109375" style="492" customWidth="1"/>
    <col min="5890" max="5890" width="16.28515625" style="492" customWidth="1"/>
    <col min="5891" max="5891" width="21.7109375" style="492" customWidth="1"/>
    <col min="5892" max="5892" width="16.28515625" style="492" customWidth="1"/>
    <col min="5893" max="5893" width="20.5703125" style="492" customWidth="1"/>
    <col min="5894" max="5894" width="20.28515625" style="492" customWidth="1"/>
    <col min="5895" max="5895" width="25" style="492" customWidth="1"/>
    <col min="5896" max="5896" width="30.85546875" style="492" customWidth="1"/>
    <col min="5897" max="5897" width="27.140625" style="492" customWidth="1"/>
    <col min="5898" max="5898" width="24.28515625" style="492" customWidth="1"/>
    <col min="5899" max="5899" width="18.7109375" style="492" customWidth="1"/>
    <col min="5900" max="5900" width="15.42578125" style="492" customWidth="1"/>
    <col min="5901" max="5912" width="0" style="492" hidden="1" customWidth="1"/>
    <col min="5913" max="5913" width="19.85546875" style="492" customWidth="1"/>
    <col min="5914" max="5914" width="18" style="492" customWidth="1"/>
    <col min="5915" max="5915" width="18.28515625" style="492" customWidth="1"/>
    <col min="5916" max="5927" width="0" style="492" hidden="1" customWidth="1"/>
    <col min="5928" max="5928" width="23.5703125" style="492" customWidth="1"/>
    <col min="5929" max="5931" width="0" style="492" hidden="1" customWidth="1"/>
    <col min="5932" max="5932" width="15.140625" style="492" bestFit="1" customWidth="1"/>
    <col min="5933" max="5933" width="12" style="492" bestFit="1" customWidth="1"/>
    <col min="5934" max="6143" width="11.42578125" style="492"/>
    <col min="6144" max="6144" width="2.85546875" style="492" customWidth="1"/>
    <col min="6145" max="6145" width="20.7109375" style="492" customWidth="1"/>
    <col min="6146" max="6146" width="16.28515625" style="492" customWidth="1"/>
    <col min="6147" max="6147" width="21.7109375" style="492" customWidth="1"/>
    <col min="6148" max="6148" width="16.28515625" style="492" customWidth="1"/>
    <col min="6149" max="6149" width="20.5703125" style="492" customWidth="1"/>
    <col min="6150" max="6150" width="20.28515625" style="492" customWidth="1"/>
    <col min="6151" max="6151" width="25" style="492" customWidth="1"/>
    <col min="6152" max="6152" width="30.85546875" style="492" customWidth="1"/>
    <col min="6153" max="6153" width="27.140625" style="492" customWidth="1"/>
    <col min="6154" max="6154" width="24.28515625" style="492" customWidth="1"/>
    <col min="6155" max="6155" width="18.7109375" style="492" customWidth="1"/>
    <col min="6156" max="6156" width="15.42578125" style="492" customWidth="1"/>
    <col min="6157" max="6168" width="0" style="492" hidden="1" customWidth="1"/>
    <col min="6169" max="6169" width="19.85546875" style="492" customWidth="1"/>
    <col min="6170" max="6170" width="18" style="492" customWidth="1"/>
    <col min="6171" max="6171" width="18.28515625" style="492" customWidth="1"/>
    <col min="6172" max="6183" width="0" style="492" hidden="1" customWidth="1"/>
    <col min="6184" max="6184" width="23.5703125" style="492" customWidth="1"/>
    <col min="6185" max="6187" width="0" style="492" hidden="1" customWidth="1"/>
    <col min="6188" max="6188" width="15.140625" style="492" bestFit="1" customWidth="1"/>
    <col min="6189" max="6189" width="12" style="492" bestFit="1" customWidth="1"/>
    <col min="6190" max="6399" width="11.42578125" style="492"/>
    <col min="6400" max="6400" width="2.85546875" style="492" customWidth="1"/>
    <col min="6401" max="6401" width="20.7109375" style="492" customWidth="1"/>
    <col min="6402" max="6402" width="16.28515625" style="492" customWidth="1"/>
    <col min="6403" max="6403" width="21.7109375" style="492" customWidth="1"/>
    <col min="6404" max="6404" width="16.28515625" style="492" customWidth="1"/>
    <col min="6405" max="6405" width="20.5703125" style="492" customWidth="1"/>
    <col min="6406" max="6406" width="20.28515625" style="492" customWidth="1"/>
    <col min="6407" max="6407" width="25" style="492" customWidth="1"/>
    <col min="6408" max="6408" width="30.85546875" style="492" customWidth="1"/>
    <col min="6409" max="6409" width="27.140625" style="492" customWidth="1"/>
    <col min="6410" max="6410" width="24.28515625" style="492" customWidth="1"/>
    <col min="6411" max="6411" width="18.7109375" style="492" customWidth="1"/>
    <col min="6412" max="6412" width="15.42578125" style="492" customWidth="1"/>
    <col min="6413" max="6424" width="0" style="492" hidden="1" customWidth="1"/>
    <col min="6425" max="6425" width="19.85546875" style="492" customWidth="1"/>
    <col min="6426" max="6426" width="18" style="492" customWidth="1"/>
    <col min="6427" max="6427" width="18.28515625" style="492" customWidth="1"/>
    <col min="6428" max="6439" width="0" style="492" hidden="1" customWidth="1"/>
    <col min="6440" max="6440" width="23.5703125" style="492" customWidth="1"/>
    <col min="6441" max="6443" width="0" style="492" hidden="1" customWidth="1"/>
    <col min="6444" max="6444" width="15.140625" style="492" bestFit="1" customWidth="1"/>
    <col min="6445" max="6445" width="12" style="492" bestFit="1" customWidth="1"/>
    <col min="6446" max="6655" width="11.42578125" style="492"/>
    <col min="6656" max="6656" width="2.85546875" style="492" customWidth="1"/>
    <col min="6657" max="6657" width="20.7109375" style="492" customWidth="1"/>
    <col min="6658" max="6658" width="16.28515625" style="492" customWidth="1"/>
    <col min="6659" max="6659" width="21.7109375" style="492" customWidth="1"/>
    <col min="6660" max="6660" width="16.28515625" style="492" customWidth="1"/>
    <col min="6661" max="6661" width="20.5703125" style="492" customWidth="1"/>
    <col min="6662" max="6662" width="20.28515625" style="492" customWidth="1"/>
    <col min="6663" max="6663" width="25" style="492" customWidth="1"/>
    <col min="6664" max="6664" width="30.85546875" style="492" customWidth="1"/>
    <col min="6665" max="6665" width="27.140625" style="492" customWidth="1"/>
    <col min="6666" max="6666" width="24.28515625" style="492" customWidth="1"/>
    <col min="6667" max="6667" width="18.7109375" style="492" customWidth="1"/>
    <col min="6668" max="6668" width="15.42578125" style="492" customWidth="1"/>
    <col min="6669" max="6680" width="0" style="492" hidden="1" customWidth="1"/>
    <col min="6681" max="6681" width="19.85546875" style="492" customWidth="1"/>
    <col min="6682" max="6682" width="18" style="492" customWidth="1"/>
    <col min="6683" max="6683" width="18.28515625" style="492" customWidth="1"/>
    <col min="6684" max="6695" width="0" style="492" hidden="1" customWidth="1"/>
    <col min="6696" max="6696" width="23.5703125" style="492" customWidth="1"/>
    <col min="6697" max="6699" width="0" style="492" hidden="1" customWidth="1"/>
    <col min="6700" max="6700" width="15.140625" style="492" bestFit="1" customWidth="1"/>
    <col min="6701" max="6701" width="12" style="492" bestFit="1" customWidth="1"/>
    <col min="6702" max="6911" width="11.42578125" style="492"/>
    <col min="6912" max="6912" width="2.85546875" style="492" customWidth="1"/>
    <col min="6913" max="6913" width="20.7109375" style="492" customWidth="1"/>
    <col min="6914" max="6914" width="16.28515625" style="492" customWidth="1"/>
    <col min="6915" max="6915" width="21.7109375" style="492" customWidth="1"/>
    <col min="6916" max="6916" width="16.28515625" style="492" customWidth="1"/>
    <col min="6917" max="6917" width="20.5703125" style="492" customWidth="1"/>
    <col min="6918" max="6918" width="20.28515625" style="492" customWidth="1"/>
    <col min="6919" max="6919" width="25" style="492" customWidth="1"/>
    <col min="6920" max="6920" width="30.85546875" style="492" customWidth="1"/>
    <col min="6921" max="6921" width="27.140625" style="492" customWidth="1"/>
    <col min="6922" max="6922" width="24.28515625" style="492" customWidth="1"/>
    <col min="6923" max="6923" width="18.7109375" style="492" customWidth="1"/>
    <col min="6924" max="6924" width="15.42578125" style="492" customWidth="1"/>
    <col min="6925" max="6936" width="0" style="492" hidden="1" customWidth="1"/>
    <col min="6937" max="6937" width="19.85546875" style="492" customWidth="1"/>
    <col min="6938" max="6938" width="18" style="492" customWidth="1"/>
    <col min="6939" max="6939" width="18.28515625" style="492" customWidth="1"/>
    <col min="6940" max="6951" width="0" style="492" hidden="1" customWidth="1"/>
    <col min="6952" max="6952" width="23.5703125" style="492" customWidth="1"/>
    <col min="6953" max="6955" width="0" style="492" hidden="1" customWidth="1"/>
    <col min="6956" max="6956" width="15.140625" style="492" bestFit="1" customWidth="1"/>
    <col min="6957" max="6957" width="12" style="492" bestFit="1" customWidth="1"/>
    <col min="6958" max="7167" width="11.42578125" style="492"/>
    <col min="7168" max="7168" width="2.85546875" style="492" customWidth="1"/>
    <col min="7169" max="7169" width="20.7109375" style="492" customWidth="1"/>
    <col min="7170" max="7170" width="16.28515625" style="492" customWidth="1"/>
    <col min="7171" max="7171" width="21.7109375" style="492" customWidth="1"/>
    <col min="7172" max="7172" width="16.28515625" style="492" customWidth="1"/>
    <col min="7173" max="7173" width="20.5703125" style="492" customWidth="1"/>
    <col min="7174" max="7174" width="20.28515625" style="492" customWidth="1"/>
    <col min="7175" max="7175" width="25" style="492" customWidth="1"/>
    <col min="7176" max="7176" width="30.85546875" style="492" customWidth="1"/>
    <col min="7177" max="7177" width="27.140625" style="492" customWidth="1"/>
    <col min="7178" max="7178" width="24.28515625" style="492" customWidth="1"/>
    <col min="7179" max="7179" width="18.7109375" style="492" customWidth="1"/>
    <col min="7180" max="7180" width="15.42578125" style="492" customWidth="1"/>
    <col min="7181" max="7192" width="0" style="492" hidden="1" customWidth="1"/>
    <col min="7193" max="7193" width="19.85546875" style="492" customWidth="1"/>
    <col min="7194" max="7194" width="18" style="492" customWidth="1"/>
    <col min="7195" max="7195" width="18.28515625" style="492" customWidth="1"/>
    <col min="7196" max="7207" width="0" style="492" hidden="1" customWidth="1"/>
    <col min="7208" max="7208" width="23.5703125" style="492" customWidth="1"/>
    <col min="7209" max="7211" width="0" style="492" hidden="1" customWidth="1"/>
    <col min="7212" max="7212" width="15.140625" style="492" bestFit="1" customWidth="1"/>
    <col min="7213" max="7213" width="12" style="492" bestFit="1" customWidth="1"/>
    <col min="7214" max="7423" width="11.42578125" style="492"/>
    <col min="7424" max="7424" width="2.85546875" style="492" customWidth="1"/>
    <col min="7425" max="7425" width="20.7109375" style="492" customWidth="1"/>
    <col min="7426" max="7426" width="16.28515625" style="492" customWidth="1"/>
    <col min="7427" max="7427" width="21.7109375" style="492" customWidth="1"/>
    <col min="7428" max="7428" width="16.28515625" style="492" customWidth="1"/>
    <col min="7429" max="7429" width="20.5703125" style="492" customWidth="1"/>
    <col min="7430" max="7430" width="20.28515625" style="492" customWidth="1"/>
    <col min="7431" max="7431" width="25" style="492" customWidth="1"/>
    <col min="7432" max="7432" width="30.85546875" style="492" customWidth="1"/>
    <col min="7433" max="7433" width="27.140625" style="492" customWidth="1"/>
    <col min="7434" max="7434" width="24.28515625" style="492" customWidth="1"/>
    <col min="7435" max="7435" width="18.7109375" style="492" customWidth="1"/>
    <col min="7436" max="7436" width="15.42578125" style="492" customWidth="1"/>
    <col min="7437" max="7448" width="0" style="492" hidden="1" customWidth="1"/>
    <col min="7449" max="7449" width="19.85546875" style="492" customWidth="1"/>
    <col min="7450" max="7450" width="18" style="492" customWidth="1"/>
    <col min="7451" max="7451" width="18.28515625" style="492" customWidth="1"/>
    <col min="7452" max="7463" width="0" style="492" hidden="1" customWidth="1"/>
    <col min="7464" max="7464" width="23.5703125" style="492" customWidth="1"/>
    <col min="7465" max="7467" width="0" style="492" hidden="1" customWidth="1"/>
    <col min="7468" max="7468" width="15.140625" style="492" bestFit="1" customWidth="1"/>
    <col min="7469" max="7469" width="12" style="492" bestFit="1" customWidth="1"/>
    <col min="7470" max="7679" width="11.42578125" style="492"/>
    <col min="7680" max="7680" width="2.85546875" style="492" customWidth="1"/>
    <col min="7681" max="7681" width="20.7109375" style="492" customWidth="1"/>
    <col min="7682" max="7682" width="16.28515625" style="492" customWidth="1"/>
    <col min="7683" max="7683" width="21.7109375" style="492" customWidth="1"/>
    <col min="7684" max="7684" width="16.28515625" style="492" customWidth="1"/>
    <col min="7685" max="7685" width="20.5703125" style="492" customWidth="1"/>
    <col min="7686" max="7686" width="20.28515625" style="492" customWidth="1"/>
    <col min="7687" max="7687" width="25" style="492" customWidth="1"/>
    <col min="7688" max="7688" width="30.85546875" style="492" customWidth="1"/>
    <col min="7689" max="7689" width="27.140625" style="492" customWidth="1"/>
    <col min="7690" max="7690" width="24.28515625" style="492" customWidth="1"/>
    <col min="7691" max="7691" width="18.7109375" style="492" customWidth="1"/>
    <col min="7692" max="7692" width="15.42578125" style="492" customWidth="1"/>
    <col min="7693" max="7704" width="0" style="492" hidden="1" customWidth="1"/>
    <col min="7705" max="7705" width="19.85546875" style="492" customWidth="1"/>
    <col min="7706" max="7706" width="18" style="492" customWidth="1"/>
    <col min="7707" max="7707" width="18.28515625" style="492" customWidth="1"/>
    <col min="7708" max="7719" width="0" style="492" hidden="1" customWidth="1"/>
    <col min="7720" max="7720" width="23.5703125" style="492" customWidth="1"/>
    <col min="7721" max="7723" width="0" style="492" hidden="1" customWidth="1"/>
    <col min="7724" max="7724" width="15.140625" style="492" bestFit="1" customWidth="1"/>
    <col min="7725" max="7725" width="12" style="492" bestFit="1" customWidth="1"/>
    <col min="7726" max="7935" width="11.42578125" style="492"/>
    <col min="7936" max="7936" width="2.85546875" style="492" customWidth="1"/>
    <col min="7937" max="7937" width="20.7109375" style="492" customWidth="1"/>
    <col min="7938" max="7938" width="16.28515625" style="492" customWidth="1"/>
    <col min="7939" max="7939" width="21.7109375" style="492" customWidth="1"/>
    <col min="7940" max="7940" width="16.28515625" style="492" customWidth="1"/>
    <col min="7941" max="7941" width="20.5703125" style="492" customWidth="1"/>
    <col min="7942" max="7942" width="20.28515625" style="492" customWidth="1"/>
    <col min="7943" max="7943" width="25" style="492" customWidth="1"/>
    <col min="7944" max="7944" width="30.85546875" style="492" customWidth="1"/>
    <col min="7945" max="7945" width="27.140625" style="492" customWidth="1"/>
    <col min="7946" max="7946" width="24.28515625" style="492" customWidth="1"/>
    <col min="7947" max="7947" width="18.7109375" style="492" customWidth="1"/>
    <col min="7948" max="7948" width="15.42578125" style="492" customWidth="1"/>
    <col min="7949" max="7960" width="0" style="492" hidden="1" customWidth="1"/>
    <col min="7961" max="7961" width="19.85546875" style="492" customWidth="1"/>
    <col min="7962" max="7962" width="18" style="492" customWidth="1"/>
    <col min="7963" max="7963" width="18.28515625" style="492" customWidth="1"/>
    <col min="7964" max="7975" width="0" style="492" hidden="1" customWidth="1"/>
    <col min="7976" max="7976" width="23.5703125" style="492" customWidth="1"/>
    <col min="7977" max="7979" width="0" style="492" hidden="1" customWidth="1"/>
    <col min="7980" max="7980" width="15.140625" style="492" bestFit="1" customWidth="1"/>
    <col min="7981" max="7981" width="12" style="492" bestFit="1" customWidth="1"/>
    <col min="7982" max="8191" width="11.42578125" style="492"/>
    <col min="8192" max="8192" width="2.85546875" style="492" customWidth="1"/>
    <col min="8193" max="8193" width="20.7109375" style="492" customWidth="1"/>
    <col min="8194" max="8194" width="16.28515625" style="492" customWidth="1"/>
    <col min="8195" max="8195" width="21.7109375" style="492" customWidth="1"/>
    <col min="8196" max="8196" width="16.28515625" style="492" customWidth="1"/>
    <col min="8197" max="8197" width="20.5703125" style="492" customWidth="1"/>
    <col min="8198" max="8198" width="20.28515625" style="492" customWidth="1"/>
    <col min="8199" max="8199" width="25" style="492" customWidth="1"/>
    <col min="8200" max="8200" width="30.85546875" style="492" customWidth="1"/>
    <col min="8201" max="8201" width="27.140625" style="492" customWidth="1"/>
    <col min="8202" max="8202" width="24.28515625" style="492" customWidth="1"/>
    <col min="8203" max="8203" width="18.7109375" style="492" customWidth="1"/>
    <col min="8204" max="8204" width="15.42578125" style="492" customWidth="1"/>
    <col min="8205" max="8216" width="0" style="492" hidden="1" customWidth="1"/>
    <col min="8217" max="8217" width="19.85546875" style="492" customWidth="1"/>
    <col min="8218" max="8218" width="18" style="492" customWidth="1"/>
    <col min="8219" max="8219" width="18.28515625" style="492" customWidth="1"/>
    <col min="8220" max="8231" width="0" style="492" hidden="1" customWidth="1"/>
    <col min="8232" max="8232" width="23.5703125" style="492" customWidth="1"/>
    <col min="8233" max="8235" width="0" style="492" hidden="1" customWidth="1"/>
    <col min="8236" max="8236" width="15.140625" style="492" bestFit="1" customWidth="1"/>
    <col min="8237" max="8237" width="12" style="492" bestFit="1" customWidth="1"/>
    <col min="8238" max="8447" width="11.42578125" style="492"/>
    <col min="8448" max="8448" width="2.85546875" style="492" customWidth="1"/>
    <col min="8449" max="8449" width="20.7109375" style="492" customWidth="1"/>
    <col min="8450" max="8450" width="16.28515625" style="492" customWidth="1"/>
    <col min="8451" max="8451" width="21.7109375" style="492" customWidth="1"/>
    <col min="8452" max="8452" width="16.28515625" style="492" customWidth="1"/>
    <col min="8453" max="8453" width="20.5703125" style="492" customWidth="1"/>
    <col min="8454" max="8454" width="20.28515625" style="492" customWidth="1"/>
    <col min="8455" max="8455" width="25" style="492" customWidth="1"/>
    <col min="8456" max="8456" width="30.85546875" style="492" customWidth="1"/>
    <col min="8457" max="8457" width="27.140625" style="492" customWidth="1"/>
    <col min="8458" max="8458" width="24.28515625" style="492" customWidth="1"/>
    <col min="8459" max="8459" width="18.7109375" style="492" customWidth="1"/>
    <col min="8460" max="8460" width="15.42578125" style="492" customWidth="1"/>
    <col min="8461" max="8472" width="0" style="492" hidden="1" customWidth="1"/>
    <col min="8473" max="8473" width="19.85546875" style="492" customWidth="1"/>
    <col min="8474" max="8474" width="18" style="492" customWidth="1"/>
    <col min="8475" max="8475" width="18.28515625" style="492" customWidth="1"/>
    <col min="8476" max="8487" width="0" style="492" hidden="1" customWidth="1"/>
    <col min="8488" max="8488" width="23.5703125" style="492" customWidth="1"/>
    <col min="8489" max="8491" width="0" style="492" hidden="1" customWidth="1"/>
    <col min="8492" max="8492" width="15.140625" style="492" bestFit="1" customWidth="1"/>
    <col min="8493" max="8493" width="12" style="492" bestFit="1" customWidth="1"/>
    <col min="8494" max="8703" width="11.42578125" style="492"/>
    <col min="8704" max="8704" width="2.85546875" style="492" customWidth="1"/>
    <col min="8705" max="8705" width="20.7109375" style="492" customWidth="1"/>
    <col min="8706" max="8706" width="16.28515625" style="492" customWidth="1"/>
    <col min="8707" max="8707" width="21.7109375" style="492" customWidth="1"/>
    <col min="8708" max="8708" width="16.28515625" style="492" customWidth="1"/>
    <col min="8709" max="8709" width="20.5703125" style="492" customWidth="1"/>
    <col min="8710" max="8710" width="20.28515625" style="492" customWidth="1"/>
    <col min="8711" max="8711" width="25" style="492" customWidth="1"/>
    <col min="8712" max="8712" width="30.85546875" style="492" customWidth="1"/>
    <col min="8713" max="8713" width="27.140625" style="492" customWidth="1"/>
    <col min="8714" max="8714" width="24.28515625" style="492" customWidth="1"/>
    <col min="8715" max="8715" width="18.7109375" style="492" customWidth="1"/>
    <col min="8716" max="8716" width="15.42578125" style="492" customWidth="1"/>
    <col min="8717" max="8728" width="0" style="492" hidden="1" customWidth="1"/>
    <col min="8729" max="8729" width="19.85546875" style="492" customWidth="1"/>
    <col min="8730" max="8730" width="18" style="492" customWidth="1"/>
    <col min="8731" max="8731" width="18.28515625" style="492" customWidth="1"/>
    <col min="8732" max="8743" width="0" style="492" hidden="1" customWidth="1"/>
    <col min="8744" max="8744" width="23.5703125" style="492" customWidth="1"/>
    <col min="8745" max="8747" width="0" style="492" hidden="1" customWidth="1"/>
    <col min="8748" max="8748" width="15.140625" style="492" bestFit="1" customWidth="1"/>
    <col min="8749" max="8749" width="12" style="492" bestFit="1" customWidth="1"/>
    <col min="8750" max="8959" width="11.42578125" style="492"/>
    <col min="8960" max="8960" width="2.85546875" style="492" customWidth="1"/>
    <col min="8961" max="8961" width="20.7109375" style="492" customWidth="1"/>
    <col min="8962" max="8962" width="16.28515625" style="492" customWidth="1"/>
    <col min="8963" max="8963" width="21.7109375" style="492" customWidth="1"/>
    <col min="8964" max="8964" width="16.28515625" style="492" customWidth="1"/>
    <col min="8965" max="8965" width="20.5703125" style="492" customWidth="1"/>
    <col min="8966" max="8966" width="20.28515625" style="492" customWidth="1"/>
    <col min="8967" max="8967" width="25" style="492" customWidth="1"/>
    <col min="8968" max="8968" width="30.85546875" style="492" customWidth="1"/>
    <col min="8969" max="8969" width="27.140625" style="492" customWidth="1"/>
    <col min="8970" max="8970" width="24.28515625" style="492" customWidth="1"/>
    <col min="8971" max="8971" width="18.7109375" style="492" customWidth="1"/>
    <col min="8972" max="8972" width="15.42578125" style="492" customWidth="1"/>
    <col min="8973" max="8984" width="0" style="492" hidden="1" customWidth="1"/>
    <col min="8985" max="8985" width="19.85546875" style="492" customWidth="1"/>
    <col min="8986" max="8986" width="18" style="492" customWidth="1"/>
    <col min="8987" max="8987" width="18.28515625" style="492" customWidth="1"/>
    <col min="8988" max="8999" width="0" style="492" hidden="1" customWidth="1"/>
    <col min="9000" max="9000" width="23.5703125" style="492" customWidth="1"/>
    <col min="9001" max="9003" width="0" style="492" hidden="1" customWidth="1"/>
    <col min="9004" max="9004" width="15.140625" style="492" bestFit="1" customWidth="1"/>
    <col min="9005" max="9005" width="12" style="492" bestFit="1" customWidth="1"/>
    <col min="9006" max="9215" width="11.42578125" style="492"/>
    <col min="9216" max="9216" width="2.85546875" style="492" customWidth="1"/>
    <col min="9217" max="9217" width="20.7109375" style="492" customWidth="1"/>
    <col min="9218" max="9218" width="16.28515625" style="492" customWidth="1"/>
    <col min="9219" max="9219" width="21.7109375" style="492" customWidth="1"/>
    <col min="9220" max="9220" width="16.28515625" style="492" customWidth="1"/>
    <col min="9221" max="9221" width="20.5703125" style="492" customWidth="1"/>
    <col min="9222" max="9222" width="20.28515625" style="492" customWidth="1"/>
    <col min="9223" max="9223" width="25" style="492" customWidth="1"/>
    <col min="9224" max="9224" width="30.85546875" style="492" customWidth="1"/>
    <col min="9225" max="9225" width="27.140625" style="492" customWidth="1"/>
    <col min="9226" max="9226" width="24.28515625" style="492" customWidth="1"/>
    <col min="9227" max="9227" width="18.7109375" style="492" customWidth="1"/>
    <col min="9228" max="9228" width="15.42578125" style="492" customWidth="1"/>
    <col min="9229" max="9240" width="0" style="492" hidden="1" customWidth="1"/>
    <col min="9241" max="9241" width="19.85546875" style="492" customWidth="1"/>
    <col min="9242" max="9242" width="18" style="492" customWidth="1"/>
    <col min="9243" max="9243" width="18.28515625" style="492" customWidth="1"/>
    <col min="9244" max="9255" width="0" style="492" hidden="1" customWidth="1"/>
    <col min="9256" max="9256" width="23.5703125" style="492" customWidth="1"/>
    <col min="9257" max="9259" width="0" style="492" hidden="1" customWidth="1"/>
    <col min="9260" max="9260" width="15.140625" style="492" bestFit="1" customWidth="1"/>
    <col min="9261" max="9261" width="12" style="492" bestFit="1" customWidth="1"/>
    <col min="9262" max="9471" width="11.42578125" style="492"/>
    <col min="9472" max="9472" width="2.85546875" style="492" customWidth="1"/>
    <col min="9473" max="9473" width="20.7109375" style="492" customWidth="1"/>
    <col min="9474" max="9474" width="16.28515625" style="492" customWidth="1"/>
    <col min="9475" max="9475" width="21.7109375" style="492" customWidth="1"/>
    <col min="9476" max="9476" width="16.28515625" style="492" customWidth="1"/>
    <col min="9477" max="9477" width="20.5703125" style="492" customWidth="1"/>
    <col min="9478" max="9478" width="20.28515625" style="492" customWidth="1"/>
    <col min="9479" max="9479" width="25" style="492" customWidth="1"/>
    <col min="9480" max="9480" width="30.85546875" style="492" customWidth="1"/>
    <col min="9481" max="9481" width="27.140625" style="492" customWidth="1"/>
    <col min="9482" max="9482" width="24.28515625" style="492" customWidth="1"/>
    <col min="9483" max="9483" width="18.7109375" style="492" customWidth="1"/>
    <col min="9484" max="9484" width="15.42578125" style="492" customWidth="1"/>
    <col min="9485" max="9496" width="0" style="492" hidden="1" customWidth="1"/>
    <col min="9497" max="9497" width="19.85546875" style="492" customWidth="1"/>
    <col min="9498" max="9498" width="18" style="492" customWidth="1"/>
    <col min="9499" max="9499" width="18.28515625" style="492" customWidth="1"/>
    <col min="9500" max="9511" width="0" style="492" hidden="1" customWidth="1"/>
    <col min="9512" max="9512" width="23.5703125" style="492" customWidth="1"/>
    <col min="9513" max="9515" width="0" style="492" hidden="1" customWidth="1"/>
    <col min="9516" max="9516" width="15.140625" style="492" bestFit="1" customWidth="1"/>
    <col min="9517" max="9517" width="12" style="492" bestFit="1" customWidth="1"/>
    <col min="9518" max="9727" width="11.42578125" style="492"/>
    <col min="9728" max="9728" width="2.85546875" style="492" customWidth="1"/>
    <col min="9729" max="9729" width="20.7109375" style="492" customWidth="1"/>
    <col min="9730" max="9730" width="16.28515625" style="492" customWidth="1"/>
    <col min="9731" max="9731" width="21.7109375" style="492" customWidth="1"/>
    <col min="9732" max="9732" width="16.28515625" style="492" customWidth="1"/>
    <col min="9733" max="9733" width="20.5703125" style="492" customWidth="1"/>
    <col min="9734" max="9734" width="20.28515625" style="492" customWidth="1"/>
    <col min="9735" max="9735" width="25" style="492" customWidth="1"/>
    <col min="9736" max="9736" width="30.85546875" style="492" customWidth="1"/>
    <col min="9737" max="9737" width="27.140625" style="492" customWidth="1"/>
    <col min="9738" max="9738" width="24.28515625" style="492" customWidth="1"/>
    <col min="9739" max="9739" width="18.7109375" style="492" customWidth="1"/>
    <col min="9740" max="9740" width="15.42578125" style="492" customWidth="1"/>
    <col min="9741" max="9752" width="0" style="492" hidden="1" customWidth="1"/>
    <col min="9753" max="9753" width="19.85546875" style="492" customWidth="1"/>
    <col min="9754" max="9754" width="18" style="492" customWidth="1"/>
    <col min="9755" max="9755" width="18.28515625" style="492" customWidth="1"/>
    <col min="9756" max="9767" width="0" style="492" hidden="1" customWidth="1"/>
    <col min="9768" max="9768" width="23.5703125" style="492" customWidth="1"/>
    <col min="9769" max="9771" width="0" style="492" hidden="1" customWidth="1"/>
    <col min="9772" max="9772" width="15.140625" style="492" bestFit="1" customWidth="1"/>
    <col min="9773" max="9773" width="12" style="492" bestFit="1" customWidth="1"/>
    <col min="9774" max="9983" width="11.42578125" style="492"/>
    <col min="9984" max="9984" width="2.85546875" style="492" customWidth="1"/>
    <col min="9985" max="9985" width="20.7109375" style="492" customWidth="1"/>
    <col min="9986" max="9986" width="16.28515625" style="492" customWidth="1"/>
    <col min="9987" max="9987" width="21.7109375" style="492" customWidth="1"/>
    <col min="9988" max="9988" width="16.28515625" style="492" customWidth="1"/>
    <col min="9989" max="9989" width="20.5703125" style="492" customWidth="1"/>
    <col min="9990" max="9990" width="20.28515625" style="492" customWidth="1"/>
    <col min="9991" max="9991" width="25" style="492" customWidth="1"/>
    <col min="9992" max="9992" width="30.85546875" style="492" customWidth="1"/>
    <col min="9993" max="9993" width="27.140625" style="492" customWidth="1"/>
    <col min="9994" max="9994" width="24.28515625" style="492" customWidth="1"/>
    <col min="9995" max="9995" width="18.7109375" style="492" customWidth="1"/>
    <col min="9996" max="9996" width="15.42578125" style="492" customWidth="1"/>
    <col min="9997" max="10008" width="0" style="492" hidden="1" customWidth="1"/>
    <col min="10009" max="10009" width="19.85546875" style="492" customWidth="1"/>
    <col min="10010" max="10010" width="18" style="492" customWidth="1"/>
    <col min="10011" max="10011" width="18.28515625" style="492" customWidth="1"/>
    <col min="10012" max="10023" width="0" style="492" hidden="1" customWidth="1"/>
    <col min="10024" max="10024" width="23.5703125" style="492" customWidth="1"/>
    <col min="10025" max="10027" width="0" style="492" hidden="1" customWidth="1"/>
    <col min="10028" max="10028" width="15.140625" style="492" bestFit="1" customWidth="1"/>
    <col min="10029" max="10029" width="12" style="492" bestFit="1" customWidth="1"/>
    <col min="10030" max="10239" width="11.42578125" style="492"/>
    <col min="10240" max="10240" width="2.85546875" style="492" customWidth="1"/>
    <col min="10241" max="10241" width="20.7109375" style="492" customWidth="1"/>
    <col min="10242" max="10242" width="16.28515625" style="492" customWidth="1"/>
    <col min="10243" max="10243" width="21.7109375" style="492" customWidth="1"/>
    <col min="10244" max="10244" width="16.28515625" style="492" customWidth="1"/>
    <col min="10245" max="10245" width="20.5703125" style="492" customWidth="1"/>
    <col min="10246" max="10246" width="20.28515625" style="492" customWidth="1"/>
    <col min="10247" max="10247" width="25" style="492" customWidth="1"/>
    <col min="10248" max="10248" width="30.85546875" style="492" customWidth="1"/>
    <col min="10249" max="10249" width="27.140625" style="492" customWidth="1"/>
    <col min="10250" max="10250" width="24.28515625" style="492" customWidth="1"/>
    <col min="10251" max="10251" width="18.7109375" style="492" customWidth="1"/>
    <col min="10252" max="10252" width="15.42578125" style="492" customWidth="1"/>
    <col min="10253" max="10264" width="0" style="492" hidden="1" customWidth="1"/>
    <col min="10265" max="10265" width="19.85546875" style="492" customWidth="1"/>
    <col min="10266" max="10266" width="18" style="492" customWidth="1"/>
    <col min="10267" max="10267" width="18.28515625" style="492" customWidth="1"/>
    <col min="10268" max="10279" width="0" style="492" hidden="1" customWidth="1"/>
    <col min="10280" max="10280" width="23.5703125" style="492" customWidth="1"/>
    <col min="10281" max="10283" width="0" style="492" hidden="1" customWidth="1"/>
    <col min="10284" max="10284" width="15.140625" style="492" bestFit="1" customWidth="1"/>
    <col min="10285" max="10285" width="12" style="492" bestFit="1" customWidth="1"/>
    <col min="10286" max="10495" width="11.42578125" style="492"/>
    <col min="10496" max="10496" width="2.85546875" style="492" customWidth="1"/>
    <col min="10497" max="10497" width="20.7109375" style="492" customWidth="1"/>
    <col min="10498" max="10498" width="16.28515625" style="492" customWidth="1"/>
    <col min="10499" max="10499" width="21.7109375" style="492" customWidth="1"/>
    <col min="10500" max="10500" width="16.28515625" style="492" customWidth="1"/>
    <col min="10501" max="10501" width="20.5703125" style="492" customWidth="1"/>
    <col min="10502" max="10502" width="20.28515625" style="492" customWidth="1"/>
    <col min="10503" max="10503" width="25" style="492" customWidth="1"/>
    <col min="10504" max="10504" width="30.85546875" style="492" customWidth="1"/>
    <col min="10505" max="10505" width="27.140625" style="492" customWidth="1"/>
    <col min="10506" max="10506" width="24.28515625" style="492" customWidth="1"/>
    <col min="10507" max="10507" width="18.7109375" style="492" customWidth="1"/>
    <col min="10508" max="10508" width="15.42578125" style="492" customWidth="1"/>
    <col min="10509" max="10520" width="0" style="492" hidden="1" customWidth="1"/>
    <col min="10521" max="10521" width="19.85546875" style="492" customWidth="1"/>
    <col min="10522" max="10522" width="18" style="492" customWidth="1"/>
    <col min="10523" max="10523" width="18.28515625" style="492" customWidth="1"/>
    <col min="10524" max="10535" width="0" style="492" hidden="1" customWidth="1"/>
    <col min="10536" max="10536" width="23.5703125" style="492" customWidth="1"/>
    <col min="10537" max="10539" width="0" style="492" hidden="1" customWidth="1"/>
    <col min="10540" max="10540" width="15.140625" style="492" bestFit="1" customWidth="1"/>
    <col min="10541" max="10541" width="12" style="492" bestFit="1" customWidth="1"/>
    <col min="10542" max="10751" width="11.42578125" style="492"/>
    <col min="10752" max="10752" width="2.85546875" style="492" customWidth="1"/>
    <col min="10753" max="10753" width="20.7109375" style="492" customWidth="1"/>
    <col min="10754" max="10754" width="16.28515625" style="492" customWidth="1"/>
    <col min="10755" max="10755" width="21.7109375" style="492" customWidth="1"/>
    <col min="10756" max="10756" width="16.28515625" style="492" customWidth="1"/>
    <col min="10757" max="10757" width="20.5703125" style="492" customWidth="1"/>
    <col min="10758" max="10758" width="20.28515625" style="492" customWidth="1"/>
    <col min="10759" max="10759" width="25" style="492" customWidth="1"/>
    <col min="10760" max="10760" width="30.85546875" style="492" customWidth="1"/>
    <col min="10761" max="10761" width="27.140625" style="492" customWidth="1"/>
    <col min="10762" max="10762" width="24.28515625" style="492" customWidth="1"/>
    <col min="10763" max="10763" width="18.7109375" style="492" customWidth="1"/>
    <col min="10764" max="10764" width="15.42578125" style="492" customWidth="1"/>
    <col min="10765" max="10776" width="0" style="492" hidden="1" customWidth="1"/>
    <col min="10777" max="10777" width="19.85546875" style="492" customWidth="1"/>
    <col min="10778" max="10778" width="18" style="492" customWidth="1"/>
    <col min="10779" max="10779" width="18.28515625" style="492" customWidth="1"/>
    <col min="10780" max="10791" width="0" style="492" hidden="1" customWidth="1"/>
    <col min="10792" max="10792" width="23.5703125" style="492" customWidth="1"/>
    <col min="10793" max="10795" width="0" style="492" hidden="1" customWidth="1"/>
    <col min="10796" max="10796" width="15.140625" style="492" bestFit="1" customWidth="1"/>
    <col min="10797" max="10797" width="12" style="492" bestFit="1" customWidth="1"/>
    <col min="10798" max="11007" width="11.42578125" style="492"/>
    <col min="11008" max="11008" width="2.85546875" style="492" customWidth="1"/>
    <col min="11009" max="11009" width="20.7109375" style="492" customWidth="1"/>
    <col min="11010" max="11010" width="16.28515625" style="492" customWidth="1"/>
    <col min="11011" max="11011" width="21.7109375" style="492" customWidth="1"/>
    <col min="11012" max="11012" width="16.28515625" style="492" customWidth="1"/>
    <col min="11013" max="11013" width="20.5703125" style="492" customWidth="1"/>
    <col min="11014" max="11014" width="20.28515625" style="492" customWidth="1"/>
    <col min="11015" max="11015" width="25" style="492" customWidth="1"/>
    <col min="11016" max="11016" width="30.85546875" style="492" customWidth="1"/>
    <col min="11017" max="11017" width="27.140625" style="492" customWidth="1"/>
    <col min="11018" max="11018" width="24.28515625" style="492" customWidth="1"/>
    <col min="11019" max="11019" width="18.7109375" style="492" customWidth="1"/>
    <col min="11020" max="11020" width="15.42578125" style="492" customWidth="1"/>
    <col min="11021" max="11032" width="0" style="492" hidden="1" customWidth="1"/>
    <col min="11033" max="11033" width="19.85546875" style="492" customWidth="1"/>
    <col min="11034" max="11034" width="18" style="492" customWidth="1"/>
    <col min="11035" max="11035" width="18.28515625" style="492" customWidth="1"/>
    <col min="11036" max="11047" width="0" style="492" hidden="1" customWidth="1"/>
    <col min="11048" max="11048" width="23.5703125" style="492" customWidth="1"/>
    <col min="11049" max="11051" width="0" style="492" hidden="1" customWidth="1"/>
    <col min="11052" max="11052" width="15.140625" style="492" bestFit="1" customWidth="1"/>
    <col min="11053" max="11053" width="12" style="492" bestFit="1" customWidth="1"/>
    <col min="11054" max="11263" width="11.42578125" style="492"/>
    <col min="11264" max="11264" width="2.85546875" style="492" customWidth="1"/>
    <col min="11265" max="11265" width="20.7109375" style="492" customWidth="1"/>
    <col min="11266" max="11266" width="16.28515625" style="492" customWidth="1"/>
    <col min="11267" max="11267" width="21.7109375" style="492" customWidth="1"/>
    <col min="11268" max="11268" width="16.28515625" style="492" customWidth="1"/>
    <col min="11269" max="11269" width="20.5703125" style="492" customWidth="1"/>
    <col min="11270" max="11270" width="20.28515625" style="492" customWidth="1"/>
    <col min="11271" max="11271" width="25" style="492" customWidth="1"/>
    <col min="11272" max="11272" width="30.85546875" style="492" customWidth="1"/>
    <col min="11273" max="11273" width="27.140625" style="492" customWidth="1"/>
    <col min="11274" max="11274" width="24.28515625" style="492" customWidth="1"/>
    <col min="11275" max="11275" width="18.7109375" style="492" customWidth="1"/>
    <col min="11276" max="11276" width="15.42578125" style="492" customWidth="1"/>
    <col min="11277" max="11288" width="0" style="492" hidden="1" customWidth="1"/>
    <col min="11289" max="11289" width="19.85546875" style="492" customWidth="1"/>
    <col min="11290" max="11290" width="18" style="492" customWidth="1"/>
    <col min="11291" max="11291" width="18.28515625" style="492" customWidth="1"/>
    <col min="11292" max="11303" width="0" style="492" hidden="1" customWidth="1"/>
    <col min="11304" max="11304" width="23.5703125" style="492" customWidth="1"/>
    <col min="11305" max="11307" width="0" style="492" hidden="1" customWidth="1"/>
    <col min="11308" max="11308" width="15.140625" style="492" bestFit="1" customWidth="1"/>
    <col min="11309" max="11309" width="12" style="492" bestFit="1" customWidth="1"/>
    <col min="11310" max="11519" width="11.42578125" style="492"/>
    <col min="11520" max="11520" width="2.85546875" style="492" customWidth="1"/>
    <col min="11521" max="11521" width="20.7109375" style="492" customWidth="1"/>
    <col min="11522" max="11522" width="16.28515625" style="492" customWidth="1"/>
    <col min="11523" max="11523" width="21.7109375" style="492" customWidth="1"/>
    <col min="11524" max="11524" width="16.28515625" style="492" customWidth="1"/>
    <col min="11525" max="11525" width="20.5703125" style="492" customWidth="1"/>
    <col min="11526" max="11526" width="20.28515625" style="492" customWidth="1"/>
    <col min="11527" max="11527" width="25" style="492" customWidth="1"/>
    <col min="11528" max="11528" width="30.85546875" style="492" customWidth="1"/>
    <col min="11529" max="11529" width="27.140625" style="492" customWidth="1"/>
    <col min="11530" max="11530" width="24.28515625" style="492" customWidth="1"/>
    <col min="11531" max="11531" width="18.7109375" style="492" customWidth="1"/>
    <col min="11532" max="11532" width="15.42578125" style="492" customWidth="1"/>
    <col min="11533" max="11544" width="0" style="492" hidden="1" customWidth="1"/>
    <col min="11545" max="11545" width="19.85546875" style="492" customWidth="1"/>
    <col min="11546" max="11546" width="18" style="492" customWidth="1"/>
    <col min="11547" max="11547" width="18.28515625" style="492" customWidth="1"/>
    <col min="11548" max="11559" width="0" style="492" hidden="1" customWidth="1"/>
    <col min="11560" max="11560" width="23.5703125" style="492" customWidth="1"/>
    <col min="11561" max="11563" width="0" style="492" hidden="1" customWidth="1"/>
    <col min="11564" max="11564" width="15.140625" style="492" bestFit="1" customWidth="1"/>
    <col min="11565" max="11565" width="12" style="492" bestFit="1" customWidth="1"/>
    <col min="11566" max="11775" width="11.42578125" style="492"/>
    <col min="11776" max="11776" width="2.85546875" style="492" customWidth="1"/>
    <col min="11777" max="11777" width="20.7109375" style="492" customWidth="1"/>
    <col min="11778" max="11778" width="16.28515625" style="492" customWidth="1"/>
    <col min="11779" max="11779" width="21.7109375" style="492" customWidth="1"/>
    <col min="11780" max="11780" width="16.28515625" style="492" customWidth="1"/>
    <col min="11781" max="11781" width="20.5703125" style="492" customWidth="1"/>
    <col min="11782" max="11782" width="20.28515625" style="492" customWidth="1"/>
    <col min="11783" max="11783" width="25" style="492" customWidth="1"/>
    <col min="11784" max="11784" width="30.85546875" style="492" customWidth="1"/>
    <col min="11785" max="11785" width="27.140625" style="492" customWidth="1"/>
    <col min="11786" max="11786" width="24.28515625" style="492" customWidth="1"/>
    <col min="11787" max="11787" width="18.7109375" style="492" customWidth="1"/>
    <col min="11788" max="11788" width="15.42578125" style="492" customWidth="1"/>
    <col min="11789" max="11800" width="0" style="492" hidden="1" customWidth="1"/>
    <col min="11801" max="11801" width="19.85546875" style="492" customWidth="1"/>
    <col min="11802" max="11802" width="18" style="492" customWidth="1"/>
    <col min="11803" max="11803" width="18.28515625" style="492" customWidth="1"/>
    <col min="11804" max="11815" width="0" style="492" hidden="1" customWidth="1"/>
    <col min="11816" max="11816" width="23.5703125" style="492" customWidth="1"/>
    <col min="11817" max="11819" width="0" style="492" hidden="1" customWidth="1"/>
    <col min="11820" max="11820" width="15.140625" style="492" bestFit="1" customWidth="1"/>
    <col min="11821" max="11821" width="12" style="492" bestFit="1" customWidth="1"/>
    <col min="11822" max="12031" width="11.42578125" style="492"/>
    <col min="12032" max="12032" width="2.85546875" style="492" customWidth="1"/>
    <col min="12033" max="12033" width="20.7109375" style="492" customWidth="1"/>
    <col min="12034" max="12034" width="16.28515625" style="492" customWidth="1"/>
    <col min="12035" max="12035" width="21.7109375" style="492" customWidth="1"/>
    <col min="12036" max="12036" width="16.28515625" style="492" customWidth="1"/>
    <col min="12037" max="12037" width="20.5703125" style="492" customWidth="1"/>
    <col min="12038" max="12038" width="20.28515625" style="492" customWidth="1"/>
    <col min="12039" max="12039" width="25" style="492" customWidth="1"/>
    <col min="12040" max="12040" width="30.85546875" style="492" customWidth="1"/>
    <col min="12041" max="12041" width="27.140625" style="492" customWidth="1"/>
    <col min="12042" max="12042" width="24.28515625" style="492" customWidth="1"/>
    <col min="12043" max="12043" width="18.7109375" style="492" customWidth="1"/>
    <col min="12044" max="12044" width="15.42578125" style="492" customWidth="1"/>
    <col min="12045" max="12056" width="0" style="492" hidden="1" customWidth="1"/>
    <col min="12057" max="12057" width="19.85546875" style="492" customWidth="1"/>
    <col min="12058" max="12058" width="18" style="492" customWidth="1"/>
    <col min="12059" max="12059" width="18.28515625" style="492" customWidth="1"/>
    <col min="12060" max="12071" width="0" style="492" hidden="1" customWidth="1"/>
    <col min="12072" max="12072" width="23.5703125" style="492" customWidth="1"/>
    <col min="12073" max="12075" width="0" style="492" hidden="1" customWidth="1"/>
    <col min="12076" max="12076" width="15.140625" style="492" bestFit="1" customWidth="1"/>
    <col min="12077" max="12077" width="12" style="492" bestFit="1" customWidth="1"/>
    <col min="12078" max="12287" width="11.42578125" style="492"/>
    <col min="12288" max="12288" width="2.85546875" style="492" customWidth="1"/>
    <col min="12289" max="12289" width="20.7109375" style="492" customWidth="1"/>
    <col min="12290" max="12290" width="16.28515625" style="492" customWidth="1"/>
    <col min="12291" max="12291" width="21.7109375" style="492" customWidth="1"/>
    <col min="12292" max="12292" width="16.28515625" style="492" customWidth="1"/>
    <col min="12293" max="12293" width="20.5703125" style="492" customWidth="1"/>
    <col min="12294" max="12294" width="20.28515625" style="492" customWidth="1"/>
    <col min="12295" max="12295" width="25" style="492" customWidth="1"/>
    <col min="12296" max="12296" width="30.85546875" style="492" customWidth="1"/>
    <col min="12297" max="12297" width="27.140625" style="492" customWidth="1"/>
    <col min="12298" max="12298" width="24.28515625" style="492" customWidth="1"/>
    <col min="12299" max="12299" width="18.7109375" style="492" customWidth="1"/>
    <col min="12300" max="12300" width="15.42578125" style="492" customWidth="1"/>
    <col min="12301" max="12312" width="0" style="492" hidden="1" customWidth="1"/>
    <col min="12313" max="12313" width="19.85546875" style="492" customWidth="1"/>
    <col min="12314" max="12314" width="18" style="492" customWidth="1"/>
    <col min="12315" max="12315" width="18.28515625" style="492" customWidth="1"/>
    <col min="12316" max="12327" width="0" style="492" hidden="1" customWidth="1"/>
    <col min="12328" max="12328" width="23.5703125" style="492" customWidth="1"/>
    <col min="12329" max="12331" width="0" style="492" hidden="1" customWidth="1"/>
    <col min="12332" max="12332" width="15.140625" style="492" bestFit="1" customWidth="1"/>
    <col min="12333" max="12333" width="12" style="492" bestFit="1" customWidth="1"/>
    <col min="12334" max="12543" width="11.42578125" style="492"/>
    <col min="12544" max="12544" width="2.85546875" style="492" customWidth="1"/>
    <col min="12545" max="12545" width="20.7109375" style="492" customWidth="1"/>
    <col min="12546" max="12546" width="16.28515625" style="492" customWidth="1"/>
    <col min="12547" max="12547" width="21.7109375" style="492" customWidth="1"/>
    <col min="12548" max="12548" width="16.28515625" style="492" customWidth="1"/>
    <col min="12549" max="12549" width="20.5703125" style="492" customWidth="1"/>
    <col min="12550" max="12550" width="20.28515625" style="492" customWidth="1"/>
    <col min="12551" max="12551" width="25" style="492" customWidth="1"/>
    <col min="12552" max="12552" width="30.85546875" style="492" customWidth="1"/>
    <col min="12553" max="12553" width="27.140625" style="492" customWidth="1"/>
    <col min="12554" max="12554" width="24.28515625" style="492" customWidth="1"/>
    <col min="12555" max="12555" width="18.7109375" style="492" customWidth="1"/>
    <col min="12556" max="12556" width="15.42578125" style="492" customWidth="1"/>
    <col min="12557" max="12568" width="0" style="492" hidden="1" customWidth="1"/>
    <col min="12569" max="12569" width="19.85546875" style="492" customWidth="1"/>
    <col min="12570" max="12570" width="18" style="492" customWidth="1"/>
    <col min="12571" max="12571" width="18.28515625" style="492" customWidth="1"/>
    <col min="12572" max="12583" width="0" style="492" hidden="1" customWidth="1"/>
    <col min="12584" max="12584" width="23.5703125" style="492" customWidth="1"/>
    <col min="12585" max="12587" width="0" style="492" hidden="1" customWidth="1"/>
    <col min="12588" max="12588" width="15.140625" style="492" bestFit="1" customWidth="1"/>
    <col min="12589" max="12589" width="12" style="492" bestFit="1" customWidth="1"/>
    <col min="12590" max="12799" width="11.42578125" style="492"/>
    <col min="12800" max="12800" width="2.85546875" style="492" customWidth="1"/>
    <col min="12801" max="12801" width="20.7109375" style="492" customWidth="1"/>
    <col min="12802" max="12802" width="16.28515625" style="492" customWidth="1"/>
    <col min="12803" max="12803" width="21.7109375" style="492" customWidth="1"/>
    <col min="12804" max="12804" width="16.28515625" style="492" customWidth="1"/>
    <col min="12805" max="12805" width="20.5703125" style="492" customWidth="1"/>
    <col min="12806" max="12806" width="20.28515625" style="492" customWidth="1"/>
    <col min="12807" max="12807" width="25" style="492" customWidth="1"/>
    <col min="12808" max="12808" width="30.85546875" style="492" customWidth="1"/>
    <col min="12809" max="12809" width="27.140625" style="492" customWidth="1"/>
    <col min="12810" max="12810" width="24.28515625" style="492" customWidth="1"/>
    <col min="12811" max="12811" width="18.7109375" style="492" customWidth="1"/>
    <col min="12812" max="12812" width="15.42578125" style="492" customWidth="1"/>
    <col min="12813" max="12824" width="0" style="492" hidden="1" customWidth="1"/>
    <col min="12825" max="12825" width="19.85546875" style="492" customWidth="1"/>
    <col min="12826" max="12826" width="18" style="492" customWidth="1"/>
    <col min="12827" max="12827" width="18.28515625" style="492" customWidth="1"/>
    <col min="12828" max="12839" width="0" style="492" hidden="1" customWidth="1"/>
    <col min="12840" max="12840" width="23.5703125" style="492" customWidth="1"/>
    <col min="12841" max="12843" width="0" style="492" hidden="1" customWidth="1"/>
    <col min="12844" max="12844" width="15.140625" style="492" bestFit="1" customWidth="1"/>
    <col min="12845" max="12845" width="12" style="492" bestFit="1" customWidth="1"/>
    <col min="12846" max="13055" width="11.42578125" style="492"/>
    <col min="13056" max="13056" width="2.85546875" style="492" customWidth="1"/>
    <col min="13057" max="13057" width="20.7109375" style="492" customWidth="1"/>
    <col min="13058" max="13058" width="16.28515625" style="492" customWidth="1"/>
    <col min="13059" max="13059" width="21.7109375" style="492" customWidth="1"/>
    <col min="13060" max="13060" width="16.28515625" style="492" customWidth="1"/>
    <col min="13061" max="13061" width="20.5703125" style="492" customWidth="1"/>
    <col min="13062" max="13062" width="20.28515625" style="492" customWidth="1"/>
    <col min="13063" max="13063" width="25" style="492" customWidth="1"/>
    <col min="13064" max="13064" width="30.85546875" style="492" customWidth="1"/>
    <col min="13065" max="13065" width="27.140625" style="492" customWidth="1"/>
    <col min="13066" max="13066" width="24.28515625" style="492" customWidth="1"/>
    <col min="13067" max="13067" width="18.7109375" style="492" customWidth="1"/>
    <col min="13068" max="13068" width="15.42578125" style="492" customWidth="1"/>
    <col min="13069" max="13080" width="0" style="492" hidden="1" customWidth="1"/>
    <col min="13081" max="13081" width="19.85546875" style="492" customWidth="1"/>
    <col min="13082" max="13082" width="18" style="492" customWidth="1"/>
    <col min="13083" max="13083" width="18.28515625" style="492" customWidth="1"/>
    <col min="13084" max="13095" width="0" style="492" hidden="1" customWidth="1"/>
    <col min="13096" max="13096" width="23.5703125" style="492" customWidth="1"/>
    <col min="13097" max="13099" width="0" style="492" hidden="1" customWidth="1"/>
    <col min="13100" max="13100" width="15.140625" style="492" bestFit="1" customWidth="1"/>
    <col min="13101" max="13101" width="12" style="492" bestFit="1" customWidth="1"/>
    <col min="13102" max="13311" width="11.42578125" style="492"/>
    <col min="13312" max="13312" width="2.85546875" style="492" customWidth="1"/>
    <col min="13313" max="13313" width="20.7109375" style="492" customWidth="1"/>
    <col min="13314" max="13314" width="16.28515625" style="492" customWidth="1"/>
    <col min="13315" max="13315" width="21.7109375" style="492" customWidth="1"/>
    <col min="13316" max="13316" width="16.28515625" style="492" customWidth="1"/>
    <col min="13317" max="13317" width="20.5703125" style="492" customWidth="1"/>
    <col min="13318" max="13318" width="20.28515625" style="492" customWidth="1"/>
    <col min="13319" max="13319" width="25" style="492" customWidth="1"/>
    <col min="13320" max="13320" width="30.85546875" style="492" customWidth="1"/>
    <col min="13321" max="13321" width="27.140625" style="492" customWidth="1"/>
    <col min="13322" max="13322" width="24.28515625" style="492" customWidth="1"/>
    <col min="13323" max="13323" width="18.7109375" style="492" customWidth="1"/>
    <col min="13324" max="13324" width="15.42578125" style="492" customWidth="1"/>
    <col min="13325" max="13336" width="0" style="492" hidden="1" customWidth="1"/>
    <col min="13337" max="13337" width="19.85546875" style="492" customWidth="1"/>
    <col min="13338" max="13338" width="18" style="492" customWidth="1"/>
    <col min="13339" max="13339" width="18.28515625" style="492" customWidth="1"/>
    <col min="13340" max="13351" width="0" style="492" hidden="1" customWidth="1"/>
    <col min="13352" max="13352" width="23.5703125" style="492" customWidth="1"/>
    <col min="13353" max="13355" width="0" style="492" hidden="1" customWidth="1"/>
    <col min="13356" max="13356" width="15.140625" style="492" bestFit="1" customWidth="1"/>
    <col min="13357" max="13357" width="12" style="492" bestFit="1" customWidth="1"/>
    <col min="13358" max="13567" width="11.42578125" style="492"/>
    <col min="13568" max="13568" width="2.85546875" style="492" customWidth="1"/>
    <col min="13569" max="13569" width="20.7109375" style="492" customWidth="1"/>
    <col min="13570" max="13570" width="16.28515625" style="492" customWidth="1"/>
    <col min="13571" max="13571" width="21.7109375" style="492" customWidth="1"/>
    <col min="13572" max="13572" width="16.28515625" style="492" customWidth="1"/>
    <col min="13573" max="13573" width="20.5703125" style="492" customWidth="1"/>
    <col min="13574" max="13574" width="20.28515625" style="492" customWidth="1"/>
    <col min="13575" max="13575" width="25" style="492" customWidth="1"/>
    <col min="13576" max="13576" width="30.85546875" style="492" customWidth="1"/>
    <col min="13577" max="13577" width="27.140625" style="492" customWidth="1"/>
    <col min="13578" max="13578" width="24.28515625" style="492" customWidth="1"/>
    <col min="13579" max="13579" width="18.7109375" style="492" customWidth="1"/>
    <col min="13580" max="13580" width="15.42578125" style="492" customWidth="1"/>
    <col min="13581" max="13592" width="0" style="492" hidden="1" customWidth="1"/>
    <col min="13593" max="13593" width="19.85546875" style="492" customWidth="1"/>
    <col min="13594" max="13594" width="18" style="492" customWidth="1"/>
    <col min="13595" max="13595" width="18.28515625" style="492" customWidth="1"/>
    <col min="13596" max="13607" width="0" style="492" hidden="1" customWidth="1"/>
    <col min="13608" max="13608" width="23.5703125" style="492" customWidth="1"/>
    <col min="13609" max="13611" width="0" style="492" hidden="1" customWidth="1"/>
    <col min="13612" max="13612" width="15.140625" style="492" bestFit="1" customWidth="1"/>
    <col min="13613" max="13613" width="12" style="492" bestFit="1" customWidth="1"/>
    <col min="13614" max="13823" width="11.42578125" style="492"/>
    <col min="13824" max="13824" width="2.85546875" style="492" customWidth="1"/>
    <col min="13825" max="13825" width="20.7109375" style="492" customWidth="1"/>
    <col min="13826" max="13826" width="16.28515625" style="492" customWidth="1"/>
    <col min="13827" max="13827" width="21.7109375" style="492" customWidth="1"/>
    <col min="13828" max="13828" width="16.28515625" style="492" customWidth="1"/>
    <col min="13829" max="13829" width="20.5703125" style="492" customWidth="1"/>
    <col min="13830" max="13830" width="20.28515625" style="492" customWidth="1"/>
    <col min="13831" max="13831" width="25" style="492" customWidth="1"/>
    <col min="13832" max="13832" width="30.85546875" style="492" customWidth="1"/>
    <col min="13833" max="13833" width="27.140625" style="492" customWidth="1"/>
    <col min="13834" max="13834" width="24.28515625" style="492" customWidth="1"/>
    <col min="13835" max="13835" width="18.7109375" style="492" customWidth="1"/>
    <col min="13836" max="13836" width="15.42578125" style="492" customWidth="1"/>
    <col min="13837" max="13848" width="0" style="492" hidden="1" customWidth="1"/>
    <col min="13849" max="13849" width="19.85546875" style="492" customWidth="1"/>
    <col min="13850" max="13850" width="18" style="492" customWidth="1"/>
    <col min="13851" max="13851" width="18.28515625" style="492" customWidth="1"/>
    <col min="13852" max="13863" width="0" style="492" hidden="1" customWidth="1"/>
    <col min="13864" max="13864" width="23.5703125" style="492" customWidth="1"/>
    <col min="13865" max="13867" width="0" style="492" hidden="1" customWidth="1"/>
    <col min="13868" max="13868" width="15.140625" style="492" bestFit="1" customWidth="1"/>
    <col min="13869" max="13869" width="12" style="492" bestFit="1" customWidth="1"/>
    <col min="13870" max="14079" width="11.42578125" style="492"/>
    <col min="14080" max="14080" width="2.85546875" style="492" customWidth="1"/>
    <col min="14081" max="14081" width="20.7109375" style="492" customWidth="1"/>
    <col min="14082" max="14082" width="16.28515625" style="492" customWidth="1"/>
    <col min="14083" max="14083" width="21.7109375" style="492" customWidth="1"/>
    <col min="14084" max="14084" width="16.28515625" style="492" customWidth="1"/>
    <col min="14085" max="14085" width="20.5703125" style="492" customWidth="1"/>
    <col min="14086" max="14086" width="20.28515625" style="492" customWidth="1"/>
    <col min="14087" max="14087" width="25" style="492" customWidth="1"/>
    <col min="14088" max="14088" width="30.85546875" style="492" customWidth="1"/>
    <col min="14089" max="14089" width="27.140625" style="492" customWidth="1"/>
    <col min="14090" max="14090" width="24.28515625" style="492" customWidth="1"/>
    <col min="14091" max="14091" width="18.7109375" style="492" customWidth="1"/>
    <col min="14092" max="14092" width="15.42578125" style="492" customWidth="1"/>
    <col min="14093" max="14104" width="0" style="492" hidden="1" customWidth="1"/>
    <col min="14105" max="14105" width="19.85546875" style="492" customWidth="1"/>
    <col min="14106" max="14106" width="18" style="492" customWidth="1"/>
    <col min="14107" max="14107" width="18.28515625" style="492" customWidth="1"/>
    <col min="14108" max="14119" width="0" style="492" hidden="1" customWidth="1"/>
    <col min="14120" max="14120" width="23.5703125" style="492" customWidth="1"/>
    <col min="14121" max="14123" width="0" style="492" hidden="1" customWidth="1"/>
    <col min="14124" max="14124" width="15.140625" style="492" bestFit="1" customWidth="1"/>
    <col min="14125" max="14125" width="12" style="492" bestFit="1" customWidth="1"/>
    <col min="14126" max="14335" width="11.42578125" style="492"/>
    <col min="14336" max="14336" width="2.85546875" style="492" customWidth="1"/>
    <col min="14337" max="14337" width="20.7109375" style="492" customWidth="1"/>
    <col min="14338" max="14338" width="16.28515625" style="492" customWidth="1"/>
    <col min="14339" max="14339" width="21.7109375" style="492" customWidth="1"/>
    <col min="14340" max="14340" width="16.28515625" style="492" customWidth="1"/>
    <col min="14341" max="14341" width="20.5703125" style="492" customWidth="1"/>
    <col min="14342" max="14342" width="20.28515625" style="492" customWidth="1"/>
    <col min="14343" max="14343" width="25" style="492" customWidth="1"/>
    <col min="14344" max="14344" width="30.85546875" style="492" customWidth="1"/>
    <col min="14345" max="14345" width="27.140625" style="492" customWidth="1"/>
    <col min="14346" max="14346" width="24.28515625" style="492" customWidth="1"/>
    <col min="14347" max="14347" width="18.7109375" style="492" customWidth="1"/>
    <col min="14348" max="14348" width="15.42578125" style="492" customWidth="1"/>
    <col min="14349" max="14360" width="0" style="492" hidden="1" customWidth="1"/>
    <col min="14361" max="14361" width="19.85546875" style="492" customWidth="1"/>
    <col min="14362" max="14362" width="18" style="492" customWidth="1"/>
    <col min="14363" max="14363" width="18.28515625" style="492" customWidth="1"/>
    <col min="14364" max="14375" width="0" style="492" hidden="1" customWidth="1"/>
    <col min="14376" max="14376" width="23.5703125" style="492" customWidth="1"/>
    <col min="14377" max="14379" width="0" style="492" hidden="1" customWidth="1"/>
    <col min="14380" max="14380" width="15.140625" style="492" bestFit="1" customWidth="1"/>
    <col min="14381" max="14381" width="12" style="492" bestFit="1" customWidth="1"/>
    <col min="14382" max="14591" width="11.42578125" style="492"/>
    <col min="14592" max="14592" width="2.85546875" style="492" customWidth="1"/>
    <col min="14593" max="14593" width="20.7109375" style="492" customWidth="1"/>
    <col min="14594" max="14594" width="16.28515625" style="492" customWidth="1"/>
    <col min="14595" max="14595" width="21.7109375" style="492" customWidth="1"/>
    <col min="14596" max="14596" width="16.28515625" style="492" customWidth="1"/>
    <col min="14597" max="14597" width="20.5703125" style="492" customWidth="1"/>
    <col min="14598" max="14598" width="20.28515625" style="492" customWidth="1"/>
    <col min="14599" max="14599" width="25" style="492" customWidth="1"/>
    <col min="14600" max="14600" width="30.85546875" style="492" customWidth="1"/>
    <col min="14601" max="14601" width="27.140625" style="492" customWidth="1"/>
    <col min="14602" max="14602" width="24.28515625" style="492" customWidth="1"/>
    <col min="14603" max="14603" width="18.7109375" style="492" customWidth="1"/>
    <col min="14604" max="14604" width="15.42578125" style="492" customWidth="1"/>
    <col min="14605" max="14616" width="0" style="492" hidden="1" customWidth="1"/>
    <col min="14617" max="14617" width="19.85546875" style="492" customWidth="1"/>
    <col min="14618" max="14618" width="18" style="492" customWidth="1"/>
    <col min="14619" max="14619" width="18.28515625" style="492" customWidth="1"/>
    <col min="14620" max="14631" width="0" style="492" hidden="1" customWidth="1"/>
    <col min="14632" max="14632" width="23.5703125" style="492" customWidth="1"/>
    <col min="14633" max="14635" width="0" style="492" hidden="1" customWidth="1"/>
    <col min="14636" max="14636" width="15.140625" style="492" bestFit="1" customWidth="1"/>
    <col min="14637" max="14637" width="12" style="492" bestFit="1" customWidth="1"/>
    <col min="14638" max="14847" width="11.42578125" style="492"/>
    <col min="14848" max="14848" width="2.85546875" style="492" customWidth="1"/>
    <col min="14849" max="14849" width="20.7109375" style="492" customWidth="1"/>
    <col min="14850" max="14850" width="16.28515625" style="492" customWidth="1"/>
    <col min="14851" max="14851" width="21.7109375" style="492" customWidth="1"/>
    <col min="14852" max="14852" width="16.28515625" style="492" customWidth="1"/>
    <col min="14853" max="14853" width="20.5703125" style="492" customWidth="1"/>
    <col min="14854" max="14854" width="20.28515625" style="492" customWidth="1"/>
    <col min="14855" max="14855" width="25" style="492" customWidth="1"/>
    <col min="14856" max="14856" width="30.85546875" style="492" customWidth="1"/>
    <col min="14857" max="14857" width="27.140625" style="492" customWidth="1"/>
    <col min="14858" max="14858" width="24.28515625" style="492" customWidth="1"/>
    <col min="14859" max="14859" width="18.7109375" style="492" customWidth="1"/>
    <col min="14860" max="14860" width="15.42578125" style="492" customWidth="1"/>
    <col min="14861" max="14872" width="0" style="492" hidden="1" customWidth="1"/>
    <col min="14873" max="14873" width="19.85546875" style="492" customWidth="1"/>
    <col min="14874" max="14874" width="18" style="492" customWidth="1"/>
    <col min="14875" max="14875" width="18.28515625" style="492" customWidth="1"/>
    <col min="14876" max="14887" width="0" style="492" hidden="1" customWidth="1"/>
    <col min="14888" max="14888" width="23.5703125" style="492" customWidth="1"/>
    <col min="14889" max="14891" width="0" style="492" hidden="1" customWidth="1"/>
    <col min="14892" max="14892" width="15.140625" style="492" bestFit="1" customWidth="1"/>
    <col min="14893" max="14893" width="12" style="492" bestFit="1" customWidth="1"/>
    <col min="14894" max="15103" width="11.42578125" style="492"/>
    <col min="15104" max="15104" width="2.85546875" style="492" customWidth="1"/>
    <col min="15105" max="15105" width="20.7109375" style="492" customWidth="1"/>
    <col min="15106" max="15106" width="16.28515625" style="492" customWidth="1"/>
    <col min="15107" max="15107" width="21.7109375" style="492" customWidth="1"/>
    <col min="15108" max="15108" width="16.28515625" style="492" customWidth="1"/>
    <col min="15109" max="15109" width="20.5703125" style="492" customWidth="1"/>
    <col min="15110" max="15110" width="20.28515625" style="492" customWidth="1"/>
    <col min="15111" max="15111" width="25" style="492" customWidth="1"/>
    <col min="15112" max="15112" width="30.85546875" style="492" customWidth="1"/>
    <col min="15113" max="15113" width="27.140625" style="492" customWidth="1"/>
    <col min="15114" max="15114" width="24.28515625" style="492" customWidth="1"/>
    <col min="15115" max="15115" width="18.7109375" style="492" customWidth="1"/>
    <col min="15116" max="15116" width="15.42578125" style="492" customWidth="1"/>
    <col min="15117" max="15128" width="0" style="492" hidden="1" customWidth="1"/>
    <col min="15129" max="15129" width="19.85546875" style="492" customWidth="1"/>
    <col min="15130" max="15130" width="18" style="492" customWidth="1"/>
    <col min="15131" max="15131" width="18.28515625" style="492" customWidth="1"/>
    <col min="15132" max="15143" width="0" style="492" hidden="1" customWidth="1"/>
    <col min="15144" max="15144" width="23.5703125" style="492" customWidth="1"/>
    <col min="15145" max="15147" width="0" style="492" hidden="1" customWidth="1"/>
    <col min="15148" max="15148" width="15.140625" style="492" bestFit="1" customWidth="1"/>
    <col min="15149" max="15149" width="12" style="492" bestFit="1" customWidth="1"/>
    <col min="15150" max="15359" width="11.42578125" style="492"/>
    <col min="15360" max="15360" width="2.85546875" style="492" customWidth="1"/>
    <col min="15361" max="15361" width="20.7109375" style="492" customWidth="1"/>
    <col min="15362" max="15362" width="16.28515625" style="492" customWidth="1"/>
    <col min="15363" max="15363" width="21.7109375" style="492" customWidth="1"/>
    <col min="15364" max="15364" width="16.28515625" style="492" customWidth="1"/>
    <col min="15365" max="15365" width="20.5703125" style="492" customWidth="1"/>
    <col min="15366" max="15366" width="20.28515625" style="492" customWidth="1"/>
    <col min="15367" max="15367" width="25" style="492" customWidth="1"/>
    <col min="15368" max="15368" width="30.85546875" style="492" customWidth="1"/>
    <col min="15369" max="15369" width="27.140625" style="492" customWidth="1"/>
    <col min="15370" max="15370" width="24.28515625" style="492" customWidth="1"/>
    <col min="15371" max="15371" width="18.7109375" style="492" customWidth="1"/>
    <col min="15372" max="15372" width="15.42578125" style="492" customWidth="1"/>
    <col min="15373" max="15384" width="0" style="492" hidden="1" customWidth="1"/>
    <col min="15385" max="15385" width="19.85546875" style="492" customWidth="1"/>
    <col min="15386" max="15386" width="18" style="492" customWidth="1"/>
    <col min="15387" max="15387" width="18.28515625" style="492" customWidth="1"/>
    <col min="15388" max="15399" width="0" style="492" hidden="1" customWidth="1"/>
    <col min="15400" max="15400" width="23.5703125" style="492" customWidth="1"/>
    <col min="15401" max="15403" width="0" style="492" hidden="1" customWidth="1"/>
    <col min="15404" max="15404" width="15.140625" style="492" bestFit="1" customWidth="1"/>
    <col min="15405" max="15405" width="12" style="492" bestFit="1" customWidth="1"/>
    <col min="15406" max="15615" width="11.42578125" style="492"/>
    <col min="15616" max="15616" width="2.85546875" style="492" customWidth="1"/>
    <col min="15617" max="15617" width="20.7109375" style="492" customWidth="1"/>
    <col min="15618" max="15618" width="16.28515625" style="492" customWidth="1"/>
    <col min="15619" max="15619" width="21.7109375" style="492" customWidth="1"/>
    <col min="15620" max="15620" width="16.28515625" style="492" customWidth="1"/>
    <col min="15621" max="15621" width="20.5703125" style="492" customWidth="1"/>
    <col min="15622" max="15622" width="20.28515625" style="492" customWidth="1"/>
    <col min="15623" max="15623" width="25" style="492" customWidth="1"/>
    <col min="15624" max="15624" width="30.85546875" style="492" customWidth="1"/>
    <col min="15625" max="15625" width="27.140625" style="492" customWidth="1"/>
    <col min="15626" max="15626" width="24.28515625" style="492" customWidth="1"/>
    <col min="15627" max="15627" width="18.7109375" style="492" customWidth="1"/>
    <col min="15628" max="15628" width="15.42578125" style="492" customWidth="1"/>
    <col min="15629" max="15640" width="0" style="492" hidden="1" customWidth="1"/>
    <col min="15641" max="15641" width="19.85546875" style="492" customWidth="1"/>
    <col min="15642" max="15642" width="18" style="492" customWidth="1"/>
    <col min="15643" max="15643" width="18.28515625" style="492" customWidth="1"/>
    <col min="15644" max="15655" width="0" style="492" hidden="1" customWidth="1"/>
    <col min="15656" max="15656" width="23.5703125" style="492" customWidth="1"/>
    <col min="15657" max="15659" width="0" style="492" hidden="1" customWidth="1"/>
    <col min="15660" max="15660" width="15.140625" style="492" bestFit="1" customWidth="1"/>
    <col min="15661" max="15661" width="12" style="492" bestFit="1" customWidth="1"/>
    <col min="15662" max="15871" width="11.42578125" style="492"/>
    <col min="15872" max="15872" width="2.85546875" style="492" customWidth="1"/>
    <col min="15873" max="15873" width="20.7109375" style="492" customWidth="1"/>
    <col min="15874" max="15874" width="16.28515625" style="492" customWidth="1"/>
    <col min="15875" max="15875" width="21.7109375" style="492" customWidth="1"/>
    <col min="15876" max="15876" width="16.28515625" style="492" customWidth="1"/>
    <col min="15877" max="15877" width="20.5703125" style="492" customWidth="1"/>
    <col min="15878" max="15878" width="20.28515625" style="492" customWidth="1"/>
    <col min="15879" max="15879" width="25" style="492" customWidth="1"/>
    <col min="15880" max="15880" width="30.85546875" style="492" customWidth="1"/>
    <col min="15881" max="15881" width="27.140625" style="492" customWidth="1"/>
    <col min="15882" max="15882" width="24.28515625" style="492" customWidth="1"/>
    <col min="15883" max="15883" width="18.7109375" style="492" customWidth="1"/>
    <col min="15884" max="15884" width="15.42578125" style="492" customWidth="1"/>
    <col min="15885" max="15896" width="0" style="492" hidden="1" customWidth="1"/>
    <col min="15897" max="15897" width="19.85546875" style="492" customWidth="1"/>
    <col min="15898" max="15898" width="18" style="492" customWidth="1"/>
    <col min="15899" max="15899" width="18.28515625" style="492" customWidth="1"/>
    <col min="15900" max="15911" width="0" style="492" hidden="1" customWidth="1"/>
    <col min="15912" max="15912" width="23.5703125" style="492" customWidth="1"/>
    <col min="15913" max="15915" width="0" style="492" hidden="1" customWidth="1"/>
    <col min="15916" max="15916" width="15.140625" style="492" bestFit="1" customWidth="1"/>
    <col min="15917" max="15917" width="12" style="492" bestFit="1" customWidth="1"/>
    <col min="15918" max="16127" width="11.42578125" style="492"/>
    <col min="16128" max="16128" width="2.85546875" style="492" customWidth="1"/>
    <col min="16129" max="16129" width="20.7109375" style="492" customWidth="1"/>
    <col min="16130" max="16130" width="16.28515625" style="492" customWidth="1"/>
    <col min="16131" max="16131" width="21.7109375" style="492" customWidth="1"/>
    <col min="16132" max="16132" width="16.28515625" style="492" customWidth="1"/>
    <col min="16133" max="16133" width="20.5703125" style="492" customWidth="1"/>
    <col min="16134" max="16134" width="20.28515625" style="492" customWidth="1"/>
    <col min="16135" max="16135" width="25" style="492" customWidth="1"/>
    <col min="16136" max="16136" width="30.85546875" style="492" customWidth="1"/>
    <col min="16137" max="16137" width="27.140625" style="492" customWidth="1"/>
    <col min="16138" max="16138" width="24.28515625" style="492" customWidth="1"/>
    <col min="16139" max="16139" width="18.7109375" style="492" customWidth="1"/>
    <col min="16140" max="16140" width="15.42578125" style="492" customWidth="1"/>
    <col min="16141" max="16152" width="0" style="492" hidden="1" customWidth="1"/>
    <col min="16153" max="16153" width="19.85546875" style="492" customWidth="1"/>
    <col min="16154" max="16154" width="18" style="492" customWidth="1"/>
    <col min="16155" max="16155" width="18.28515625" style="492" customWidth="1"/>
    <col min="16156" max="16167" width="0" style="492" hidden="1" customWidth="1"/>
    <col min="16168" max="16168" width="23.5703125" style="492" customWidth="1"/>
    <col min="16169" max="16171" width="0" style="492" hidden="1" customWidth="1"/>
    <col min="16172" max="16172" width="15.140625" style="492" bestFit="1" customWidth="1"/>
    <col min="16173" max="16173" width="12" style="492" bestFit="1" customWidth="1"/>
    <col min="16174" max="16384" width="11.42578125" style="492"/>
  </cols>
  <sheetData>
    <row r="1" spans="2:43" s="440" customFormat="1" x14ac:dyDescent="0.2">
      <c r="B1" s="439"/>
    </row>
    <row r="2" spans="2:43" s="440" customFormat="1" x14ac:dyDescent="0.2">
      <c r="B2" s="439"/>
      <c r="I2" s="441"/>
      <c r="J2" s="441"/>
      <c r="L2" s="442"/>
      <c r="N2" s="442"/>
    </row>
    <row r="3" spans="2:43" s="440" customFormat="1" x14ac:dyDescent="0.2">
      <c r="I3" s="441"/>
      <c r="J3" s="441"/>
      <c r="L3" s="442"/>
      <c r="N3" s="442"/>
    </row>
    <row r="4" spans="2:43" s="440" customFormat="1" x14ac:dyDescent="0.2">
      <c r="B4" s="443" t="s">
        <v>13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4"/>
    </row>
    <row r="5" spans="2:43" s="440" customFormat="1" x14ac:dyDescent="0.2">
      <c r="B5" s="443" t="s">
        <v>18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4"/>
    </row>
    <row r="6" spans="2:43" s="440" customFormat="1" x14ac:dyDescent="0.2"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4"/>
    </row>
    <row r="7" spans="2:43" s="440" customFormat="1" x14ac:dyDescent="0.2">
      <c r="B7" s="443" t="s">
        <v>168</v>
      </c>
      <c r="C7" s="443"/>
      <c r="D7" s="443"/>
      <c r="E7" s="443"/>
      <c r="F7" s="443"/>
      <c r="G7" s="443"/>
      <c r="H7" s="443"/>
      <c r="I7" s="446" t="s">
        <v>56</v>
      </c>
      <c r="J7" s="445"/>
      <c r="K7" s="447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</row>
    <row r="8" spans="2:43" s="440" customFormat="1" x14ac:dyDescent="0.2">
      <c r="B8" s="201" t="s">
        <v>29</v>
      </c>
      <c r="C8" s="201"/>
      <c r="D8" s="201"/>
      <c r="E8" s="201"/>
      <c r="F8" s="201"/>
      <c r="G8" s="201"/>
      <c r="H8" s="201"/>
      <c r="I8" s="201"/>
      <c r="J8" s="201"/>
      <c r="K8" s="448" t="s">
        <v>170</v>
      </c>
      <c r="L8" s="449" t="s">
        <v>169</v>
      </c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8" t="s">
        <v>32</v>
      </c>
      <c r="AA8" s="449" t="s">
        <v>58</v>
      </c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 t="s">
        <v>0</v>
      </c>
      <c r="AP8" s="449"/>
      <c r="AQ8" s="449"/>
    </row>
    <row r="9" spans="2:43" s="440" customFormat="1" ht="15" customHeight="1" x14ac:dyDescent="0.2">
      <c r="B9" s="450" t="s">
        <v>19</v>
      </c>
      <c r="C9" s="450" t="s">
        <v>14</v>
      </c>
      <c r="D9" s="450" t="s">
        <v>15</v>
      </c>
      <c r="E9" s="450" t="s">
        <v>16</v>
      </c>
      <c r="F9" s="191" t="s">
        <v>11</v>
      </c>
      <c r="G9" s="191" t="s">
        <v>12</v>
      </c>
      <c r="H9" s="450" t="s">
        <v>22</v>
      </c>
      <c r="I9" s="450" t="s">
        <v>31</v>
      </c>
      <c r="J9" s="450" t="s">
        <v>17</v>
      </c>
      <c r="K9" s="436"/>
      <c r="L9" s="201" t="s">
        <v>1</v>
      </c>
      <c r="M9" s="201"/>
      <c r="N9" s="451" t="s">
        <v>2</v>
      </c>
      <c r="O9" s="451"/>
      <c r="P9" s="451"/>
      <c r="Q9" s="451"/>
      <c r="R9" s="451"/>
      <c r="S9" s="451"/>
      <c r="T9" s="451"/>
      <c r="U9" s="451"/>
      <c r="V9" s="359" t="s">
        <v>3</v>
      </c>
      <c r="W9" s="359" t="s">
        <v>4</v>
      </c>
      <c r="X9" s="359" t="s">
        <v>27</v>
      </c>
      <c r="Y9" s="359" t="s">
        <v>5</v>
      </c>
      <c r="Z9" s="436"/>
      <c r="AA9" s="201" t="s">
        <v>1</v>
      </c>
      <c r="AB9" s="201"/>
      <c r="AC9" s="451" t="s">
        <v>2</v>
      </c>
      <c r="AD9" s="451"/>
      <c r="AE9" s="451"/>
      <c r="AF9" s="451"/>
      <c r="AG9" s="451"/>
      <c r="AH9" s="451"/>
      <c r="AI9" s="451"/>
      <c r="AJ9" s="451"/>
      <c r="AK9" s="359" t="s">
        <v>3</v>
      </c>
      <c r="AL9" s="359" t="s">
        <v>4</v>
      </c>
      <c r="AM9" s="359" t="s">
        <v>27</v>
      </c>
      <c r="AN9" s="359" t="s">
        <v>5</v>
      </c>
      <c r="AO9" s="359" t="s">
        <v>28</v>
      </c>
      <c r="AP9" s="359" t="s">
        <v>20</v>
      </c>
      <c r="AQ9" s="452" t="s">
        <v>21</v>
      </c>
    </row>
    <row r="10" spans="2:43" s="440" customFormat="1" ht="159" customHeight="1" x14ac:dyDescent="0.2">
      <c r="B10" s="450"/>
      <c r="C10" s="450"/>
      <c r="D10" s="450"/>
      <c r="E10" s="450"/>
      <c r="F10" s="191"/>
      <c r="G10" s="191"/>
      <c r="H10" s="450"/>
      <c r="I10" s="450"/>
      <c r="J10" s="450"/>
      <c r="K10" s="453"/>
      <c r="L10" s="454" t="s">
        <v>6</v>
      </c>
      <c r="M10" s="454" t="s">
        <v>7</v>
      </c>
      <c r="N10" s="454" t="s">
        <v>8</v>
      </c>
      <c r="O10" s="454" t="s">
        <v>9</v>
      </c>
      <c r="P10" s="454" t="s">
        <v>10</v>
      </c>
      <c r="Q10" s="454" t="s">
        <v>23</v>
      </c>
      <c r="R10" s="454" t="s">
        <v>24</v>
      </c>
      <c r="S10" s="454" t="s">
        <v>25</v>
      </c>
      <c r="T10" s="454" t="s">
        <v>26</v>
      </c>
      <c r="U10" s="454" t="s">
        <v>30</v>
      </c>
      <c r="V10" s="359"/>
      <c r="W10" s="359"/>
      <c r="X10" s="359"/>
      <c r="Y10" s="359"/>
      <c r="Z10" s="453"/>
      <c r="AA10" s="454" t="s">
        <v>6</v>
      </c>
      <c r="AB10" s="454" t="s">
        <v>7</v>
      </c>
      <c r="AC10" s="454" t="s">
        <v>8</v>
      </c>
      <c r="AD10" s="454" t="s">
        <v>9</v>
      </c>
      <c r="AE10" s="454" t="s">
        <v>10</v>
      </c>
      <c r="AF10" s="454" t="s">
        <v>23</v>
      </c>
      <c r="AG10" s="454" t="s">
        <v>24</v>
      </c>
      <c r="AH10" s="454" t="s">
        <v>25</v>
      </c>
      <c r="AI10" s="454" t="s">
        <v>26</v>
      </c>
      <c r="AJ10" s="454" t="s">
        <v>30</v>
      </c>
      <c r="AK10" s="359"/>
      <c r="AL10" s="359"/>
      <c r="AM10" s="359"/>
      <c r="AN10" s="359"/>
      <c r="AO10" s="359"/>
      <c r="AP10" s="359"/>
      <c r="AQ10" s="452"/>
    </row>
    <row r="11" spans="2:43" s="440" customFormat="1" ht="76.5" x14ac:dyDescent="0.2">
      <c r="B11" s="455" t="s">
        <v>171</v>
      </c>
      <c r="C11" s="456" t="s">
        <v>172</v>
      </c>
      <c r="D11" s="456" t="s">
        <v>173</v>
      </c>
      <c r="E11" s="456" t="s">
        <v>173</v>
      </c>
      <c r="F11" s="457">
        <v>2020730010083</v>
      </c>
      <c r="G11" s="457">
        <v>210316001544</v>
      </c>
      <c r="H11" s="458" t="s">
        <v>174</v>
      </c>
      <c r="I11" s="455" t="s">
        <v>175</v>
      </c>
      <c r="J11" s="459">
        <v>1.4999999999999999E-2</v>
      </c>
      <c r="K11" s="398">
        <f>L11+M11</f>
        <v>7500000000</v>
      </c>
      <c r="L11" s="460">
        <v>4909440492</v>
      </c>
      <c r="M11" s="461">
        <v>2590559508</v>
      </c>
      <c r="N11" s="462">
        <v>0</v>
      </c>
      <c r="O11" s="462">
        <v>0</v>
      </c>
      <c r="P11" s="462">
        <v>0</v>
      </c>
      <c r="Q11" s="462">
        <v>0</v>
      </c>
      <c r="R11" s="462">
        <v>0</v>
      </c>
      <c r="S11" s="462">
        <v>0</v>
      </c>
      <c r="T11" s="462">
        <v>0</v>
      </c>
      <c r="U11" s="462">
        <v>0</v>
      </c>
      <c r="V11" s="462">
        <v>0</v>
      </c>
      <c r="W11" s="462">
        <v>0</v>
      </c>
      <c r="X11" s="462">
        <v>0</v>
      </c>
      <c r="Y11" s="462">
        <v>0</v>
      </c>
      <c r="Z11" s="398">
        <f>SUM(AA11:AN11)</f>
        <v>7500000000</v>
      </c>
      <c r="AA11" s="462">
        <v>4909440492</v>
      </c>
      <c r="AB11" s="463">
        <v>2590559508</v>
      </c>
      <c r="AC11" s="462">
        <v>0</v>
      </c>
      <c r="AD11" s="462">
        <v>0</v>
      </c>
      <c r="AE11" s="462">
        <v>0</v>
      </c>
      <c r="AF11" s="462">
        <v>0</v>
      </c>
      <c r="AG11" s="462">
        <v>0</v>
      </c>
      <c r="AH11" s="462">
        <v>0</v>
      </c>
      <c r="AI11" s="462">
        <v>0</v>
      </c>
      <c r="AJ11" s="462">
        <v>0</v>
      </c>
      <c r="AK11" s="462">
        <v>0</v>
      </c>
      <c r="AL11" s="462">
        <v>0</v>
      </c>
      <c r="AM11" s="462">
        <v>0</v>
      </c>
      <c r="AN11" s="462">
        <v>0</v>
      </c>
      <c r="AO11" s="464" t="s">
        <v>176</v>
      </c>
      <c r="AP11" s="455" t="s">
        <v>177</v>
      </c>
      <c r="AQ11" s="464" t="s">
        <v>178</v>
      </c>
    </row>
    <row r="12" spans="2:43" s="440" customFormat="1" ht="78.75" customHeight="1" x14ac:dyDescent="0.2">
      <c r="B12" s="458" t="s">
        <v>171</v>
      </c>
      <c r="C12" s="458" t="s">
        <v>172</v>
      </c>
      <c r="D12" s="458" t="s">
        <v>179</v>
      </c>
      <c r="E12" s="458" t="s">
        <v>179</v>
      </c>
      <c r="F12" s="465">
        <v>2020730010054</v>
      </c>
      <c r="G12" s="466" t="s">
        <v>180</v>
      </c>
      <c r="H12" s="455" t="s">
        <v>181</v>
      </c>
      <c r="I12" s="458" t="s">
        <v>182</v>
      </c>
      <c r="J12" s="459">
        <v>2</v>
      </c>
      <c r="K12" s="398">
        <f t="shared" ref="K12:K31" si="0">L12+M12</f>
        <v>11515000</v>
      </c>
      <c r="L12" s="461">
        <v>11515000</v>
      </c>
      <c r="M12" s="461"/>
      <c r="N12" s="462">
        <v>0</v>
      </c>
      <c r="O12" s="462">
        <v>0</v>
      </c>
      <c r="P12" s="462">
        <v>0</v>
      </c>
      <c r="Q12" s="462">
        <v>0</v>
      </c>
      <c r="R12" s="462">
        <v>0</v>
      </c>
      <c r="S12" s="462">
        <v>0</v>
      </c>
      <c r="T12" s="462">
        <v>0</v>
      </c>
      <c r="U12" s="462">
        <v>0</v>
      </c>
      <c r="V12" s="462">
        <v>0</v>
      </c>
      <c r="W12" s="462">
        <v>0</v>
      </c>
      <c r="X12" s="462">
        <v>0</v>
      </c>
      <c r="Y12" s="462">
        <v>0</v>
      </c>
      <c r="Z12" s="398">
        <f t="shared" ref="Z12:Z31" si="1">SUM(AA12:AN12)</f>
        <v>11515000</v>
      </c>
      <c r="AA12" s="467">
        <v>11515000</v>
      </c>
      <c r="AB12" s="462">
        <v>0</v>
      </c>
      <c r="AC12" s="462">
        <v>0</v>
      </c>
      <c r="AD12" s="462">
        <v>0</v>
      </c>
      <c r="AE12" s="462">
        <v>0</v>
      </c>
      <c r="AF12" s="462">
        <v>0</v>
      </c>
      <c r="AG12" s="462">
        <v>0</v>
      </c>
      <c r="AH12" s="462">
        <v>0</v>
      </c>
      <c r="AI12" s="462">
        <v>0</v>
      </c>
      <c r="AJ12" s="462">
        <v>0</v>
      </c>
      <c r="AK12" s="462">
        <v>0</v>
      </c>
      <c r="AL12" s="462">
        <v>0</v>
      </c>
      <c r="AM12" s="462">
        <v>0</v>
      </c>
      <c r="AN12" s="462">
        <v>0</v>
      </c>
      <c r="AO12" s="464" t="s">
        <v>176</v>
      </c>
      <c r="AP12" s="455" t="s">
        <v>177</v>
      </c>
      <c r="AQ12" s="464" t="s">
        <v>178</v>
      </c>
    </row>
    <row r="13" spans="2:43" s="440" customFormat="1" ht="76.5" x14ac:dyDescent="0.2">
      <c r="B13" s="458" t="s">
        <v>171</v>
      </c>
      <c r="C13" s="458" t="s">
        <v>172</v>
      </c>
      <c r="D13" s="458" t="s">
        <v>179</v>
      </c>
      <c r="E13" s="458" t="s">
        <v>179</v>
      </c>
      <c r="F13" s="465">
        <v>2020730010054</v>
      </c>
      <c r="G13" s="466" t="s">
        <v>180</v>
      </c>
      <c r="H13" s="455" t="s">
        <v>181</v>
      </c>
      <c r="I13" s="458" t="s">
        <v>183</v>
      </c>
      <c r="J13" s="459">
        <v>50</v>
      </c>
      <c r="K13" s="398">
        <f t="shared" si="0"/>
        <v>535527998.69508076</v>
      </c>
      <c r="L13" s="461">
        <v>535527998.69508076</v>
      </c>
      <c r="M13" s="461"/>
      <c r="N13" s="462">
        <v>0</v>
      </c>
      <c r="O13" s="462">
        <v>0</v>
      </c>
      <c r="P13" s="462">
        <v>0</v>
      </c>
      <c r="Q13" s="462">
        <v>0</v>
      </c>
      <c r="R13" s="462">
        <v>0</v>
      </c>
      <c r="S13" s="462">
        <v>0</v>
      </c>
      <c r="T13" s="462">
        <v>0</v>
      </c>
      <c r="U13" s="462">
        <v>0</v>
      </c>
      <c r="V13" s="462">
        <v>0</v>
      </c>
      <c r="W13" s="462">
        <v>0</v>
      </c>
      <c r="X13" s="462">
        <v>0</v>
      </c>
      <c r="Y13" s="462">
        <v>0</v>
      </c>
      <c r="Z13" s="398">
        <f t="shared" si="1"/>
        <v>495527982.695081</v>
      </c>
      <c r="AA13" s="462">
        <v>495527982.695081</v>
      </c>
      <c r="AB13" s="462">
        <v>0</v>
      </c>
      <c r="AC13" s="462">
        <v>0</v>
      </c>
      <c r="AD13" s="462">
        <v>0</v>
      </c>
      <c r="AE13" s="462">
        <v>0</v>
      </c>
      <c r="AF13" s="462">
        <v>0</v>
      </c>
      <c r="AG13" s="462">
        <v>0</v>
      </c>
      <c r="AH13" s="462">
        <v>0</v>
      </c>
      <c r="AI13" s="462">
        <v>0</v>
      </c>
      <c r="AJ13" s="462">
        <v>0</v>
      </c>
      <c r="AK13" s="462">
        <v>0</v>
      </c>
      <c r="AL13" s="462">
        <v>0</v>
      </c>
      <c r="AM13" s="462">
        <v>0</v>
      </c>
      <c r="AN13" s="462">
        <v>0</v>
      </c>
      <c r="AO13" s="464" t="s">
        <v>176</v>
      </c>
      <c r="AP13" s="455" t="s">
        <v>177</v>
      </c>
      <c r="AQ13" s="464" t="s">
        <v>178</v>
      </c>
    </row>
    <row r="14" spans="2:43" s="440" customFormat="1" ht="76.5" x14ac:dyDescent="0.2">
      <c r="B14" s="458" t="s">
        <v>171</v>
      </c>
      <c r="C14" s="458" t="s">
        <v>172</v>
      </c>
      <c r="D14" s="458" t="s">
        <v>179</v>
      </c>
      <c r="E14" s="458" t="s">
        <v>179</v>
      </c>
      <c r="F14" s="465">
        <v>2020730010054</v>
      </c>
      <c r="G14" s="466" t="s">
        <v>180</v>
      </c>
      <c r="H14" s="455" t="s">
        <v>181</v>
      </c>
      <c r="I14" s="458" t="s">
        <v>184</v>
      </c>
      <c r="J14" s="459">
        <v>3</v>
      </c>
      <c r="K14" s="398">
        <f t="shared" si="0"/>
        <v>69620251.754526541</v>
      </c>
      <c r="L14" s="461">
        <v>69620251.754526541</v>
      </c>
      <c r="M14" s="461"/>
      <c r="N14" s="462">
        <v>0</v>
      </c>
      <c r="O14" s="462">
        <v>0</v>
      </c>
      <c r="P14" s="462">
        <v>0</v>
      </c>
      <c r="Q14" s="462">
        <v>0</v>
      </c>
      <c r="R14" s="462">
        <v>0</v>
      </c>
      <c r="S14" s="462">
        <v>0</v>
      </c>
      <c r="T14" s="462">
        <v>0</v>
      </c>
      <c r="U14" s="462">
        <v>0</v>
      </c>
      <c r="V14" s="462">
        <v>0</v>
      </c>
      <c r="W14" s="462">
        <v>0</v>
      </c>
      <c r="X14" s="462">
        <v>0</v>
      </c>
      <c r="Y14" s="462">
        <v>0</v>
      </c>
      <c r="Z14" s="398">
        <f t="shared" si="1"/>
        <v>69620251.754526541</v>
      </c>
      <c r="AA14" s="462">
        <v>69620251.754526541</v>
      </c>
      <c r="AB14" s="462">
        <v>0</v>
      </c>
      <c r="AC14" s="462">
        <v>0</v>
      </c>
      <c r="AD14" s="462">
        <v>0</v>
      </c>
      <c r="AE14" s="462">
        <v>0</v>
      </c>
      <c r="AF14" s="462">
        <v>0</v>
      </c>
      <c r="AG14" s="462">
        <v>0</v>
      </c>
      <c r="AH14" s="462">
        <v>0</v>
      </c>
      <c r="AI14" s="462">
        <v>0</v>
      </c>
      <c r="AJ14" s="462">
        <v>0</v>
      </c>
      <c r="AK14" s="462">
        <v>0</v>
      </c>
      <c r="AL14" s="462">
        <v>0</v>
      </c>
      <c r="AM14" s="462">
        <v>0</v>
      </c>
      <c r="AN14" s="462">
        <v>0</v>
      </c>
      <c r="AO14" s="464" t="s">
        <v>176</v>
      </c>
      <c r="AP14" s="455" t="s">
        <v>177</v>
      </c>
      <c r="AQ14" s="464" t="s">
        <v>178</v>
      </c>
    </row>
    <row r="15" spans="2:43" s="440" customFormat="1" ht="69.75" customHeight="1" x14ac:dyDescent="0.2">
      <c r="B15" s="458" t="s">
        <v>171</v>
      </c>
      <c r="C15" s="458" t="s">
        <v>172</v>
      </c>
      <c r="D15" s="458" t="s">
        <v>179</v>
      </c>
      <c r="E15" s="458" t="s">
        <v>179</v>
      </c>
      <c r="F15" s="465">
        <v>2020730010054</v>
      </c>
      <c r="G15" s="466" t="s">
        <v>180</v>
      </c>
      <c r="H15" s="455" t="s">
        <v>181</v>
      </c>
      <c r="I15" s="458" t="s">
        <v>185</v>
      </c>
      <c r="J15" s="459">
        <v>300</v>
      </c>
      <c r="K15" s="398">
        <f t="shared" si="0"/>
        <v>108887364</v>
      </c>
      <c r="L15" s="461">
        <v>108887364</v>
      </c>
      <c r="M15" s="461"/>
      <c r="N15" s="462">
        <v>0</v>
      </c>
      <c r="O15" s="462">
        <v>0</v>
      </c>
      <c r="P15" s="462">
        <v>0</v>
      </c>
      <c r="Q15" s="462">
        <v>0</v>
      </c>
      <c r="R15" s="462">
        <v>0</v>
      </c>
      <c r="S15" s="462">
        <v>0</v>
      </c>
      <c r="T15" s="462">
        <v>0</v>
      </c>
      <c r="U15" s="462">
        <v>0</v>
      </c>
      <c r="V15" s="462">
        <v>0</v>
      </c>
      <c r="W15" s="462">
        <v>0</v>
      </c>
      <c r="X15" s="462">
        <v>0</v>
      </c>
      <c r="Y15" s="462">
        <v>0</v>
      </c>
      <c r="Z15" s="398">
        <f t="shared" si="1"/>
        <v>108887364</v>
      </c>
      <c r="AA15" s="462">
        <v>108887364</v>
      </c>
      <c r="AB15" s="462">
        <v>0</v>
      </c>
      <c r="AC15" s="462">
        <v>0</v>
      </c>
      <c r="AD15" s="462">
        <v>0</v>
      </c>
      <c r="AE15" s="462">
        <v>0</v>
      </c>
      <c r="AF15" s="462">
        <v>0</v>
      </c>
      <c r="AG15" s="462">
        <v>0</v>
      </c>
      <c r="AH15" s="462">
        <v>0</v>
      </c>
      <c r="AI15" s="462">
        <v>0</v>
      </c>
      <c r="AJ15" s="462">
        <v>0</v>
      </c>
      <c r="AK15" s="462">
        <v>0</v>
      </c>
      <c r="AL15" s="462">
        <v>0</v>
      </c>
      <c r="AM15" s="462">
        <v>0</v>
      </c>
      <c r="AN15" s="462">
        <v>0</v>
      </c>
      <c r="AO15" s="464" t="s">
        <v>176</v>
      </c>
      <c r="AP15" s="455" t="s">
        <v>177</v>
      </c>
      <c r="AQ15" s="464" t="s">
        <v>178</v>
      </c>
    </row>
    <row r="16" spans="2:43" s="440" customFormat="1" ht="94.5" customHeight="1" x14ac:dyDescent="0.2">
      <c r="B16" s="458" t="s">
        <v>171</v>
      </c>
      <c r="C16" s="458" t="s">
        <v>172</v>
      </c>
      <c r="D16" s="458" t="s">
        <v>179</v>
      </c>
      <c r="E16" s="458" t="s">
        <v>179</v>
      </c>
      <c r="F16" s="465">
        <v>2020730010054</v>
      </c>
      <c r="G16" s="466" t="s">
        <v>180</v>
      </c>
      <c r="H16" s="455" t="s">
        <v>181</v>
      </c>
      <c r="I16" s="458" t="s">
        <v>186</v>
      </c>
      <c r="J16" s="459">
        <v>1</v>
      </c>
      <c r="K16" s="398">
        <f t="shared" si="0"/>
        <v>13050000</v>
      </c>
      <c r="L16" s="461">
        <v>13050000</v>
      </c>
      <c r="M16" s="461"/>
      <c r="N16" s="462">
        <v>0</v>
      </c>
      <c r="O16" s="462">
        <v>0</v>
      </c>
      <c r="P16" s="462">
        <v>0</v>
      </c>
      <c r="Q16" s="462">
        <v>0</v>
      </c>
      <c r="R16" s="462">
        <v>0</v>
      </c>
      <c r="S16" s="462">
        <v>0</v>
      </c>
      <c r="T16" s="462">
        <v>0</v>
      </c>
      <c r="U16" s="462">
        <v>0</v>
      </c>
      <c r="V16" s="462">
        <v>0</v>
      </c>
      <c r="W16" s="462">
        <v>0</v>
      </c>
      <c r="X16" s="462">
        <v>0</v>
      </c>
      <c r="Y16" s="462">
        <v>0</v>
      </c>
      <c r="Z16" s="398">
        <f t="shared" si="1"/>
        <v>13050000</v>
      </c>
      <c r="AA16" s="462">
        <v>13050000</v>
      </c>
      <c r="AB16" s="462">
        <v>0</v>
      </c>
      <c r="AC16" s="462">
        <v>0</v>
      </c>
      <c r="AD16" s="462">
        <v>0</v>
      </c>
      <c r="AE16" s="462">
        <v>0</v>
      </c>
      <c r="AF16" s="462">
        <v>0</v>
      </c>
      <c r="AG16" s="462">
        <v>0</v>
      </c>
      <c r="AH16" s="462">
        <v>0</v>
      </c>
      <c r="AI16" s="462">
        <v>0</v>
      </c>
      <c r="AJ16" s="462">
        <v>0</v>
      </c>
      <c r="AK16" s="462">
        <v>0</v>
      </c>
      <c r="AL16" s="462">
        <v>0</v>
      </c>
      <c r="AM16" s="462">
        <v>0</v>
      </c>
      <c r="AN16" s="462">
        <v>0</v>
      </c>
      <c r="AO16" s="464" t="s">
        <v>176</v>
      </c>
      <c r="AP16" s="455" t="s">
        <v>177</v>
      </c>
      <c r="AQ16" s="464" t="s">
        <v>178</v>
      </c>
    </row>
    <row r="17" spans="2:46" s="440" customFormat="1" ht="69.75" customHeight="1" x14ac:dyDescent="0.2">
      <c r="B17" s="458" t="s">
        <v>171</v>
      </c>
      <c r="C17" s="458" t="s">
        <v>172</v>
      </c>
      <c r="D17" s="458" t="s">
        <v>179</v>
      </c>
      <c r="E17" s="458" t="s">
        <v>179</v>
      </c>
      <c r="F17" s="465">
        <v>2020730010054</v>
      </c>
      <c r="G17" s="466" t="s">
        <v>180</v>
      </c>
      <c r="H17" s="455" t="s">
        <v>181</v>
      </c>
      <c r="I17" s="458" t="s">
        <v>187</v>
      </c>
      <c r="J17" s="459">
        <v>1</v>
      </c>
      <c r="K17" s="398">
        <f t="shared" si="0"/>
        <v>20000000</v>
      </c>
      <c r="L17" s="461">
        <v>20000000</v>
      </c>
      <c r="M17" s="461"/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398">
        <f t="shared" si="1"/>
        <v>9775000</v>
      </c>
      <c r="AA17" s="462">
        <v>9775000</v>
      </c>
      <c r="AB17" s="462">
        <v>0</v>
      </c>
      <c r="AC17" s="462">
        <v>0</v>
      </c>
      <c r="AD17" s="462">
        <v>0</v>
      </c>
      <c r="AE17" s="462">
        <v>0</v>
      </c>
      <c r="AF17" s="462">
        <v>0</v>
      </c>
      <c r="AG17" s="462">
        <v>0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4" t="s">
        <v>176</v>
      </c>
      <c r="AP17" s="455" t="s">
        <v>177</v>
      </c>
      <c r="AQ17" s="464" t="s">
        <v>178</v>
      </c>
    </row>
    <row r="18" spans="2:46" s="440" customFormat="1" ht="69.75" customHeight="1" x14ac:dyDescent="0.2">
      <c r="B18" s="458" t="s">
        <v>171</v>
      </c>
      <c r="C18" s="458" t="s">
        <v>172</v>
      </c>
      <c r="D18" s="458" t="s">
        <v>179</v>
      </c>
      <c r="E18" s="458" t="s">
        <v>179</v>
      </c>
      <c r="F18" s="465">
        <v>2020730010054</v>
      </c>
      <c r="G18" s="466" t="s">
        <v>180</v>
      </c>
      <c r="H18" s="455" t="s">
        <v>181</v>
      </c>
      <c r="I18" s="468" t="s">
        <v>188</v>
      </c>
      <c r="J18" s="459">
        <v>94</v>
      </c>
      <c r="K18" s="398">
        <f t="shared" si="0"/>
        <v>299979000</v>
      </c>
      <c r="L18" s="461">
        <v>299979000</v>
      </c>
      <c r="M18" s="461"/>
      <c r="N18" s="462">
        <v>0</v>
      </c>
      <c r="O18" s="462">
        <v>0</v>
      </c>
      <c r="P18" s="462">
        <v>0</v>
      </c>
      <c r="Q18" s="462">
        <v>0</v>
      </c>
      <c r="R18" s="462">
        <v>0</v>
      </c>
      <c r="S18" s="462">
        <v>0</v>
      </c>
      <c r="T18" s="462">
        <v>0</v>
      </c>
      <c r="U18" s="462">
        <v>0</v>
      </c>
      <c r="V18" s="462">
        <v>0</v>
      </c>
      <c r="W18" s="462">
        <v>0</v>
      </c>
      <c r="X18" s="462">
        <v>0</v>
      </c>
      <c r="Y18" s="462">
        <v>0</v>
      </c>
      <c r="Z18" s="398">
        <f>SUM(AA18:AN18)</f>
        <v>299979000</v>
      </c>
      <c r="AA18" s="469">
        <v>299979000</v>
      </c>
      <c r="AB18" s="462">
        <v>0</v>
      </c>
      <c r="AC18" s="462">
        <v>0</v>
      </c>
      <c r="AD18" s="462">
        <v>0</v>
      </c>
      <c r="AE18" s="462">
        <v>0</v>
      </c>
      <c r="AF18" s="462">
        <v>0</v>
      </c>
      <c r="AG18" s="462">
        <v>0</v>
      </c>
      <c r="AH18" s="462">
        <v>0</v>
      </c>
      <c r="AI18" s="462">
        <v>0</v>
      </c>
      <c r="AJ18" s="462">
        <v>0</v>
      </c>
      <c r="AK18" s="462">
        <v>0</v>
      </c>
      <c r="AL18" s="462">
        <v>0</v>
      </c>
      <c r="AM18" s="462">
        <v>0</v>
      </c>
      <c r="AN18" s="462">
        <v>0</v>
      </c>
      <c r="AO18" s="464"/>
      <c r="AP18" s="455" t="s">
        <v>177</v>
      </c>
      <c r="AQ18" s="464" t="s">
        <v>178</v>
      </c>
    </row>
    <row r="19" spans="2:46" s="440" customFormat="1" ht="76.5" x14ac:dyDescent="0.2">
      <c r="B19" s="458" t="s">
        <v>171</v>
      </c>
      <c r="C19" s="458" t="s">
        <v>172</v>
      </c>
      <c r="D19" s="458" t="s">
        <v>179</v>
      </c>
      <c r="E19" s="458" t="s">
        <v>179</v>
      </c>
      <c r="F19" s="465">
        <v>2020730010054</v>
      </c>
      <c r="G19" s="466" t="s">
        <v>180</v>
      </c>
      <c r="H19" s="455" t="s">
        <v>181</v>
      </c>
      <c r="I19" s="458" t="s">
        <v>189</v>
      </c>
      <c r="J19" s="459">
        <v>3</v>
      </c>
      <c r="K19" s="398">
        <f t="shared" si="0"/>
        <v>75949365.550392598</v>
      </c>
      <c r="L19" s="461">
        <v>75949365.550392598</v>
      </c>
      <c r="M19" s="461"/>
      <c r="N19" s="462">
        <v>0</v>
      </c>
      <c r="O19" s="462">
        <v>0</v>
      </c>
      <c r="P19" s="462">
        <v>0</v>
      </c>
      <c r="Q19" s="462">
        <v>0</v>
      </c>
      <c r="R19" s="462">
        <v>0</v>
      </c>
      <c r="S19" s="462">
        <v>0</v>
      </c>
      <c r="T19" s="462">
        <v>0</v>
      </c>
      <c r="U19" s="462">
        <v>0</v>
      </c>
      <c r="V19" s="462">
        <v>0</v>
      </c>
      <c r="W19" s="462">
        <v>0</v>
      </c>
      <c r="X19" s="462">
        <v>0</v>
      </c>
      <c r="Y19" s="462">
        <v>0</v>
      </c>
      <c r="Z19" s="398">
        <f t="shared" si="1"/>
        <v>75949365.550392598</v>
      </c>
      <c r="AA19" s="462">
        <v>75949365.550392598</v>
      </c>
      <c r="AB19" s="462">
        <v>0</v>
      </c>
      <c r="AC19" s="462">
        <v>0</v>
      </c>
      <c r="AD19" s="462">
        <v>0</v>
      </c>
      <c r="AE19" s="462">
        <v>0</v>
      </c>
      <c r="AF19" s="462">
        <v>0</v>
      </c>
      <c r="AG19" s="462">
        <v>0</v>
      </c>
      <c r="AH19" s="462">
        <v>0</v>
      </c>
      <c r="AI19" s="462">
        <v>0</v>
      </c>
      <c r="AJ19" s="462">
        <v>0</v>
      </c>
      <c r="AK19" s="462">
        <v>0</v>
      </c>
      <c r="AL19" s="462">
        <v>0</v>
      </c>
      <c r="AM19" s="462">
        <v>0</v>
      </c>
      <c r="AN19" s="462">
        <v>0</v>
      </c>
      <c r="AO19" s="464" t="s">
        <v>176</v>
      </c>
      <c r="AP19" s="455" t="s">
        <v>177</v>
      </c>
      <c r="AQ19" s="464" t="s">
        <v>178</v>
      </c>
    </row>
    <row r="20" spans="2:46" s="440" customFormat="1" ht="76.5" x14ac:dyDescent="0.2">
      <c r="B20" s="458" t="s">
        <v>171</v>
      </c>
      <c r="C20" s="458" t="s">
        <v>172</v>
      </c>
      <c r="D20" s="458" t="s">
        <v>179</v>
      </c>
      <c r="E20" s="458" t="s">
        <v>179</v>
      </c>
      <c r="F20" s="465">
        <v>2020730010054</v>
      </c>
      <c r="G20" s="466" t="s">
        <v>180</v>
      </c>
      <c r="H20" s="455" t="s">
        <v>181</v>
      </c>
      <c r="I20" s="458" t="s">
        <v>190</v>
      </c>
      <c r="J20" s="459">
        <v>1</v>
      </c>
      <c r="K20" s="398">
        <f t="shared" si="0"/>
        <v>1525486961</v>
      </c>
      <c r="L20" s="461">
        <v>1525486961</v>
      </c>
      <c r="M20" s="461"/>
      <c r="N20" s="462">
        <v>0</v>
      </c>
      <c r="O20" s="462">
        <v>0</v>
      </c>
      <c r="P20" s="462">
        <v>0</v>
      </c>
      <c r="Q20" s="462">
        <v>0</v>
      </c>
      <c r="R20" s="462">
        <v>0</v>
      </c>
      <c r="S20" s="462">
        <v>0</v>
      </c>
      <c r="T20" s="462">
        <v>0</v>
      </c>
      <c r="U20" s="462">
        <v>0</v>
      </c>
      <c r="V20" s="462">
        <v>0</v>
      </c>
      <c r="W20" s="462">
        <v>0</v>
      </c>
      <c r="X20" s="462">
        <v>0</v>
      </c>
      <c r="Y20" s="462">
        <v>0</v>
      </c>
      <c r="Z20" s="398">
        <f t="shared" si="1"/>
        <v>1525262599</v>
      </c>
      <c r="AA20" s="470">
        <v>1525262599</v>
      </c>
      <c r="AB20" s="462">
        <v>0</v>
      </c>
      <c r="AC20" s="462">
        <v>0</v>
      </c>
      <c r="AD20" s="462">
        <v>0</v>
      </c>
      <c r="AE20" s="462">
        <v>0</v>
      </c>
      <c r="AF20" s="462">
        <v>0</v>
      </c>
      <c r="AG20" s="462">
        <v>0</v>
      </c>
      <c r="AH20" s="462">
        <v>0</v>
      </c>
      <c r="AI20" s="462">
        <v>0</v>
      </c>
      <c r="AJ20" s="462">
        <v>0</v>
      </c>
      <c r="AK20" s="462">
        <v>0</v>
      </c>
      <c r="AL20" s="462">
        <v>0</v>
      </c>
      <c r="AM20" s="462">
        <v>0</v>
      </c>
      <c r="AN20" s="462">
        <v>0</v>
      </c>
      <c r="AO20" s="464" t="s">
        <v>176</v>
      </c>
      <c r="AP20" s="455" t="s">
        <v>177</v>
      </c>
      <c r="AQ20" s="464" t="s">
        <v>178</v>
      </c>
      <c r="AT20" s="471"/>
    </row>
    <row r="21" spans="2:46" s="440" customFormat="1" ht="76.5" x14ac:dyDescent="0.2">
      <c r="B21" s="458" t="s">
        <v>171</v>
      </c>
      <c r="C21" s="458" t="s">
        <v>172</v>
      </c>
      <c r="D21" s="458" t="s">
        <v>179</v>
      </c>
      <c r="E21" s="458" t="s">
        <v>179</v>
      </c>
      <c r="F21" s="465">
        <v>2020730010054</v>
      </c>
      <c r="G21" s="466" t="s">
        <v>180</v>
      </c>
      <c r="H21" s="455" t="s">
        <v>181</v>
      </c>
      <c r="I21" s="458" t="s">
        <v>191</v>
      </c>
      <c r="J21" s="459">
        <v>1</v>
      </c>
      <c r="K21" s="398">
        <f t="shared" si="0"/>
        <v>1085498877</v>
      </c>
      <c r="L21" s="461">
        <v>1085498877</v>
      </c>
      <c r="M21" s="461"/>
      <c r="N21" s="462">
        <v>0</v>
      </c>
      <c r="O21" s="462">
        <v>0</v>
      </c>
      <c r="P21" s="462">
        <v>0</v>
      </c>
      <c r="Q21" s="462">
        <v>0</v>
      </c>
      <c r="R21" s="462">
        <v>0</v>
      </c>
      <c r="S21" s="462">
        <v>0</v>
      </c>
      <c r="T21" s="462">
        <v>0</v>
      </c>
      <c r="U21" s="462">
        <v>0</v>
      </c>
      <c r="V21" s="462">
        <v>0</v>
      </c>
      <c r="W21" s="462">
        <v>0</v>
      </c>
      <c r="X21" s="462">
        <v>0</v>
      </c>
      <c r="Y21" s="462">
        <v>0</v>
      </c>
      <c r="Z21" s="398">
        <f t="shared" si="1"/>
        <v>428489644</v>
      </c>
      <c r="AA21" s="462">
        <v>428489644</v>
      </c>
      <c r="AB21" s="462">
        <v>0</v>
      </c>
      <c r="AC21" s="462">
        <v>0</v>
      </c>
      <c r="AD21" s="462">
        <v>0</v>
      </c>
      <c r="AE21" s="462">
        <v>0</v>
      </c>
      <c r="AF21" s="462">
        <v>0</v>
      </c>
      <c r="AG21" s="462">
        <v>0</v>
      </c>
      <c r="AH21" s="462">
        <v>0</v>
      </c>
      <c r="AI21" s="462">
        <v>0</v>
      </c>
      <c r="AJ21" s="462">
        <v>0</v>
      </c>
      <c r="AK21" s="462">
        <v>0</v>
      </c>
      <c r="AL21" s="462">
        <v>0</v>
      </c>
      <c r="AM21" s="462">
        <v>0</v>
      </c>
      <c r="AN21" s="462">
        <v>0</v>
      </c>
      <c r="AO21" s="464" t="s">
        <v>176</v>
      </c>
      <c r="AP21" s="455" t="s">
        <v>177</v>
      </c>
      <c r="AQ21" s="464" t="s">
        <v>178</v>
      </c>
    </row>
    <row r="22" spans="2:46" s="440" customFormat="1" ht="69.75" customHeight="1" x14ac:dyDescent="0.2">
      <c r="B22" s="458" t="s">
        <v>171</v>
      </c>
      <c r="C22" s="458" t="s">
        <v>172</v>
      </c>
      <c r="D22" s="458" t="s">
        <v>179</v>
      </c>
      <c r="E22" s="458" t="s">
        <v>179</v>
      </c>
      <c r="F22" s="465">
        <v>2020730010054</v>
      </c>
      <c r="G22" s="466" t="s">
        <v>180</v>
      </c>
      <c r="H22" s="455" t="s">
        <v>181</v>
      </c>
      <c r="I22" s="458" t="s">
        <v>192</v>
      </c>
      <c r="J22" s="459">
        <v>1</v>
      </c>
      <c r="K22" s="398">
        <f t="shared" si="0"/>
        <v>11611000</v>
      </c>
      <c r="L22" s="461">
        <v>11611000</v>
      </c>
      <c r="M22" s="461"/>
      <c r="N22" s="462">
        <v>0</v>
      </c>
      <c r="O22" s="462">
        <v>0</v>
      </c>
      <c r="P22" s="462">
        <v>0</v>
      </c>
      <c r="Q22" s="462">
        <v>0</v>
      </c>
      <c r="R22" s="462">
        <v>0</v>
      </c>
      <c r="S22" s="462">
        <v>0</v>
      </c>
      <c r="T22" s="462">
        <v>0</v>
      </c>
      <c r="U22" s="462">
        <v>0</v>
      </c>
      <c r="V22" s="462">
        <v>0</v>
      </c>
      <c r="W22" s="462">
        <v>0</v>
      </c>
      <c r="X22" s="462">
        <v>0</v>
      </c>
      <c r="Y22" s="462">
        <v>0</v>
      </c>
      <c r="Z22" s="398">
        <f t="shared" si="1"/>
        <v>11611000</v>
      </c>
      <c r="AA22" s="472">
        <v>11611000</v>
      </c>
      <c r="AB22" s="462">
        <v>0</v>
      </c>
      <c r="AC22" s="462">
        <v>0</v>
      </c>
      <c r="AD22" s="462">
        <v>0</v>
      </c>
      <c r="AE22" s="462">
        <v>0</v>
      </c>
      <c r="AF22" s="462">
        <v>0</v>
      </c>
      <c r="AG22" s="462">
        <v>0</v>
      </c>
      <c r="AH22" s="462">
        <v>0</v>
      </c>
      <c r="AI22" s="462">
        <v>0</v>
      </c>
      <c r="AJ22" s="462">
        <v>0</v>
      </c>
      <c r="AK22" s="462">
        <v>0</v>
      </c>
      <c r="AL22" s="462">
        <v>0</v>
      </c>
      <c r="AM22" s="462">
        <v>0</v>
      </c>
      <c r="AN22" s="462">
        <v>0</v>
      </c>
      <c r="AO22" s="464" t="s">
        <v>176</v>
      </c>
      <c r="AP22" s="455" t="s">
        <v>177</v>
      </c>
      <c r="AQ22" s="464" t="s">
        <v>178</v>
      </c>
    </row>
    <row r="23" spans="2:46" s="440" customFormat="1" ht="76.5" x14ac:dyDescent="0.2">
      <c r="B23" s="458" t="s">
        <v>171</v>
      </c>
      <c r="C23" s="458" t="s">
        <v>172</v>
      </c>
      <c r="D23" s="458" t="s">
        <v>179</v>
      </c>
      <c r="E23" s="458" t="s">
        <v>179</v>
      </c>
      <c r="F23" s="465">
        <v>2020730010054</v>
      </c>
      <c r="G23" s="466" t="s">
        <v>180</v>
      </c>
      <c r="H23" s="455" t="s">
        <v>181</v>
      </c>
      <c r="I23" s="458" t="s">
        <v>841</v>
      </c>
      <c r="J23" s="459">
        <v>0</v>
      </c>
      <c r="K23" s="398">
        <f t="shared" si="0"/>
        <v>0</v>
      </c>
      <c r="L23" s="461"/>
      <c r="M23" s="461"/>
      <c r="N23" s="462">
        <v>0</v>
      </c>
      <c r="O23" s="462">
        <v>0</v>
      </c>
      <c r="P23" s="462">
        <v>0</v>
      </c>
      <c r="Q23" s="462">
        <v>0</v>
      </c>
      <c r="R23" s="462">
        <v>0</v>
      </c>
      <c r="S23" s="462">
        <v>0</v>
      </c>
      <c r="T23" s="462">
        <v>0</v>
      </c>
      <c r="U23" s="462">
        <v>0</v>
      </c>
      <c r="V23" s="462">
        <v>0</v>
      </c>
      <c r="W23" s="462">
        <v>0</v>
      </c>
      <c r="X23" s="462">
        <v>0</v>
      </c>
      <c r="Y23" s="462">
        <v>0</v>
      </c>
      <c r="Z23" s="398">
        <f t="shared" si="1"/>
        <v>0</v>
      </c>
      <c r="AA23" s="462">
        <v>0</v>
      </c>
      <c r="AB23" s="462">
        <v>0</v>
      </c>
      <c r="AC23" s="462">
        <v>0</v>
      </c>
      <c r="AD23" s="462">
        <v>0</v>
      </c>
      <c r="AE23" s="462">
        <v>0</v>
      </c>
      <c r="AF23" s="462">
        <v>0</v>
      </c>
      <c r="AG23" s="462">
        <v>0</v>
      </c>
      <c r="AH23" s="462">
        <v>0</v>
      </c>
      <c r="AI23" s="462">
        <v>0</v>
      </c>
      <c r="AJ23" s="462">
        <v>0</v>
      </c>
      <c r="AK23" s="462">
        <v>0</v>
      </c>
      <c r="AL23" s="462">
        <v>0</v>
      </c>
      <c r="AM23" s="462">
        <v>0</v>
      </c>
      <c r="AN23" s="462">
        <v>0</v>
      </c>
      <c r="AO23" s="464" t="s">
        <v>176</v>
      </c>
      <c r="AP23" s="455" t="s">
        <v>177</v>
      </c>
      <c r="AQ23" s="464" t="s">
        <v>178</v>
      </c>
    </row>
    <row r="24" spans="2:46" s="440" customFormat="1" ht="69" customHeight="1" x14ac:dyDescent="0.2">
      <c r="B24" s="458" t="s">
        <v>171</v>
      </c>
      <c r="C24" s="458" t="s">
        <v>172</v>
      </c>
      <c r="D24" s="458" t="s">
        <v>179</v>
      </c>
      <c r="E24" s="458" t="s">
        <v>179</v>
      </c>
      <c r="F24" s="465">
        <v>2020730010054</v>
      </c>
      <c r="G24" s="466" t="s">
        <v>180</v>
      </c>
      <c r="H24" s="455" t="s">
        <v>181</v>
      </c>
      <c r="I24" s="458" t="s">
        <v>193</v>
      </c>
      <c r="J24" s="459">
        <v>1</v>
      </c>
      <c r="K24" s="398">
        <f t="shared" si="0"/>
        <v>87630000</v>
      </c>
      <c r="L24" s="461">
        <v>87630000</v>
      </c>
      <c r="M24" s="461"/>
      <c r="N24" s="462">
        <v>0</v>
      </c>
      <c r="O24" s="462">
        <v>0</v>
      </c>
      <c r="P24" s="462">
        <v>0</v>
      </c>
      <c r="Q24" s="462">
        <v>0</v>
      </c>
      <c r="R24" s="462">
        <v>0</v>
      </c>
      <c r="S24" s="462">
        <v>0</v>
      </c>
      <c r="T24" s="462">
        <v>0</v>
      </c>
      <c r="U24" s="462">
        <v>0</v>
      </c>
      <c r="V24" s="462">
        <v>0</v>
      </c>
      <c r="W24" s="462">
        <v>0</v>
      </c>
      <c r="X24" s="462">
        <v>0</v>
      </c>
      <c r="Y24" s="462">
        <v>0</v>
      </c>
      <c r="Z24" s="398">
        <f t="shared" si="1"/>
        <v>87630000</v>
      </c>
      <c r="AA24" s="473">
        <v>87630000</v>
      </c>
      <c r="AB24" s="462">
        <v>0</v>
      </c>
      <c r="AC24" s="462">
        <v>0</v>
      </c>
      <c r="AD24" s="462">
        <v>0</v>
      </c>
      <c r="AE24" s="462">
        <v>0</v>
      </c>
      <c r="AF24" s="462">
        <v>0</v>
      </c>
      <c r="AG24" s="462">
        <v>0</v>
      </c>
      <c r="AH24" s="462">
        <v>0</v>
      </c>
      <c r="AI24" s="462">
        <v>0</v>
      </c>
      <c r="AJ24" s="462">
        <v>0</v>
      </c>
      <c r="AK24" s="462">
        <v>0</v>
      </c>
      <c r="AL24" s="462">
        <v>0</v>
      </c>
      <c r="AM24" s="462">
        <v>0</v>
      </c>
      <c r="AN24" s="462">
        <v>0</v>
      </c>
      <c r="AO24" s="464" t="s">
        <v>176</v>
      </c>
      <c r="AP24" s="455" t="s">
        <v>177</v>
      </c>
      <c r="AQ24" s="464" t="s">
        <v>178</v>
      </c>
    </row>
    <row r="25" spans="2:46" s="440" customFormat="1" ht="66.75" customHeight="1" x14ac:dyDescent="0.2">
      <c r="B25" s="458" t="s">
        <v>171</v>
      </c>
      <c r="C25" s="458" t="s">
        <v>172</v>
      </c>
      <c r="D25" s="458" t="s">
        <v>179</v>
      </c>
      <c r="E25" s="458" t="s">
        <v>179</v>
      </c>
      <c r="F25" s="465">
        <v>2020730010062</v>
      </c>
      <c r="G25" s="465">
        <v>210303201192</v>
      </c>
      <c r="H25" s="455" t="s">
        <v>194</v>
      </c>
      <c r="I25" s="458" t="s">
        <v>195</v>
      </c>
      <c r="J25" s="459">
        <v>1</v>
      </c>
      <c r="K25" s="398">
        <f t="shared" si="0"/>
        <v>1000000</v>
      </c>
      <c r="L25" s="461"/>
      <c r="M25" s="461">
        <v>1000000</v>
      </c>
      <c r="N25" s="462">
        <v>0</v>
      </c>
      <c r="O25" s="462">
        <v>0</v>
      </c>
      <c r="P25" s="462">
        <v>0</v>
      </c>
      <c r="Q25" s="462">
        <v>0</v>
      </c>
      <c r="R25" s="462">
        <v>0</v>
      </c>
      <c r="S25" s="462">
        <v>0</v>
      </c>
      <c r="T25" s="462">
        <v>0</v>
      </c>
      <c r="U25" s="462">
        <v>0</v>
      </c>
      <c r="V25" s="462">
        <v>0</v>
      </c>
      <c r="W25" s="462">
        <v>0</v>
      </c>
      <c r="X25" s="462">
        <v>0</v>
      </c>
      <c r="Y25" s="462">
        <v>0</v>
      </c>
      <c r="Z25" s="398">
        <f t="shared" si="1"/>
        <v>0</v>
      </c>
      <c r="AA25" s="462">
        <v>0</v>
      </c>
      <c r="AB25" s="462">
        <v>0</v>
      </c>
      <c r="AC25" s="462">
        <v>0</v>
      </c>
      <c r="AD25" s="462">
        <v>0</v>
      </c>
      <c r="AE25" s="462">
        <v>0</v>
      </c>
      <c r="AF25" s="462">
        <v>0</v>
      </c>
      <c r="AG25" s="462">
        <v>0</v>
      </c>
      <c r="AH25" s="462">
        <v>0</v>
      </c>
      <c r="AI25" s="462">
        <v>0</v>
      </c>
      <c r="AJ25" s="462">
        <v>0</v>
      </c>
      <c r="AK25" s="462">
        <v>0</v>
      </c>
      <c r="AL25" s="462">
        <v>0</v>
      </c>
      <c r="AM25" s="462">
        <v>0</v>
      </c>
      <c r="AN25" s="462">
        <v>0</v>
      </c>
      <c r="AO25" s="464" t="s">
        <v>176</v>
      </c>
      <c r="AP25" s="455" t="s">
        <v>177</v>
      </c>
      <c r="AQ25" s="464" t="s">
        <v>178</v>
      </c>
    </row>
    <row r="26" spans="2:46" s="440" customFormat="1" ht="69.75" customHeight="1" x14ac:dyDescent="0.2">
      <c r="B26" s="458" t="s">
        <v>171</v>
      </c>
      <c r="C26" s="458" t="s">
        <v>172</v>
      </c>
      <c r="D26" s="458" t="s">
        <v>179</v>
      </c>
      <c r="E26" s="458" t="s">
        <v>179</v>
      </c>
      <c r="F26" s="465">
        <v>2020730010062</v>
      </c>
      <c r="G26" s="465">
        <v>210303201192</v>
      </c>
      <c r="H26" s="455" t="s">
        <v>194</v>
      </c>
      <c r="I26" s="458" t="s">
        <v>196</v>
      </c>
      <c r="J26" s="459">
        <v>1</v>
      </c>
      <c r="K26" s="398">
        <f t="shared" si="0"/>
        <v>76648572</v>
      </c>
      <c r="L26" s="461"/>
      <c r="M26" s="461">
        <v>76648572</v>
      </c>
      <c r="N26" s="462">
        <v>0</v>
      </c>
      <c r="O26" s="462">
        <v>0</v>
      </c>
      <c r="P26" s="462">
        <v>0</v>
      </c>
      <c r="Q26" s="462">
        <v>0</v>
      </c>
      <c r="R26" s="462">
        <v>0</v>
      </c>
      <c r="S26" s="462">
        <v>0</v>
      </c>
      <c r="T26" s="462">
        <v>0</v>
      </c>
      <c r="U26" s="462">
        <v>0</v>
      </c>
      <c r="V26" s="462">
        <v>0</v>
      </c>
      <c r="W26" s="462">
        <v>0</v>
      </c>
      <c r="X26" s="462">
        <v>0</v>
      </c>
      <c r="Y26" s="462">
        <v>0</v>
      </c>
      <c r="Z26" s="398">
        <f t="shared" si="1"/>
        <v>0</v>
      </c>
      <c r="AA26" s="462">
        <v>0</v>
      </c>
      <c r="AB26" s="462">
        <v>0</v>
      </c>
      <c r="AC26" s="462">
        <v>0</v>
      </c>
      <c r="AD26" s="462">
        <v>0</v>
      </c>
      <c r="AE26" s="462">
        <v>0</v>
      </c>
      <c r="AF26" s="462">
        <v>0</v>
      </c>
      <c r="AG26" s="462">
        <v>0</v>
      </c>
      <c r="AH26" s="462">
        <v>0</v>
      </c>
      <c r="AI26" s="462">
        <v>0</v>
      </c>
      <c r="AJ26" s="462">
        <v>0</v>
      </c>
      <c r="AK26" s="462">
        <v>0</v>
      </c>
      <c r="AL26" s="462">
        <v>0</v>
      </c>
      <c r="AM26" s="462">
        <v>0</v>
      </c>
      <c r="AN26" s="462">
        <v>0</v>
      </c>
      <c r="AO26" s="464" t="s">
        <v>176</v>
      </c>
      <c r="AP26" s="455" t="s">
        <v>177</v>
      </c>
      <c r="AQ26" s="464" t="s">
        <v>178</v>
      </c>
      <c r="AR26" s="474"/>
      <c r="AT26" s="474"/>
    </row>
    <row r="27" spans="2:46" s="440" customFormat="1" ht="69" customHeight="1" x14ac:dyDescent="0.2">
      <c r="B27" s="458" t="s">
        <v>171</v>
      </c>
      <c r="C27" s="458" t="s">
        <v>172</v>
      </c>
      <c r="D27" s="458" t="s">
        <v>179</v>
      </c>
      <c r="E27" s="458" t="s">
        <v>179</v>
      </c>
      <c r="F27" s="465">
        <v>2020730010062</v>
      </c>
      <c r="G27" s="465">
        <v>210303201192</v>
      </c>
      <c r="H27" s="455" t="s">
        <v>194</v>
      </c>
      <c r="I27" s="468" t="s">
        <v>197</v>
      </c>
      <c r="J27" s="459">
        <v>1</v>
      </c>
      <c r="K27" s="398">
        <f t="shared" si="0"/>
        <v>45000000</v>
      </c>
      <c r="L27" s="475"/>
      <c r="M27" s="461">
        <v>45000000</v>
      </c>
      <c r="N27" s="462">
        <v>0</v>
      </c>
      <c r="O27" s="462">
        <v>0</v>
      </c>
      <c r="P27" s="462">
        <v>0</v>
      </c>
      <c r="Q27" s="462">
        <v>0</v>
      </c>
      <c r="R27" s="462">
        <v>0</v>
      </c>
      <c r="S27" s="462">
        <v>0</v>
      </c>
      <c r="T27" s="462">
        <v>0</v>
      </c>
      <c r="U27" s="462">
        <v>0</v>
      </c>
      <c r="V27" s="462">
        <v>0</v>
      </c>
      <c r="W27" s="462">
        <v>0</v>
      </c>
      <c r="X27" s="462">
        <v>0</v>
      </c>
      <c r="Y27" s="462">
        <v>0</v>
      </c>
      <c r="Z27" s="398">
        <f t="shared" si="1"/>
        <v>0</v>
      </c>
      <c r="AA27" s="462">
        <v>0</v>
      </c>
      <c r="AB27" s="476">
        <v>0</v>
      </c>
      <c r="AC27" s="462">
        <v>0</v>
      </c>
      <c r="AD27" s="462">
        <v>0</v>
      </c>
      <c r="AE27" s="462">
        <v>0</v>
      </c>
      <c r="AF27" s="462">
        <v>0</v>
      </c>
      <c r="AG27" s="462">
        <v>0</v>
      </c>
      <c r="AH27" s="462">
        <v>0</v>
      </c>
      <c r="AI27" s="462">
        <v>0</v>
      </c>
      <c r="AJ27" s="462">
        <v>0</v>
      </c>
      <c r="AK27" s="462">
        <v>0</v>
      </c>
      <c r="AL27" s="462">
        <v>0</v>
      </c>
      <c r="AM27" s="462">
        <v>0</v>
      </c>
      <c r="AN27" s="462">
        <v>0</v>
      </c>
      <c r="AO27" s="464" t="s">
        <v>176</v>
      </c>
      <c r="AP27" s="455" t="s">
        <v>177</v>
      </c>
      <c r="AQ27" s="464" t="s">
        <v>178</v>
      </c>
    </row>
    <row r="28" spans="2:46" s="440" customFormat="1" ht="80.25" customHeight="1" x14ac:dyDescent="0.2">
      <c r="B28" s="458" t="s">
        <v>171</v>
      </c>
      <c r="C28" s="458" t="s">
        <v>172</v>
      </c>
      <c r="D28" s="458" t="s">
        <v>179</v>
      </c>
      <c r="E28" s="458" t="s">
        <v>179</v>
      </c>
      <c r="F28" s="465">
        <v>2020730010061</v>
      </c>
      <c r="G28" s="465">
        <v>210303201191</v>
      </c>
      <c r="H28" s="455" t="s">
        <v>198</v>
      </c>
      <c r="I28" s="477" t="s">
        <v>199</v>
      </c>
      <c r="J28" s="459">
        <v>1</v>
      </c>
      <c r="K28" s="398">
        <f t="shared" si="0"/>
        <v>1175217079.7</v>
      </c>
      <c r="L28" s="475"/>
      <c r="M28" s="461">
        <v>1175217079.7</v>
      </c>
      <c r="N28" s="462">
        <v>0</v>
      </c>
      <c r="O28" s="462">
        <v>0</v>
      </c>
      <c r="P28" s="462">
        <v>0</v>
      </c>
      <c r="Q28" s="462">
        <v>0</v>
      </c>
      <c r="R28" s="462">
        <v>0</v>
      </c>
      <c r="S28" s="462">
        <v>0</v>
      </c>
      <c r="T28" s="462">
        <v>0</v>
      </c>
      <c r="U28" s="462">
        <v>0</v>
      </c>
      <c r="V28" s="462">
        <v>0</v>
      </c>
      <c r="W28" s="462">
        <v>0</v>
      </c>
      <c r="X28" s="462">
        <v>0</v>
      </c>
      <c r="Y28" s="462">
        <v>0</v>
      </c>
      <c r="Z28" s="398">
        <f t="shared" si="1"/>
        <v>1175217079.7</v>
      </c>
      <c r="AA28" s="462">
        <v>0</v>
      </c>
      <c r="AB28" s="478">
        <v>1175217079.7</v>
      </c>
      <c r="AC28" s="462">
        <v>0</v>
      </c>
      <c r="AD28" s="462">
        <v>0</v>
      </c>
      <c r="AE28" s="462">
        <v>0</v>
      </c>
      <c r="AF28" s="462">
        <v>0</v>
      </c>
      <c r="AG28" s="462">
        <v>0</v>
      </c>
      <c r="AH28" s="462">
        <v>0</v>
      </c>
      <c r="AI28" s="462">
        <v>0</v>
      </c>
      <c r="AJ28" s="462">
        <v>0</v>
      </c>
      <c r="AK28" s="462">
        <v>0</v>
      </c>
      <c r="AL28" s="462">
        <v>0</v>
      </c>
      <c r="AM28" s="462">
        <v>0</v>
      </c>
      <c r="AN28" s="462">
        <v>0</v>
      </c>
      <c r="AO28" s="464" t="s">
        <v>176</v>
      </c>
      <c r="AP28" s="455" t="s">
        <v>200</v>
      </c>
      <c r="AQ28" s="464" t="s">
        <v>178</v>
      </c>
    </row>
    <row r="29" spans="2:46" s="440" customFormat="1" ht="81" customHeight="1" x14ac:dyDescent="0.2">
      <c r="B29" s="458" t="s">
        <v>171</v>
      </c>
      <c r="C29" s="458" t="s">
        <v>172</v>
      </c>
      <c r="D29" s="458" t="s">
        <v>179</v>
      </c>
      <c r="E29" s="458" t="s">
        <v>179</v>
      </c>
      <c r="F29" s="465">
        <v>2020730010061</v>
      </c>
      <c r="G29" s="465">
        <v>210303201191</v>
      </c>
      <c r="H29" s="455" t="s">
        <v>198</v>
      </c>
      <c r="I29" s="458" t="s">
        <v>201</v>
      </c>
      <c r="J29" s="459">
        <v>1</v>
      </c>
      <c r="K29" s="398">
        <f t="shared" si="0"/>
        <v>223869860</v>
      </c>
      <c r="L29" s="475"/>
      <c r="M29" s="461">
        <v>223869860</v>
      </c>
      <c r="N29" s="462">
        <v>0</v>
      </c>
      <c r="O29" s="462">
        <v>0</v>
      </c>
      <c r="P29" s="462">
        <v>0</v>
      </c>
      <c r="Q29" s="462">
        <v>0</v>
      </c>
      <c r="R29" s="462">
        <v>0</v>
      </c>
      <c r="S29" s="462">
        <v>0</v>
      </c>
      <c r="T29" s="462">
        <v>0</v>
      </c>
      <c r="U29" s="462">
        <v>0</v>
      </c>
      <c r="V29" s="462">
        <v>0</v>
      </c>
      <c r="W29" s="462">
        <v>0</v>
      </c>
      <c r="X29" s="462">
        <v>0</v>
      </c>
      <c r="Y29" s="462">
        <v>0</v>
      </c>
      <c r="Z29" s="398">
        <f t="shared" si="1"/>
        <v>223869860</v>
      </c>
      <c r="AA29" s="462">
        <v>0</v>
      </c>
      <c r="AB29" s="479">
        <v>223869860</v>
      </c>
      <c r="AC29" s="462">
        <v>0</v>
      </c>
      <c r="AD29" s="462">
        <v>0</v>
      </c>
      <c r="AE29" s="462">
        <v>0</v>
      </c>
      <c r="AF29" s="462">
        <v>0</v>
      </c>
      <c r="AG29" s="462">
        <v>0</v>
      </c>
      <c r="AH29" s="462">
        <v>0</v>
      </c>
      <c r="AI29" s="462">
        <v>0</v>
      </c>
      <c r="AJ29" s="462">
        <v>0</v>
      </c>
      <c r="AK29" s="462">
        <v>0</v>
      </c>
      <c r="AL29" s="462">
        <v>0</v>
      </c>
      <c r="AM29" s="462">
        <v>0</v>
      </c>
      <c r="AN29" s="462">
        <v>0</v>
      </c>
      <c r="AO29" s="464" t="s">
        <v>176</v>
      </c>
      <c r="AP29" s="455" t="s">
        <v>200</v>
      </c>
      <c r="AQ29" s="464" t="s">
        <v>178</v>
      </c>
    </row>
    <row r="30" spans="2:46" s="440" customFormat="1" ht="79.5" customHeight="1" x14ac:dyDescent="0.2">
      <c r="B30" s="458" t="s">
        <v>171</v>
      </c>
      <c r="C30" s="458" t="s">
        <v>172</v>
      </c>
      <c r="D30" s="458" t="s">
        <v>179</v>
      </c>
      <c r="E30" s="458" t="s">
        <v>179</v>
      </c>
      <c r="F30" s="465">
        <v>2020730010061</v>
      </c>
      <c r="G30" s="465">
        <v>210303201191</v>
      </c>
      <c r="H30" s="455" t="s">
        <v>198</v>
      </c>
      <c r="I30" s="458" t="s">
        <v>202</v>
      </c>
      <c r="J30" s="459">
        <v>1</v>
      </c>
      <c r="K30" s="398">
        <f t="shared" si="0"/>
        <v>76764488.299999952</v>
      </c>
      <c r="L30" s="461"/>
      <c r="M30" s="461">
        <v>76764488.299999952</v>
      </c>
      <c r="N30" s="462">
        <v>0</v>
      </c>
      <c r="O30" s="462">
        <v>0</v>
      </c>
      <c r="P30" s="462">
        <v>0</v>
      </c>
      <c r="Q30" s="462">
        <v>0</v>
      </c>
      <c r="R30" s="462">
        <v>0</v>
      </c>
      <c r="S30" s="462">
        <v>0</v>
      </c>
      <c r="T30" s="462">
        <v>0</v>
      </c>
      <c r="U30" s="462">
        <v>0</v>
      </c>
      <c r="V30" s="462">
        <v>0</v>
      </c>
      <c r="W30" s="462">
        <v>0</v>
      </c>
      <c r="X30" s="462">
        <v>0</v>
      </c>
      <c r="Y30" s="462">
        <v>0</v>
      </c>
      <c r="Z30" s="398">
        <f t="shared" si="1"/>
        <v>27564483.300000001</v>
      </c>
      <c r="AA30" s="462">
        <v>0</v>
      </c>
      <c r="AB30" s="462">
        <v>27564483.300000001</v>
      </c>
      <c r="AC30" s="462">
        <v>0</v>
      </c>
      <c r="AD30" s="462">
        <v>0</v>
      </c>
      <c r="AE30" s="462">
        <v>0</v>
      </c>
      <c r="AF30" s="462">
        <v>0</v>
      </c>
      <c r="AG30" s="462">
        <v>0</v>
      </c>
      <c r="AH30" s="462">
        <v>0</v>
      </c>
      <c r="AI30" s="462">
        <v>0</v>
      </c>
      <c r="AJ30" s="462">
        <v>0</v>
      </c>
      <c r="AK30" s="462">
        <v>0</v>
      </c>
      <c r="AL30" s="462">
        <v>0</v>
      </c>
      <c r="AM30" s="462">
        <v>0</v>
      </c>
      <c r="AN30" s="462">
        <v>0</v>
      </c>
      <c r="AO30" s="464" t="s">
        <v>176</v>
      </c>
      <c r="AP30" s="455" t="s">
        <v>200</v>
      </c>
      <c r="AQ30" s="464" t="s">
        <v>178</v>
      </c>
    </row>
    <row r="31" spans="2:46" s="440" customFormat="1" ht="84" customHeight="1" x14ac:dyDescent="0.2">
      <c r="B31" s="458" t="s">
        <v>171</v>
      </c>
      <c r="C31" s="458" t="s">
        <v>172</v>
      </c>
      <c r="D31" s="458" t="s">
        <v>179</v>
      </c>
      <c r="E31" s="458" t="s">
        <v>179</v>
      </c>
      <c r="F31" s="480">
        <v>2020730010061</v>
      </c>
      <c r="G31" s="480">
        <v>210303201191</v>
      </c>
      <c r="H31" s="481" t="s">
        <v>198</v>
      </c>
      <c r="I31" s="482" t="s">
        <v>203</v>
      </c>
      <c r="J31" s="483">
        <v>1</v>
      </c>
      <c r="K31" s="398">
        <f t="shared" si="0"/>
        <v>145000000</v>
      </c>
      <c r="L31" s="484"/>
      <c r="M31" s="484">
        <v>145000000</v>
      </c>
      <c r="N31" s="485">
        <v>0</v>
      </c>
      <c r="O31" s="485">
        <v>0</v>
      </c>
      <c r="P31" s="485">
        <v>0</v>
      </c>
      <c r="Q31" s="485">
        <v>0</v>
      </c>
      <c r="R31" s="485">
        <v>0</v>
      </c>
      <c r="S31" s="485">
        <v>0</v>
      </c>
      <c r="T31" s="485">
        <v>0</v>
      </c>
      <c r="U31" s="485">
        <v>0</v>
      </c>
      <c r="V31" s="485">
        <v>0</v>
      </c>
      <c r="W31" s="485">
        <v>0</v>
      </c>
      <c r="X31" s="485">
        <v>0</v>
      </c>
      <c r="Y31" s="485">
        <v>0</v>
      </c>
      <c r="Z31" s="398">
        <f t="shared" si="1"/>
        <v>145000000</v>
      </c>
      <c r="AA31" s="462">
        <v>0</v>
      </c>
      <c r="AB31" s="462">
        <v>145000000</v>
      </c>
      <c r="AC31" s="462">
        <v>0</v>
      </c>
      <c r="AD31" s="462">
        <v>0</v>
      </c>
      <c r="AE31" s="462">
        <v>0</v>
      </c>
      <c r="AF31" s="462">
        <v>0</v>
      </c>
      <c r="AG31" s="462">
        <v>0</v>
      </c>
      <c r="AH31" s="462">
        <v>0</v>
      </c>
      <c r="AI31" s="462">
        <v>0</v>
      </c>
      <c r="AJ31" s="462">
        <v>0</v>
      </c>
      <c r="AK31" s="462">
        <v>0</v>
      </c>
      <c r="AL31" s="462">
        <v>0</v>
      </c>
      <c r="AM31" s="462">
        <v>0</v>
      </c>
      <c r="AN31" s="462">
        <v>0</v>
      </c>
      <c r="AO31" s="464" t="s">
        <v>176</v>
      </c>
      <c r="AP31" s="455" t="s">
        <v>200</v>
      </c>
      <c r="AQ31" s="464" t="s">
        <v>178</v>
      </c>
    </row>
    <row r="32" spans="2:46" s="440" customFormat="1" x14ac:dyDescent="0.2">
      <c r="B32" s="486"/>
      <c r="C32" s="487"/>
      <c r="D32" s="487"/>
      <c r="E32" s="487"/>
      <c r="F32" s="487"/>
      <c r="G32" s="487"/>
      <c r="H32" s="487"/>
      <c r="I32" s="487"/>
      <c r="J32" s="487"/>
      <c r="K32" s="488">
        <f t="shared" ref="K32:AN32" si="2">SUM(K11:K31)</f>
        <v>13088255818</v>
      </c>
      <c r="L32" s="488">
        <f t="shared" si="2"/>
        <v>8754196310</v>
      </c>
      <c r="M32" s="489">
        <f>SUM(M11:M31)</f>
        <v>4334059508</v>
      </c>
      <c r="N32" s="490">
        <f t="shared" si="2"/>
        <v>0</v>
      </c>
      <c r="O32" s="490">
        <f t="shared" si="2"/>
        <v>0</v>
      </c>
      <c r="P32" s="490">
        <f t="shared" si="2"/>
        <v>0</v>
      </c>
      <c r="Q32" s="490">
        <f t="shared" si="2"/>
        <v>0</v>
      </c>
      <c r="R32" s="490">
        <f t="shared" si="2"/>
        <v>0</v>
      </c>
      <c r="S32" s="490">
        <f t="shared" si="2"/>
        <v>0</v>
      </c>
      <c r="T32" s="490">
        <f t="shared" si="2"/>
        <v>0</v>
      </c>
      <c r="U32" s="490">
        <f t="shared" si="2"/>
        <v>0</v>
      </c>
      <c r="V32" s="490">
        <f t="shared" si="2"/>
        <v>0</v>
      </c>
      <c r="W32" s="490">
        <f t="shared" si="2"/>
        <v>0</v>
      </c>
      <c r="X32" s="490">
        <f t="shared" si="2"/>
        <v>0</v>
      </c>
      <c r="Y32" s="490">
        <f t="shared" si="2"/>
        <v>0</v>
      </c>
      <c r="Z32" s="462">
        <f>SUM(Z11:Z31)</f>
        <v>12208948630</v>
      </c>
      <c r="AA32" s="490">
        <f t="shared" si="2"/>
        <v>8046737698.999999</v>
      </c>
      <c r="AB32" s="491">
        <f t="shared" si="2"/>
        <v>4162210931</v>
      </c>
      <c r="AC32" s="491">
        <f t="shared" si="2"/>
        <v>0</v>
      </c>
      <c r="AD32" s="491">
        <f t="shared" si="2"/>
        <v>0</v>
      </c>
      <c r="AE32" s="491">
        <f t="shared" si="2"/>
        <v>0</v>
      </c>
      <c r="AF32" s="491">
        <f t="shared" si="2"/>
        <v>0</v>
      </c>
      <c r="AG32" s="491">
        <f t="shared" si="2"/>
        <v>0</v>
      </c>
      <c r="AH32" s="491">
        <f t="shared" si="2"/>
        <v>0</v>
      </c>
      <c r="AI32" s="491">
        <f t="shared" si="2"/>
        <v>0</v>
      </c>
      <c r="AJ32" s="491">
        <f t="shared" si="2"/>
        <v>0</v>
      </c>
      <c r="AK32" s="491">
        <f t="shared" si="2"/>
        <v>0</v>
      </c>
      <c r="AL32" s="491">
        <f t="shared" si="2"/>
        <v>0</v>
      </c>
      <c r="AM32" s="491">
        <f t="shared" si="2"/>
        <v>0</v>
      </c>
      <c r="AN32" s="491">
        <f t="shared" si="2"/>
        <v>0</v>
      </c>
      <c r="AO32" s="487"/>
      <c r="AP32" s="487"/>
      <c r="AQ32" s="487"/>
    </row>
    <row r="33" spans="11:27" s="492" customFormat="1" x14ac:dyDescent="0.2">
      <c r="Z33" s="493"/>
      <c r="AA33" s="493"/>
    </row>
    <row r="34" spans="11:27" s="492" customFormat="1" x14ac:dyDescent="0.2">
      <c r="L34" s="494"/>
      <c r="Z34" s="495"/>
    </row>
    <row r="42" spans="11:27" s="492" customFormat="1" x14ac:dyDescent="0.2">
      <c r="Z42" s="496"/>
    </row>
    <row r="43" spans="11:27" s="492" customFormat="1" x14ac:dyDescent="0.2">
      <c r="Z43" s="496"/>
    </row>
    <row r="45" spans="11:27" s="492" customFormat="1" x14ac:dyDescent="0.2">
      <c r="Z45" s="493"/>
    </row>
    <row r="46" spans="11:27" s="492" customFormat="1" x14ac:dyDescent="0.2">
      <c r="Z46" s="497"/>
    </row>
    <row r="47" spans="11:27" s="492" customFormat="1" x14ac:dyDescent="0.2">
      <c r="K47" s="493"/>
      <c r="Z47" s="493"/>
    </row>
    <row r="50" spans="9:9" s="492" customFormat="1" x14ac:dyDescent="0.2">
      <c r="I50" s="496"/>
    </row>
  </sheetData>
  <mergeCells count="33">
    <mergeCell ref="B4:X4"/>
    <mergeCell ref="B5:X5"/>
    <mergeCell ref="B7:H7"/>
    <mergeCell ref="B8:J8"/>
    <mergeCell ref="L8:Y8"/>
    <mergeCell ref="K8:K10"/>
    <mergeCell ref="AO8:AQ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A8:AN8"/>
    <mergeCell ref="Z8:Z10"/>
    <mergeCell ref="AL9:AL10"/>
    <mergeCell ref="L9:M9"/>
    <mergeCell ref="N9:U9"/>
    <mergeCell ref="V9:V10"/>
    <mergeCell ref="W9:W10"/>
    <mergeCell ref="X9:X10"/>
    <mergeCell ref="Y9:Y10"/>
    <mergeCell ref="AA9:AB9"/>
    <mergeCell ref="AC9:AJ9"/>
    <mergeCell ref="AK9:AK10"/>
    <mergeCell ref="AM9:AM10"/>
    <mergeCell ref="AN9:AN10"/>
    <mergeCell ref="AO9:AO10"/>
    <mergeCell ref="AP9:AP10"/>
    <mergeCell ref="AQ9:AQ10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D34"/>
  <sheetViews>
    <sheetView zoomScale="70" zoomScaleNormal="70" workbookViewId="0">
      <selection activeCell="A15" sqref="A15"/>
    </sheetView>
  </sheetViews>
  <sheetFormatPr baseColWidth="10" defaultRowHeight="12.75" x14ac:dyDescent="0.2"/>
  <cols>
    <col min="1" max="1" width="2.85546875" style="7" customWidth="1"/>
    <col min="2" max="2" width="20.7109375" style="4" customWidth="1"/>
    <col min="3" max="3" width="16.28515625" style="3" customWidth="1"/>
    <col min="4" max="4" width="21.7109375" style="3" customWidth="1"/>
    <col min="5" max="5" width="16.28515625" style="3" customWidth="1"/>
    <col min="6" max="6" width="28.5703125" style="3" customWidth="1"/>
    <col min="7" max="7" width="19.5703125" style="3" customWidth="1"/>
    <col min="8" max="8" width="23.140625" style="3" customWidth="1"/>
    <col min="9" max="9" width="33.85546875" style="3" customWidth="1"/>
    <col min="10" max="10" width="13.7109375" style="3" customWidth="1"/>
    <col min="11" max="11" width="20.85546875" style="3" customWidth="1"/>
    <col min="12" max="12" width="14.42578125" style="3" customWidth="1"/>
    <col min="13" max="13" width="22.42578125" style="3" bestFit="1" customWidth="1"/>
    <col min="14" max="14" width="8.140625" style="3" customWidth="1"/>
    <col min="15" max="15" width="8.5703125" style="3" customWidth="1"/>
    <col min="16" max="20" width="11.5703125" style="3" customWidth="1"/>
    <col min="21" max="21" width="10" style="3" customWidth="1"/>
    <col min="22" max="22" width="8.42578125" style="3" customWidth="1"/>
    <col min="23" max="23" width="8.85546875" style="3" customWidth="1"/>
    <col min="24" max="24" width="9.42578125" style="3" customWidth="1"/>
    <col min="25" max="25" width="20.28515625" style="3" bestFit="1" customWidth="1"/>
    <col min="26" max="26" width="19.7109375" style="7" customWidth="1"/>
    <col min="27" max="27" width="11.7109375" style="7" bestFit="1" customWidth="1"/>
    <col min="28" max="28" width="22.42578125" style="7" bestFit="1" customWidth="1"/>
    <col min="29" max="39" width="11.7109375" style="7" bestFit="1" customWidth="1"/>
    <col min="40" max="40" width="20.28515625" style="7" bestFit="1" customWidth="1"/>
    <col min="41" max="186" width="11.42578125" style="7"/>
    <col min="187" max="241" width="11.42578125" style="3"/>
    <col min="242" max="242" width="2.85546875" style="3" customWidth="1"/>
    <col min="243" max="243" width="20.7109375" style="3" customWidth="1"/>
    <col min="244" max="244" width="16.28515625" style="3" customWidth="1"/>
    <col min="245" max="245" width="21.7109375" style="3" customWidth="1"/>
    <col min="246" max="246" width="16.28515625" style="3" customWidth="1"/>
    <col min="247" max="247" width="28.5703125" style="3" customWidth="1"/>
    <col min="248" max="248" width="16.7109375" style="3" customWidth="1"/>
    <col min="249" max="249" width="23.140625" style="3" customWidth="1"/>
    <col min="250" max="250" width="33.85546875" style="3" customWidth="1"/>
    <col min="251" max="251" width="13.7109375" style="3" customWidth="1"/>
    <col min="252" max="252" width="19" style="3" customWidth="1"/>
    <col min="253" max="253" width="14.42578125" style="3" customWidth="1"/>
    <col min="254" max="254" width="16" style="3" bestFit="1" customWidth="1"/>
    <col min="255" max="255" width="8.140625" style="3" customWidth="1"/>
    <col min="256" max="256" width="8.5703125" style="3" customWidth="1"/>
    <col min="257" max="261" width="11.5703125" style="3" customWidth="1"/>
    <col min="262" max="262" width="10" style="3" customWidth="1"/>
    <col min="263" max="263" width="8.42578125" style="3" customWidth="1"/>
    <col min="264" max="264" width="8.85546875" style="3" customWidth="1"/>
    <col min="265" max="265" width="9.42578125" style="3" customWidth="1"/>
    <col min="266" max="266" width="14.42578125" style="3" bestFit="1" customWidth="1"/>
    <col min="267" max="267" width="17.28515625" style="3" customWidth="1"/>
    <col min="268" max="268" width="11.5703125" style="3" bestFit="1" customWidth="1"/>
    <col min="269" max="269" width="16" style="3" bestFit="1" customWidth="1"/>
    <col min="270" max="280" width="11.5703125" style="3" bestFit="1" customWidth="1"/>
    <col min="281" max="281" width="14.42578125" style="3" bestFit="1" customWidth="1"/>
    <col min="282" max="282" width="17.42578125" style="3" customWidth="1"/>
    <col min="283" max="283" width="11.5703125" style="3" bestFit="1" customWidth="1"/>
    <col min="284" max="284" width="16" style="3" bestFit="1" customWidth="1"/>
    <col min="285" max="296" width="11.5703125" style="3" bestFit="1" customWidth="1"/>
    <col min="297" max="497" width="11.42578125" style="3"/>
    <col min="498" max="498" width="2.85546875" style="3" customWidth="1"/>
    <col min="499" max="499" width="20.7109375" style="3" customWidth="1"/>
    <col min="500" max="500" width="16.28515625" style="3" customWidth="1"/>
    <col min="501" max="501" width="21.7109375" style="3" customWidth="1"/>
    <col min="502" max="502" width="16.28515625" style="3" customWidth="1"/>
    <col min="503" max="503" width="28.5703125" style="3" customWidth="1"/>
    <col min="504" max="504" width="16.7109375" style="3" customWidth="1"/>
    <col min="505" max="505" width="23.140625" style="3" customWidth="1"/>
    <col min="506" max="506" width="33.85546875" style="3" customWidth="1"/>
    <col min="507" max="507" width="13.7109375" style="3" customWidth="1"/>
    <col min="508" max="508" width="19" style="3" customWidth="1"/>
    <col min="509" max="509" width="14.42578125" style="3" customWidth="1"/>
    <col min="510" max="510" width="16" style="3" bestFit="1" customWidth="1"/>
    <col min="511" max="511" width="8.140625" style="3" customWidth="1"/>
    <col min="512" max="512" width="8.5703125" style="3" customWidth="1"/>
    <col min="513" max="517" width="11.5703125" style="3" customWidth="1"/>
    <col min="518" max="518" width="10" style="3" customWidth="1"/>
    <col min="519" max="519" width="8.42578125" style="3" customWidth="1"/>
    <col min="520" max="520" width="8.85546875" style="3" customWidth="1"/>
    <col min="521" max="521" width="9.42578125" style="3" customWidth="1"/>
    <col min="522" max="522" width="14.42578125" style="3" bestFit="1" customWidth="1"/>
    <col min="523" max="523" width="17.28515625" style="3" customWidth="1"/>
    <col min="524" max="524" width="11.5703125" style="3" bestFit="1" customWidth="1"/>
    <col min="525" max="525" width="16" style="3" bestFit="1" customWidth="1"/>
    <col min="526" max="536" width="11.5703125" style="3" bestFit="1" customWidth="1"/>
    <col min="537" max="537" width="14.42578125" style="3" bestFit="1" customWidth="1"/>
    <col min="538" max="538" width="17.42578125" style="3" customWidth="1"/>
    <col min="539" max="539" width="11.5703125" style="3" bestFit="1" customWidth="1"/>
    <col min="540" max="540" width="16" style="3" bestFit="1" customWidth="1"/>
    <col min="541" max="552" width="11.5703125" style="3" bestFit="1" customWidth="1"/>
    <col min="553" max="753" width="11.42578125" style="3"/>
    <col min="754" max="754" width="2.85546875" style="3" customWidth="1"/>
    <col min="755" max="755" width="20.7109375" style="3" customWidth="1"/>
    <col min="756" max="756" width="16.28515625" style="3" customWidth="1"/>
    <col min="757" max="757" width="21.7109375" style="3" customWidth="1"/>
    <col min="758" max="758" width="16.28515625" style="3" customWidth="1"/>
    <col min="759" max="759" width="28.5703125" style="3" customWidth="1"/>
    <col min="760" max="760" width="16.7109375" style="3" customWidth="1"/>
    <col min="761" max="761" width="23.140625" style="3" customWidth="1"/>
    <col min="762" max="762" width="33.85546875" style="3" customWidth="1"/>
    <col min="763" max="763" width="13.7109375" style="3" customWidth="1"/>
    <col min="764" max="764" width="19" style="3" customWidth="1"/>
    <col min="765" max="765" width="14.42578125" style="3" customWidth="1"/>
    <col min="766" max="766" width="16" style="3" bestFit="1" customWidth="1"/>
    <col min="767" max="767" width="8.140625" style="3" customWidth="1"/>
    <col min="768" max="768" width="8.5703125" style="3" customWidth="1"/>
    <col min="769" max="773" width="11.5703125" style="3" customWidth="1"/>
    <col min="774" max="774" width="10" style="3" customWidth="1"/>
    <col min="775" max="775" width="8.42578125" style="3" customWidth="1"/>
    <col min="776" max="776" width="8.85546875" style="3" customWidth="1"/>
    <col min="777" max="777" width="9.42578125" style="3" customWidth="1"/>
    <col min="778" max="778" width="14.42578125" style="3" bestFit="1" customWidth="1"/>
    <col min="779" max="779" width="17.28515625" style="3" customWidth="1"/>
    <col min="780" max="780" width="11.5703125" style="3" bestFit="1" customWidth="1"/>
    <col min="781" max="781" width="16" style="3" bestFit="1" customWidth="1"/>
    <col min="782" max="792" width="11.5703125" style="3" bestFit="1" customWidth="1"/>
    <col min="793" max="793" width="14.42578125" style="3" bestFit="1" customWidth="1"/>
    <col min="794" max="794" width="17.42578125" style="3" customWidth="1"/>
    <col min="795" max="795" width="11.5703125" style="3" bestFit="1" customWidth="1"/>
    <col min="796" max="796" width="16" style="3" bestFit="1" customWidth="1"/>
    <col min="797" max="808" width="11.5703125" style="3" bestFit="1" customWidth="1"/>
    <col min="809" max="1009" width="11.42578125" style="3"/>
    <col min="1010" max="1010" width="2.85546875" style="3" customWidth="1"/>
    <col min="1011" max="1011" width="20.7109375" style="3" customWidth="1"/>
    <col min="1012" max="1012" width="16.28515625" style="3" customWidth="1"/>
    <col min="1013" max="1013" width="21.7109375" style="3" customWidth="1"/>
    <col min="1014" max="1014" width="16.28515625" style="3" customWidth="1"/>
    <col min="1015" max="1015" width="28.5703125" style="3" customWidth="1"/>
    <col min="1016" max="1016" width="16.7109375" style="3" customWidth="1"/>
    <col min="1017" max="1017" width="23.140625" style="3" customWidth="1"/>
    <col min="1018" max="1018" width="33.85546875" style="3" customWidth="1"/>
    <col min="1019" max="1019" width="13.7109375" style="3" customWidth="1"/>
    <col min="1020" max="1020" width="19" style="3" customWidth="1"/>
    <col min="1021" max="1021" width="14.42578125" style="3" customWidth="1"/>
    <col min="1022" max="1022" width="16" style="3" bestFit="1" customWidth="1"/>
    <col min="1023" max="1023" width="8.140625" style="3" customWidth="1"/>
    <col min="1024" max="1024" width="8.5703125" style="3" customWidth="1"/>
    <col min="1025" max="1029" width="11.5703125" style="3" customWidth="1"/>
    <col min="1030" max="1030" width="10" style="3" customWidth="1"/>
    <col min="1031" max="1031" width="8.42578125" style="3" customWidth="1"/>
    <col min="1032" max="1032" width="8.85546875" style="3" customWidth="1"/>
    <col min="1033" max="1033" width="9.42578125" style="3" customWidth="1"/>
    <col min="1034" max="1034" width="14.42578125" style="3" bestFit="1" customWidth="1"/>
    <col min="1035" max="1035" width="17.28515625" style="3" customWidth="1"/>
    <col min="1036" max="1036" width="11.5703125" style="3" bestFit="1" customWidth="1"/>
    <col min="1037" max="1037" width="16" style="3" bestFit="1" customWidth="1"/>
    <col min="1038" max="1048" width="11.5703125" style="3" bestFit="1" customWidth="1"/>
    <col min="1049" max="1049" width="14.42578125" style="3" bestFit="1" customWidth="1"/>
    <col min="1050" max="1050" width="17.42578125" style="3" customWidth="1"/>
    <col min="1051" max="1051" width="11.5703125" style="3" bestFit="1" customWidth="1"/>
    <col min="1052" max="1052" width="16" style="3" bestFit="1" customWidth="1"/>
    <col min="1053" max="1064" width="11.5703125" style="3" bestFit="1" customWidth="1"/>
    <col min="1065" max="1265" width="11.42578125" style="3"/>
    <col min="1266" max="1266" width="2.85546875" style="3" customWidth="1"/>
    <col min="1267" max="1267" width="20.7109375" style="3" customWidth="1"/>
    <col min="1268" max="1268" width="16.28515625" style="3" customWidth="1"/>
    <col min="1269" max="1269" width="21.7109375" style="3" customWidth="1"/>
    <col min="1270" max="1270" width="16.28515625" style="3" customWidth="1"/>
    <col min="1271" max="1271" width="28.5703125" style="3" customWidth="1"/>
    <col min="1272" max="1272" width="16.7109375" style="3" customWidth="1"/>
    <col min="1273" max="1273" width="23.140625" style="3" customWidth="1"/>
    <col min="1274" max="1274" width="33.85546875" style="3" customWidth="1"/>
    <col min="1275" max="1275" width="13.7109375" style="3" customWidth="1"/>
    <col min="1276" max="1276" width="19" style="3" customWidth="1"/>
    <col min="1277" max="1277" width="14.42578125" style="3" customWidth="1"/>
    <col min="1278" max="1278" width="16" style="3" bestFit="1" customWidth="1"/>
    <col min="1279" max="1279" width="8.140625" style="3" customWidth="1"/>
    <col min="1280" max="1280" width="8.5703125" style="3" customWidth="1"/>
    <col min="1281" max="1285" width="11.5703125" style="3" customWidth="1"/>
    <col min="1286" max="1286" width="10" style="3" customWidth="1"/>
    <col min="1287" max="1287" width="8.42578125" style="3" customWidth="1"/>
    <col min="1288" max="1288" width="8.85546875" style="3" customWidth="1"/>
    <col min="1289" max="1289" width="9.42578125" style="3" customWidth="1"/>
    <col min="1290" max="1290" width="14.42578125" style="3" bestFit="1" customWidth="1"/>
    <col min="1291" max="1291" width="17.28515625" style="3" customWidth="1"/>
    <col min="1292" max="1292" width="11.5703125" style="3" bestFit="1" customWidth="1"/>
    <col min="1293" max="1293" width="16" style="3" bestFit="1" customWidth="1"/>
    <col min="1294" max="1304" width="11.5703125" style="3" bestFit="1" customWidth="1"/>
    <col min="1305" max="1305" width="14.42578125" style="3" bestFit="1" customWidth="1"/>
    <col min="1306" max="1306" width="17.42578125" style="3" customWidth="1"/>
    <col min="1307" max="1307" width="11.5703125" style="3" bestFit="1" customWidth="1"/>
    <col min="1308" max="1308" width="16" style="3" bestFit="1" customWidth="1"/>
    <col min="1309" max="1320" width="11.5703125" style="3" bestFit="1" customWidth="1"/>
    <col min="1321" max="1521" width="11.42578125" style="3"/>
    <col min="1522" max="1522" width="2.85546875" style="3" customWidth="1"/>
    <col min="1523" max="1523" width="20.7109375" style="3" customWidth="1"/>
    <col min="1524" max="1524" width="16.28515625" style="3" customWidth="1"/>
    <col min="1525" max="1525" width="21.7109375" style="3" customWidth="1"/>
    <col min="1526" max="1526" width="16.28515625" style="3" customWidth="1"/>
    <col min="1527" max="1527" width="28.5703125" style="3" customWidth="1"/>
    <col min="1528" max="1528" width="16.7109375" style="3" customWidth="1"/>
    <col min="1529" max="1529" width="23.140625" style="3" customWidth="1"/>
    <col min="1530" max="1530" width="33.85546875" style="3" customWidth="1"/>
    <col min="1531" max="1531" width="13.7109375" style="3" customWidth="1"/>
    <col min="1532" max="1532" width="19" style="3" customWidth="1"/>
    <col min="1533" max="1533" width="14.42578125" style="3" customWidth="1"/>
    <col min="1534" max="1534" width="16" style="3" bestFit="1" customWidth="1"/>
    <col min="1535" max="1535" width="8.140625" style="3" customWidth="1"/>
    <col min="1536" max="1536" width="8.5703125" style="3" customWidth="1"/>
    <col min="1537" max="1541" width="11.5703125" style="3" customWidth="1"/>
    <col min="1542" max="1542" width="10" style="3" customWidth="1"/>
    <col min="1543" max="1543" width="8.42578125" style="3" customWidth="1"/>
    <col min="1544" max="1544" width="8.85546875" style="3" customWidth="1"/>
    <col min="1545" max="1545" width="9.42578125" style="3" customWidth="1"/>
    <col min="1546" max="1546" width="14.42578125" style="3" bestFit="1" customWidth="1"/>
    <col min="1547" max="1547" width="17.28515625" style="3" customWidth="1"/>
    <col min="1548" max="1548" width="11.5703125" style="3" bestFit="1" customWidth="1"/>
    <col min="1549" max="1549" width="16" style="3" bestFit="1" customWidth="1"/>
    <col min="1550" max="1560" width="11.5703125" style="3" bestFit="1" customWidth="1"/>
    <col min="1561" max="1561" width="14.42578125" style="3" bestFit="1" customWidth="1"/>
    <col min="1562" max="1562" width="17.42578125" style="3" customWidth="1"/>
    <col min="1563" max="1563" width="11.5703125" style="3" bestFit="1" customWidth="1"/>
    <col min="1564" max="1564" width="16" style="3" bestFit="1" customWidth="1"/>
    <col min="1565" max="1576" width="11.5703125" style="3" bestFit="1" customWidth="1"/>
    <col min="1577" max="1777" width="11.42578125" style="3"/>
    <col min="1778" max="1778" width="2.85546875" style="3" customWidth="1"/>
    <col min="1779" max="1779" width="20.7109375" style="3" customWidth="1"/>
    <col min="1780" max="1780" width="16.28515625" style="3" customWidth="1"/>
    <col min="1781" max="1781" width="21.7109375" style="3" customWidth="1"/>
    <col min="1782" max="1782" width="16.28515625" style="3" customWidth="1"/>
    <col min="1783" max="1783" width="28.5703125" style="3" customWidth="1"/>
    <col min="1784" max="1784" width="16.7109375" style="3" customWidth="1"/>
    <col min="1785" max="1785" width="23.140625" style="3" customWidth="1"/>
    <col min="1786" max="1786" width="33.85546875" style="3" customWidth="1"/>
    <col min="1787" max="1787" width="13.7109375" style="3" customWidth="1"/>
    <col min="1788" max="1788" width="19" style="3" customWidth="1"/>
    <col min="1789" max="1789" width="14.42578125" style="3" customWidth="1"/>
    <col min="1790" max="1790" width="16" style="3" bestFit="1" customWidth="1"/>
    <col min="1791" max="1791" width="8.140625" style="3" customWidth="1"/>
    <col min="1792" max="1792" width="8.5703125" style="3" customWidth="1"/>
    <col min="1793" max="1797" width="11.5703125" style="3" customWidth="1"/>
    <col min="1798" max="1798" width="10" style="3" customWidth="1"/>
    <col min="1799" max="1799" width="8.42578125" style="3" customWidth="1"/>
    <col min="1800" max="1800" width="8.85546875" style="3" customWidth="1"/>
    <col min="1801" max="1801" width="9.42578125" style="3" customWidth="1"/>
    <col min="1802" max="1802" width="14.42578125" style="3" bestFit="1" customWidth="1"/>
    <col min="1803" max="1803" width="17.28515625" style="3" customWidth="1"/>
    <col min="1804" max="1804" width="11.5703125" style="3" bestFit="1" customWidth="1"/>
    <col min="1805" max="1805" width="16" style="3" bestFit="1" customWidth="1"/>
    <col min="1806" max="1816" width="11.5703125" style="3" bestFit="1" customWidth="1"/>
    <col min="1817" max="1817" width="14.42578125" style="3" bestFit="1" customWidth="1"/>
    <col min="1818" max="1818" width="17.42578125" style="3" customWidth="1"/>
    <col min="1819" max="1819" width="11.5703125" style="3" bestFit="1" customWidth="1"/>
    <col min="1820" max="1820" width="16" style="3" bestFit="1" customWidth="1"/>
    <col min="1821" max="1832" width="11.5703125" style="3" bestFit="1" customWidth="1"/>
    <col min="1833" max="2033" width="11.42578125" style="3"/>
    <col min="2034" max="2034" width="2.85546875" style="3" customWidth="1"/>
    <col min="2035" max="2035" width="20.7109375" style="3" customWidth="1"/>
    <col min="2036" max="2036" width="16.28515625" style="3" customWidth="1"/>
    <col min="2037" max="2037" width="21.7109375" style="3" customWidth="1"/>
    <col min="2038" max="2038" width="16.28515625" style="3" customWidth="1"/>
    <col min="2039" max="2039" width="28.5703125" style="3" customWidth="1"/>
    <col min="2040" max="2040" width="16.7109375" style="3" customWidth="1"/>
    <col min="2041" max="2041" width="23.140625" style="3" customWidth="1"/>
    <col min="2042" max="2042" width="33.85546875" style="3" customWidth="1"/>
    <col min="2043" max="2043" width="13.7109375" style="3" customWidth="1"/>
    <col min="2044" max="2044" width="19" style="3" customWidth="1"/>
    <col min="2045" max="2045" width="14.42578125" style="3" customWidth="1"/>
    <col min="2046" max="2046" width="16" style="3" bestFit="1" customWidth="1"/>
    <col min="2047" max="2047" width="8.140625" style="3" customWidth="1"/>
    <col min="2048" max="2048" width="8.5703125" style="3" customWidth="1"/>
    <col min="2049" max="2053" width="11.5703125" style="3" customWidth="1"/>
    <col min="2054" max="2054" width="10" style="3" customWidth="1"/>
    <col min="2055" max="2055" width="8.42578125" style="3" customWidth="1"/>
    <col min="2056" max="2056" width="8.85546875" style="3" customWidth="1"/>
    <col min="2057" max="2057" width="9.42578125" style="3" customWidth="1"/>
    <col min="2058" max="2058" width="14.42578125" style="3" bestFit="1" customWidth="1"/>
    <col min="2059" max="2059" width="17.28515625" style="3" customWidth="1"/>
    <col min="2060" max="2060" width="11.5703125" style="3" bestFit="1" customWidth="1"/>
    <col min="2061" max="2061" width="16" style="3" bestFit="1" customWidth="1"/>
    <col min="2062" max="2072" width="11.5703125" style="3" bestFit="1" customWidth="1"/>
    <col min="2073" max="2073" width="14.42578125" style="3" bestFit="1" customWidth="1"/>
    <col min="2074" max="2074" width="17.42578125" style="3" customWidth="1"/>
    <col min="2075" max="2075" width="11.5703125" style="3" bestFit="1" customWidth="1"/>
    <col min="2076" max="2076" width="16" style="3" bestFit="1" customWidth="1"/>
    <col min="2077" max="2088" width="11.5703125" style="3" bestFit="1" customWidth="1"/>
    <col min="2089" max="2289" width="11.42578125" style="3"/>
    <col min="2290" max="2290" width="2.85546875" style="3" customWidth="1"/>
    <col min="2291" max="2291" width="20.7109375" style="3" customWidth="1"/>
    <col min="2292" max="2292" width="16.28515625" style="3" customWidth="1"/>
    <col min="2293" max="2293" width="21.7109375" style="3" customWidth="1"/>
    <col min="2294" max="2294" width="16.28515625" style="3" customWidth="1"/>
    <col min="2295" max="2295" width="28.5703125" style="3" customWidth="1"/>
    <col min="2296" max="2296" width="16.7109375" style="3" customWidth="1"/>
    <col min="2297" max="2297" width="23.140625" style="3" customWidth="1"/>
    <col min="2298" max="2298" width="33.85546875" style="3" customWidth="1"/>
    <col min="2299" max="2299" width="13.7109375" style="3" customWidth="1"/>
    <col min="2300" max="2300" width="19" style="3" customWidth="1"/>
    <col min="2301" max="2301" width="14.42578125" style="3" customWidth="1"/>
    <col min="2302" max="2302" width="16" style="3" bestFit="1" customWidth="1"/>
    <col min="2303" max="2303" width="8.140625" style="3" customWidth="1"/>
    <col min="2304" max="2304" width="8.5703125" style="3" customWidth="1"/>
    <col min="2305" max="2309" width="11.5703125" style="3" customWidth="1"/>
    <col min="2310" max="2310" width="10" style="3" customWidth="1"/>
    <col min="2311" max="2311" width="8.42578125" style="3" customWidth="1"/>
    <col min="2312" max="2312" width="8.85546875" style="3" customWidth="1"/>
    <col min="2313" max="2313" width="9.42578125" style="3" customWidth="1"/>
    <col min="2314" max="2314" width="14.42578125" style="3" bestFit="1" customWidth="1"/>
    <col min="2315" max="2315" width="17.28515625" style="3" customWidth="1"/>
    <col min="2316" max="2316" width="11.5703125" style="3" bestFit="1" customWidth="1"/>
    <col min="2317" max="2317" width="16" style="3" bestFit="1" customWidth="1"/>
    <col min="2318" max="2328" width="11.5703125" style="3" bestFit="1" customWidth="1"/>
    <col min="2329" max="2329" width="14.42578125" style="3" bestFit="1" customWidth="1"/>
    <col min="2330" max="2330" width="17.42578125" style="3" customWidth="1"/>
    <col min="2331" max="2331" width="11.5703125" style="3" bestFit="1" customWidth="1"/>
    <col min="2332" max="2332" width="16" style="3" bestFit="1" customWidth="1"/>
    <col min="2333" max="2344" width="11.5703125" style="3" bestFit="1" customWidth="1"/>
    <col min="2345" max="2545" width="11.42578125" style="3"/>
    <col min="2546" max="2546" width="2.85546875" style="3" customWidth="1"/>
    <col min="2547" max="2547" width="20.7109375" style="3" customWidth="1"/>
    <col min="2548" max="2548" width="16.28515625" style="3" customWidth="1"/>
    <col min="2549" max="2549" width="21.7109375" style="3" customWidth="1"/>
    <col min="2550" max="2550" width="16.28515625" style="3" customWidth="1"/>
    <col min="2551" max="2551" width="28.5703125" style="3" customWidth="1"/>
    <col min="2552" max="2552" width="16.7109375" style="3" customWidth="1"/>
    <col min="2553" max="2553" width="23.140625" style="3" customWidth="1"/>
    <col min="2554" max="2554" width="33.85546875" style="3" customWidth="1"/>
    <col min="2555" max="2555" width="13.7109375" style="3" customWidth="1"/>
    <col min="2556" max="2556" width="19" style="3" customWidth="1"/>
    <col min="2557" max="2557" width="14.42578125" style="3" customWidth="1"/>
    <col min="2558" max="2558" width="16" style="3" bestFit="1" customWidth="1"/>
    <col min="2559" max="2559" width="8.140625" style="3" customWidth="1"/>
    <col min="2560" max="2560" width="8.5703125" style="3" customWidth="1"/>
    <col min="2561" max="2565" width="11.5703125" style="3" customWidth="1"/>
    <col min="2566" max="2566" width="10" style="3" customWidth="1"/>
    <col min="2567" max="2567" width="8.42578125" style="3" customWidth="1"/>
    <col min="2568" max="2568" width="8.85546875" style="3" customWidth="1"/>
    <col min="2569" max="2569" width="9.42578125" style="3" customWidth="1"/>
    <col min="2570" max="2570" width="14.42578125" style="3" bestFit="1" customWidth="1"/>
    <col min="2571" max="2571" width="17.28515625" style="3" customWidth="1"/>
    <col min="2572" max="2572" width="11.5703125" style="3" bestFit="1" customWidth="1"/>
    <col min="2573" max="2573" width="16" style="3" bestFit="1" customWidth="1"/>
    <col min="2574" max="2584" width="11.5703125" style="3" bestFit="1" customWidth="1"/>
    <col min="2585" max="2585" width="14.42578125" style="3" bestFit="1" customWidth="1"/>
    <col min="2586" max="2586" width="17.42578125" style="3" customWidth="1"/>
    <col min="2587" max="2587" width="11.5703125" style="3" bestFit="1" customWidth="1"/>
    <col min="2588" max="2588" width="16" style="3" bestFit="1" customWidth="1"/>
    <col min="2589" max="2600" width="11.5703125" style="3" bestFit="1" customWidth="1"/>
    <col min="2601" max="2801" width="11.42578125" style="3"/>
    <col min="2802" max="2802" width="2.85546875" style="3" customWidth="1"/>
    <col min="2803" max="2803" width="20.7109375" style="3" customWidth="1"/>
    <col min="2804" max="2804" width="16.28515625" style="3" customWidth="1"/>
    <col min="2805" max="2805" width="21.7109375" style="3" customWidth="1"/>
    <col min="2806" max="2806" width="16.28515625" style="3" customWidth="1"/>
    <col min="2807" max="2807" width="28.5703125" style="3" customWidth="1"/>
    <col min="2808" max="2808" width="16.7109375" style="3" customWidth="1"/>
    <col min="2809" max="2809" width="23.140625" style="3" customWidth="1"/>
    <col min="2810" max="2810" width="33.85546875" style="3" customWidth="1"/>
    <col min="2811" max="2811" width="13.7109375" style="3" customWidth="1"/>
    <col min="2812" max="2812" width="19" style="3" customWidth="1"/>
    <col min="2813" max="2813" width="14.42578125" style="3" customWidth="1"/>
    <col min="2814" max="2814" width="16" style="3" bestFit="1" customWidth="1"/>
    <col min="2815" max="2815" width="8.140625" style="3" customWidth="1"/>
    <col min="2816" max="2816" width="8.5703125" style="3" customWidth="1"/>
    <col min="2817" max="2821" width="11.5703125" style="3" customWidth="1"/>
    <col min="2822" max="2822" width="10" style="3" customWidth="1"/>
    <col min="2823" max="2823" width="8.42578125" style="3" customWidth="1"/>
    <col min="2824" max="2824" width="8.85546875" style="3" customWidth="1"/>
    <col min="2825" max="2825" width="9.42578125" style="3" customWidth="1"/>
    <col min="2826" max="2826" width="14.42578125" style="3" bestFit="1" customWidth="1"/>
    <col min="2827" max="2827" width="17.28515625" style="3" customWidth="1"/>
    <col min="2828" max="2828" width="11.5703125" style="3" bestFit="1" customWidth="1"/>
    <col min="2829" max="2829" width="16" style="3" bestFit="1" customWidth="1"/>
    <col min="2830" max="2840" width="11.5703125" style="3" bestFit="1" customWidth="1"/>
    <col min="2841" max="2841" width="14.42578125" style="3" bestFit="1" customWidth="1"/>
    <col min="2842" max="2842" width="17.42578125" style="3" customWidth="1"/>
    <col min="2843" max="2843" width="11.5703125" style="3" bestFit="1" customWidth="1"/>
    <col min="2844" max="2844" width="16" style="3" bestFit="1" customWidth="1"/>
    <col min="2845" max="2856" width="11.5703125" style="3" bestFit="1" customWidth="1"/>
    <col min="2857" max="3057" width="11.42578125" style="3"/>
    <col min="3058" max="3058" width="2.85546875" style="3" customWidth="1"/>
    <col min="3059" max="3059" width="20.7109375" style="3" customWidth="1"/>
    <col min="3060" max="3060" width="16.28515625" style="3" customWidth="1"/>
    <col min="3061" max="3061" width="21.7109375" style="3" customWidth="1"/>
    <col min="3062" max="3062" width="16.28515625" style="3" customWidth="1"/>
    <col min="3063" max="3063" width="28.5703125" style="3" customWidth="1"/>
    <col min="3064" max="3064" width="16.7109375" style="3" customWidth="1"/>
    <col min="3065" max="3065" width="23.140625" style="3" customWidth="1"/>
    <col min="3066" max="3066" width="33.85546875" style="3" customWidth="1"/>
    <col min="3067" max="3067" width="13.7109375" style="3" customWidth="1"/>
    <col min="3068" max="3068" width="19" style="3" customWidth="1"/>
    <col min="3069" max="3069" width="14.42578125" style="3" customWidth="1"/>
    <col min="3070" max="3070" width="16" style="3" bestFit="1" customWidth="1"/>
    <col min="3071" max="3071" width="8.140625" style="3" customWidth="1"/>
    <col min="3072" max="3072" width="8.5703125" style="3" customWidth="1"/>
    <col min="3073" max="3077" width="11.5703125" style="3" customWidth="1"/>
    <col min="3078" max="3078" width="10" style="3" customWidth="1"/>
    <col min="3079" max="3079" width="8.42578125" style="3" customWidth="1"/>
    <col min="3080" max="3080" width="8.85546875" style="3" customWidth="1"/>
    <col min="3081" max="3081" width="9.42578125" style="3" customWidth="1"/>
    <col min="3082" max="3082" width="14.42578125" style="3" bestFit="1" customWidth="1"/>
    <col min="3083" max="3083" width="17.28515625" style="3" customWidth="1"/>
    <col min="3084" max="3084" width="11.5703125" style="3" bestFit="1" customWidth="1"/>
    <col min="3085" max="3085" width="16" style="3" bestFit="1" customWidth="1"/>
    <col min="3086" max="3096" width="11.5703125" style="3" bestFit="1" customWidth="1"/>
    <col min="3097" max="3097" width="14.42578125" style="3" bestFit="1" customWidth="1"/>
    <col min="3098" max="3098" width="17.42578125" style="3" customWidth="1"/>
    <col min="3099" max="3099" width="11.5703125" style="3" bestFit="1" customWidth="1"/>
    <col min="3100" max="3100" width="16" style="3" bestFit="1" customWidth="1"/>
    <col min="3101" max="3112" width="11.5703125" style="3" bestFit="1" customWidth="1"/>
    <col min="3113" max="3313" width="11.42578125" style="3"/>
    <col min="3314" max="3314" width="2.85546875" style="3" customWidth="1"/>
    <col min="3315" max="3315" width="20.7109375" style="3" customWidth="1"/>
    <col min="3316" max="3316" width="16.28515625" style="3" customWidth="1"/>
    <col min="3317" max="3317" width="21.7109375" style="3" customWidth="1"/>
    <col min="3318" max="3318" width="16.28515625" style="3" customWidth="1"/>
    <col min="3319" max="3319" width="28.5703125" style="3" customWidth="1"/>
    <col min="3320" max="3320" width="16.7109375" style="3" customWidth="1"/>
    <col min="3321" max="3321" width="23.140625" style="3" customWidth="1"/>
    <col min="3322" max="3322" width="33.85546875" style="3" customWidth="1"/>
    <col min="3323" max="3323" width="13.7109375" style="3" customWidth="1"/>
    <col min="3324" max="3324" width="19" style="3" customWidth="1"/>
    <col min="3325" max="3325" width="14.42578125" style="3" customWidth="1"/>
    <col min="3326" max="3326" width="16" style="3" bestFit="1" customWidth="1"/>
    <col min="3327" max="3327" width="8.140625" style="3" customWidth="1"/>
    <col min="3328" max="3328" width="8.5703125" style="3" customWidth="1"/>
    <col min="3329" max="3333" width="11.5703125" style="3" customWidth="1"/>
    <col min="3334" max="3334" width="10" style="3" customWidth="1"/>
    <col min="3335" max="3335" width="8.42578125" style="3" customWidth="1"/>
    <col min="3336" max="3336" width="8.85546875" style="3" customWidth="1"/>
    <col min="3337" max="3337" width="9.42578125" style="3" customWidth="1"/>
    <col min="3338" max="3338" width="14.42578125" style="3" bestFit="1" customWidth="1"/>
    <col min="3339" max="3339" width="17.28515625" style="3" customWidth="1"/>
    <col min="3340" max="3340" width="11.5703125" style="3" bestFit="1" customWidth="1"/>
    <col min="3341" max="3341" width="16" style="3" bestFit="1" customWidth="1"/>
    <col min="3342" max="3352" width="11.5703125" style="3" bestFit="1" customWidth="1"/>
    <col min="3353" max="3353" width="14.42578125" style="3" bestFit="1" customWidth="1"/>
    <col min="3354" max="3354" width="17.42578125" style="3" customWidth="1"/>
    <col min="3355" max="3355" width="11.5703125" style="3" bestFit="1" customWidth="1"/>
    <col min="3356" max="3356" width="16" style="3" bestFit="1" customWidth="1"/>
    <col min="3357" max="3368" width="11.5703125" style="3" bestFit="1" customWidth="1"/>
    <col min="3369" max="3569" width="11.42578125" style="3"/>
    <col min="3570" max="3570" width="2.85546875" style="3" customWidth="1"/>
    <col min="3571" max="3571" width="20.7109375" style="3" customWidth="1"/>
    <col min="3572" max="3572" width="16.28515625" style="3" customWidth="1"/>
    <col min="3573" max="3573" width="21.7109375" style="3" customWidth="1"/>
    <col min="3574" max="3574" width="16.28515625" style="3" customWidth="1"/>
    <col min="3575" max="3575" width="28.5703125" style="3" customWidth="1"/>
    <col min="3576" max="3576" width="16.7109375" style="3" customWidth="1"/>
    <col min="3577" max="3577" width="23.140625" style="3" customWidth="1"/>
    <col min="3578" max="3578" width="33.85546875" style="3" customWidth="1"/>
    <col min="3579" max="3579" width="13.7109375" style="3" customWidth="1"/>
    <col min="3580" max="3580" width="19" style="3" customWidth="1"/>
    <col min="3581" max="3581" width="14.42578125" style="3" customWidth="1"/>
    <col min="3582" max="3582" width="16" style="3" bestFit="1" customWidth="1"/>
    <col min="3583" max="3583" width="8.140625" style="3" customWidth="1"/>
    <col min="3584" max="3584" width="8.5703125" style="3" customWidth="1"/>
    <col min="3585" max="3589" width="11.5703125" style="3" customWidth="1"/>
    <col min="3590" max="3590" width="10" style="3" customWidth="1"/>
    <col min="3591" max="3591" width="8.42578125" style="3" customWidth="1"/>
    <col min="3592" max="3592" width="8.85546875" style="3" customWidth="1"/>
    <col min="3593" max="3593" width="9.42578125" style="3" customWidth="1"/>
    <col min="3594" max="3594" width="14.42578125" style="3" bestFit="1" customWidth="1"/>
    <col min="3595" max="3595" width="17.28515625" style="3" customWidth="1"/>
    <col min="3596" max="3596" width="11.5703125" style="3" bestFit="1" customWidth="1"/>
    <col min="3597" max="3597" width="16" style="3" bestFit="1" customWidth="1"/>
    <col min="3598" max="3608" width="11.5703125" style="3" bestFit="1" customWidth="1"/>
    <col min="3609" max="3609" width="14.42578125" style="3" bestFit="1" customWidth="1"/>
    <col min="3610" max="3610" width="17.42578125" style="3" customWidth="1"/>
    <col min="3611" max="3611" width="11.5703125" style="3" bestFit="1" customWidth="1"/>
    <col min="3612" max="3612" width="16" style="3" bestFit="1" customWidth="1"/>
    <col min="3613" max="3624" width="11.5703125" style="3" bestFit="1" customWidth="1"/>
    <col min="3625" max="3825" width="11.42578125" style="3"/>
    <col min="3826" max="3826" width="2.85546875" style="3" customWidth="1"/>
    <col min="3827" max="3827" width="20.7109375" style="3" customWidth="1"/>
    <col min="3828" max="3828" width="16.28515625" style="3" customWidth="1"/>
    <col min="3829" max="3829" width="21.7109375" style="3" customWidth="1"/>
    <col min="3830" max="3830" width="16.28515625" style="3" customWidth="1"/>
    <col min="3831" max="3831" width="28.5703125" style="3" customWidth="1"/>
    <col min="3832" max="3832" width="16.7109375" style="3" customWidth="1"/>
    <col min="3833" max="3833" width="23.140625" style="3" customWidth="1"/>
    <col min="3834" max="3834" width="33.85546875" style="3" customWidth="1"/>
    <col min="3835" max="3835" width="13.7109375" style="3" customWidth="1"/>
    <col min="3836" max="3836" width="19" style="3" customWidth="1"/>
    <col min="3837" max="3837" width="14.42578125" style="3" customWidth="1"/>
    <col min="3838" max="3838" width="16" style="3" bestFit="1" customWidth="1"/>
    <col min="3839" max="3839" width="8.140625" style="3" customWidth="1"/>
    <col min="3840" max="3840" width="8.5703125" style="3" customWidth="1"/>
    <col min="3841" max="3845" width="11.5703125" style="3" customWidth="1"/>
    <col min="3846" max="3846" width="10" style="3" customWidth="1"/>
    <col min="3847" max="3847" width="8.42578125" style="3" customWidth="1"/>
    <col min="3848" max="3848" width="8.85546875" style="3" customWidth="1"/>
    <col min="3849" max="3849" width="9.42578125" style="3" customWidth="1"/>
    <col min="3850" max="3850" width="14.42578125" style="3" bestFit="1" customWidth="1"/>
    <col min="3851" max="3851" width="17.28515625" style="3" customWidth="1"/>
    <col min="3852" max="3852" width="11.5703125" style="3" bestFit="1" customWidth="1"/>
    <col min="3853" max="3853" width="16" style="3" bestFit="1" customWidth="1"/>
    <col min="3854" max="3864" width="11.5703125" style="3" bestFit="1" customWidth="1"/>
    <col min="3865" max="3865" width="14.42578125" style="3" bestFit="1" customWidth="1"/>
    <col min="3866" max="3866" width="17.42578125" style="3" customWidth="1"/>
    <col min="3867" max="3867" width="11.5703125" style="3" bestFit="1" customWidth="1"/>
    <col min="3868" max="3868" width="16" style="3" bestFit="1" customWidth="1"/>
    <col min="3869" max="3880" width="11.5703125" style="3" bestFit="1" customWidth="1"/>
    <col min="3881" max="4081" width="11.42578125" style="3"/>
    <col min="4082" max="4082" width="2.85546875" style="3" customWidth="1"/>
    <col min="4083" max="4083" width="20.7109375" style="3" customWidth="1"/>
    <col min="4084" max="4084" width="16.28515625" style="3" customWidth="1"/>
    <col min="4085" max="4085" width="21.7109375" style="3" customWidth="1"/>
    <col min="4086" max="4086" width="16.28515625" style="3" customWidth="1"/>
    <col min="4087" max="4087" width="28.5703125" style="3" customWidth="1"/>
    <col min="4088" max="4088" width="16.7109375" style="3" customWidth="1"/>
    <col min="4089" max="4089" width="23.140625" style="3" customWidth="1"/>
    <col min="4090" max="4090" width="33.85546875" style="3" customWidth="1"/>
    <col min="4091" max="4091" width="13.7109375" style="3" customWidth="1"/>
    <col min="4092" max="4092" width="19" style="3" customWidth="1"/>
    <col min="4093" max="4093" width="14.42578125" style="3" customWidth="1"/>
    <col min="4094" max="4094" width="16" style="3" bestFit="1" customWidth="1"/>
    <col min="4095" max="4095" width="8.140625" style="3" customWidth="1"/>
    <col min="4096" max="4096" width="8.5703125" style="3" customWidth="1"/>
    <col min="4097" max="4101" width="11.5703125" style="3" customWidth="1"/>
    <col min="4102" max="4102" width="10" style="3" customWidth="1"/>
    <col min="4103" max="4103" width="8.42578125" style="3" customWidth="1"/>
    <col min="4104" max="4104" width="8.85546875" style="3" customWidth="1"/>
    <col min="4105" max="4105" width="9.42578125" style="3" customWidth="1"/>
    <col min="4106" max="4106" width="14.42578125" style="3" bestFit="1" customWidth="1"/>
    <col min="4107" max="4107" width="17.28515625" style="3" customWidth="1"/>
    <col min="4108" max="4108" width="11.5703125" style="3" bestFit="1" customWidth="1"/>
    <col min="4109" max="4109" width="16" style="3" bestFit="1" customWidth="1"/>
    <col min="4110" max="4120" width="11.5703125" style="3" bestFit="1" customWidth="1"/>
    <col min="4121" max="4121" width="14.42578125" style="3" bestFit="1" customWidth="1"/>
    <col min="4122" max="4122" width="17.42578125" style="3" customWidth="1"/>
    <col min="4123" max="4123" width="11.5703125" style="3" bestFit="1" customWidth="1"/>
    <col min="4124" max="4124" width="16" style="3" bestFit="1" customWidth="1"/>
    <col min="4125" max="4136" width="11.5703125" style="3" bestFit="1" customWidth="1"/>
    <col min="4137" max="4337" width="11.42578125" style="3"/>
    <col min="4338" max="4338" width="2.85546875" style="3" customWidth="1"/>
    <col min="4339" max="4339" width="20.7109375" style="3" customWidth="1"/>
    <col min="4340" max="4340" width="16.28515625" style="3" customWidth="1"/>
    <col min="4341" max="4341" width="21.7109375" style="3" customWidth="1"/>
    <col min="4342" max="4342" width="16.28515625" style="3" customWidth="1"/>
    <col min="4343" max="4343" width="28.5703125" style="3" customWidth="1"/>
    <col min="4344" max="4344" width="16.7109375" style="3" customWidth="1"/>
    <col min="4345" max="4345" width="23.140625" style="3" customWidth="1"/>
    <col min="4346" max="4346" width="33.85546875" style="3" customWidth="1"/>
    <col min="4347" max="4347" width="13.7109375" style="3" customWidth="1"/>
    <col min="4348" max="4348" width="19" style="3" customWidth="1"/>
    <col min="4349" max="4349" width="14.42578125" style="3" customWidth="1"/>
    <col min="4350" max="4350" width="16" style="3" bestFit="1" customWidth="1"/>
    <col min="4351" max="4351" width="8.140625" style="3" customWidth="1"/>
    <col min="4352" max="4352" width="8.5703125" style="3" customWidth="1"/>
    <col min="4353" max="4357" width="11.5703125" style="3" customWidth="1"/>
    <col min="4358" max="4358" width="10" style="3" customWidth="1"/>
    <col min="4359" max="4359" width="8.42578125" style="3" customWidth="1"/>
    <col min="4360" max="4360" width="8.85546875" style="3" customWidth="1"/>
    <col min="4361" max="4361" width="9.42578125" style="3" customWidth="1"/>
    <col min="4362" max="4362" width="14.42578125" style="3" bestFit="1" customWidth="1"/>
    <col min="4363" max="4363" width="17.28515625" style="3" customWidth="1"/>
    <col min="4364" max="4364" width="11.5703125" style="3" bestFit="1" customWidth="1"/>
    <col min="4365" max="4365" width="16" style="3" bestFit="1" customWidth="1"/>
    <col min="4366" max="4376" width="11.5703125" style="3" bestFit="1" customWidth="1"/>
    <col min="4377" max="4377" width="14.42578125" style="3" bestFit="1" customWidth="1"/>
    <col min="4378" max="4378" width="17.42578125" style="3" customWidth="1"/>
    <col min="4379" max="4379" width="11.5703125" style="3" bestFit="1" customWidth="1"/>
    <col min="4380" max="4380" width="16" style="3" bestFit="1" customWidth="1"/>
    <col min="4381" max="4392" width="11.5703125" style="3" bestFit="1" customWidth="1"/>
    <col min="4393" max="4593" width="11.42578125" style="3"/>
    <col min="4594" max="4594" width="2.85546875" style="3" customWidth="1"/>
    <col min="4595" max="4595" width="20.7109375" style="3" customWidth="1"/>
    <col min="4596" max="4596" width="16.28515625" style="3" customWidth="1"/>
    <col min="4597" max="4597" width="21.7109375" style="3" customWidth="1"/>
    <col min="4598" max="4598" width="16.28515625" style="3" customWidth="1"/>
    <col min="4599" max="4599" width="28.5703125" style="3" customWidth="1"/>
    <col min="4600" max="4600" width="16.7109375" style="3" customWidth="1"/>
    <col min="4601" max="4601" width="23.140625" style="3" customWidth="1"/>
    <col min="4602" max="4602" width="33.85546875" style="3" customWidth="1"/>
    <col min="4603" max="4603" width="13.7109375" style="3" customWidth="1"/>
    <col min="4604" max="4604" width="19" style="3" customWidth="1"/>
    <col min="4605" max="4605" width="14.42578125" style="3" customWidth="1"/>
    <col min="4606" max="4606" width="16" style="3" bestFit="1" customWidth="1"/>
    <col min="4607" max="4607" width="8.140625" style="3" customWidth="1"/>
    <col min="4608" max="4608" width="8.5703125" style="3" customWidth="1"/>
    <col min="4609" max="4613" width="11.5703125" style="3" customWidth="1"/>
    <col min="4614" max="4614" width="10" style="3" customWidth="1"/>
    <col min="4615" max="4615" width="8.42578125" style="3" customWidth="1"/>
    <col min="4616" max="4616" width="8.85546875" style="3" customWidth="1"/>
    <col min="4617" max="4617" width="9.42578125" style="3" customWidth="1"/>
    <col min="4618" max="4618" width="14.42578125" style="3" bestFit="1" customWidth="1"/>
    <col min="4619" max="4619" width="17.28515625" style="3" customWidth="1"/>
    <col min="4620" max="4620" width="11.5703125" style="3" bestFit="1" customWidth="1"/>
    <col min="4621" max="4621" width="16" style="3" bestFit="1" customWidth="1"/>
    <col min="4622" max="4632" width="11.5703125" style="3" bestFit="1" customWidth="1"/>
    <col min="4633" max="4633" width="14.42578125" style="3" bestFit="1" customWidth="1"/>
    <col min="4634" max="4634" width="17.42578125" style="3" customWidth="1"/>
    <col min="4635" max="4635" width="11.5703125" style="3" bestFit="1" customWidth="1"/>
    <col min="4636" max="4636" width="16" style="3" bestFit="1" customWidth="1"/>
    <col min="4637" max="4648" width="11.5703125" style="3" bestFit="1" customWidth="1"/>
    <col min="4649" max="4849" width="11.42578125" style="3"/>
    <col min="4850" max="4850" width="2.85546875" style="3" customWidth="1"/>
    <col min="4851" max="4851" width="20.7109375" style="3" customWidth="1"/>
    <col min="4852" max="4852" width="16.28515625" style="3" customWidth="1"/>
    <col min="4853" max="4853" width="21.7109375" style="3" customWidth="1"/>
    <col min="4854" max="4854" width="16.28515625" style="3" customWidth="1"/>
    <col min="4855" max="4855" width="28.5703125" style="3" customWidth="1"/>
    <col min="4856" max="4856" width="16.7109375" style="3" customWidth="1"/>
    <col min="4857" max="4857" width="23.140625" style="3" customWidth="1"/>
    <col min="4858" max="4858" width="33.85546875" style="3" customWidth="1"/>
    <col min="4859" max="4859" width="13.7109375" style="3" customWidth="1"/>
    <col min="4860" max="4860" width="19" style="3" customWidth="1"/>
    <col min="4861" max="4861" width="14.42578125" style="3" customWidth="1"/>
    <col min="4862" max="4862" width="16" style="3" bestFit="1" customWidth="1"/>
    <col min="4863" max="4863" width="8.140625" style="3" customWidth="1"/>
    <col min="4864" max="4864" width="8.5703125" style="3" customWidth="1"/>
    <col min="4865" max="4869" width="11.5703125" style="3" customWidth="1"/>
    <col min="4870" max="4870" width="10" style="3" customWidth="1"/>
    <col min="4871" max="4871" width="8.42578125" style="3" customWidth="1"/>
    <col min="4872" max="4872" width="8.85546875" style="3" customWidth="1"/>
    <col min="4873" max="4873" width="9.42578125" style="3" customWidth="1"/>
    <col min="4874" max="4874" width="14.42578125" style="3" bestFit="1" customWidth="1"/>
    <col min="4875" max="4875" width="17.28515625" style="3" customWidth="1"/>
    <col min="4876" max="4876" width="11.5703125" style="3" bestFit="1" customWidth="1"/>
    <col min="4877" max="4877" width="16" style="3" bestFit="1" customWidth="1"/>
    <col min="4878" max="4888" width="11.5703125" style="3" bestFit="1" customWidth="1"/>
    <col min="4889" max="4889" width="14.42578125" style="3" bestFit="1" customWidth="1"/>
    <col min="4890" max="4890" width="17.42578125" style="3" customWidth="1"/>
    <col min="4891" max="4891" width="11.5703125" style="3" bestFit="1" customWidth="1"/>
    <col min="4892" max="4892" width="16" style="3" bestFit="1" customWidth="1"/>
    <col min="4893" max="4904" width="11.5703125" style="3" bestFit="1" customWidth="1"/>
    <col min="4905" max="5105" width="11.42578125" style="3"/>
    <col min="5106" max="5106" width="2.85546875" style="3" customWidth="1"/>
    <col min="5107" max="5107" width="20.7109375" style="3" customWidth="1"/>
    <col min="5108" max="5108" width="16.28515625" style="3" customWidth="1"/>
    <col min="5109" max="5109" width="21.7109375" style="3" customWidth="1"/>
    <col min="5110" max="5110" width="16.28515625" style="3" customWidth="1"/>
    <col min="5111" max="5111" width="28.5703125" style="3" customWidth="1"/>
    <col min="5112" max="5112" width="16.7109375" style="3" customWidth="1"/>
    <col min="5113" max="5113" width="23.140625" style="3" customWidth="1"/>
    <col min="5114" max="5114" width="33.85546875" style="3" customWidth="1"/>
    <col min="5115" max="5115" width="13.7109375" style="3" customWidth="1"/>
    <col min="5116" max="5116" width="19" style="3" customWidth="1"/>
    <col min="5117" max="5117" width="14.42578125" style="3" customWidth="1"/>
    <col min="5118" max="5118" width="16" style="3" bestFit="1" customWidth="1"/>
    <col min="5119" max="5119" width="8.140625" style="3" customWidth="1"/>
    <col min="5120" max="5120" width="8.5703125" style="3" customWidth="1"/>
    <col min="5121" max="5125" width="11.5703125" style="3" customWidth="1"/>
    <col min="5126" max="5126" width="10" style="3" customWidth="1"/>
    <col min="5127" max="5127" width="8.42578125" style="3" customWidth="1"/>
    <col min="5128" max="5128" width="8.85546875" style="3" customWidth="1"/>
    <col min="5129" max="5129" width="9.42578125" style="3" customWidth="1"/>
    <col min="5130" max="5130" width="14.42578125" style="3" bestFit="1" customWidth="1"/>
    <col min="5131" max="5131" width="17.28515625" style="3" customWidth="1"/>
    <col min="5132" max="5132" width="11.5703125" style="3" bestFit="1" customWidth="1"/>
    <col min="5133" max="5133" width="16" style="3" bestFit="1" customWidth="1"/>
    <col min="5134" max="5144" width="11.5703125" style="3" bestFit="1" customWidth="1"/>
    <col min="5145" max="5145" width="14.42578125" style="3" bestFit="1" customWidth="1"/>
    <col min="5146" max="5146" width="17.42578125" style="3" customWidth="1"/>
    <col min="5147" max="5147" width="11.5703125" style="3" bestFit="1" customWidth="1"/>
    <col min="5148" max="5148" width="16" style="3" bestFit="1" customWidth="1"/>
    <col min="5149" max="5160" width="11.5703125" style="3" bestFit="1" customWidth="1"/>
    <col min="5161" max="5361" width="11.42578125" style="3"/>
    <col min="5362" max="5362" width="2.85546875" style="3" customWidth="1"/>
    <col min="5363" max="5363" width="20.7109375" style="3" customWidth="1"/>
    <col min="5364" max="5364" width="16.28515625" style="3" customWidth="1"/>
    <col min="5365" max="5365" width="21.7109375" style="3" customWidth="1"/>
    <col min="5366" max="5366" width="16.28515625" style="3" customWidth="1"/>
    <col min="5367" max="5367" width="28.5703125" style="3" customWidth="1"/>
    <col min="5368" max="5368" width="16.7109375" style="3" customWidth="1"/>
    <col min="5369" max="5369" width="23.140625" style="3" customWidth="1"/>
    <col min="5370" max="5370" width="33.85546875" style="3" customWidth="1"/>
    <col min="5371" max="5371" width="13.7109375" style="3" customWidth="1"/>
    <col min="5372" max="5372" width="19" style="3" customWidth="1"/>
    <col min="5373" max="5373" width="14.42578125" style="3" customWidth="1"/>
    <col min="5374" max="5374" width="16" style="3" bestFit="1" customWidth="1"/>
    <col min="5375" max="5375" width="8.140625" style="3" customWidth="1"/>
    <col min="5376" max="5376" width="8.5703125" style="3" customWidth="1"/>
    <col min="5377" max="5381" width="11.5703125" style="3" customWidth="1"/>
    <col min="5382" max="5382" width="10" style="3" customWidth="1"/>
    <col min="5383" max="5383" width="8.42578125" style="3" customWidth="1"/>
    <col min="5384" max="5384" width="8.85546875" style="3" customWidth="1"/>
    <col min="5385" max="5385" width="9.42578125" style="3" customWidth="1"/>
    <col min="5386" max="5386" width="14.42578125" style="3" bestFit="1" customWidth="1"/>
    <col min="5387" max="5387" width="17.28515625" style="3" customWidth="1"/>
    <col min="5388" max="5388" width="11.5703125" style="3" bestFit="1" customWidth="1"/>
    <col min="5389" max="5389" width="16" style="3" bestFit="1" customWidth="1"/>
    <col min="5390" max="5400" width="11.5703125" style="3" bestFit="1" customWidth="1"/>
    <col min="5401" max="5401" width="14.42578125" style="3" bestFit="1" customWidth="1"/>
    <col min="5402" max="5402" width="17.42578125" style="3" customWidth="1"/>
    <col min="5403" max="5403" width="11.5703125" style="3" bestFit="1" customWidth="1"/>
    <col min="5404" max="5404" width="16" style="3" bestFit="1" customWidth="1"/>
    <col min="5405" max="5416" width="11.5703125" style="3" bestFit="1" customWidth="1"/>
    <col min="5417" max="5617" width="11.42578125" style="3"/>
    <col min="5618" max="5618" width="2.85546875" style="3" customWidth="1"/>
    <col min="5619" max="5619" width="20.7109375" style="3" customWidth="1"/>
    <col min="5620" max="5620" width="16.28515625" style="3" customWidth="1"/>
    <col min="5621" max="5621" width="21.7109375" style="3" customWidth="1"/>
    <col min="5622" max="5622" width="16.28515625" style="3" customWidth="1"/>
    <col min="5623" max="5623" width="28.5703125" style="3" customWidth="1"/>
    <col min="5624" max="5624" width="16.7109375" style="3" customWidth="1"/>
    <col min="5625" max="5625" width="23.140625" style="3" customWidth="1"/>
    <col min="5626" max="5626" width="33.85546875" style="3" customWidth="1"/>
    <col min="5627" max="5627" width="13.7109375" style="3" customWidth="1"/>
    <col min="5628" max="5628" width="19" style="3" customWidth="1"/>
    <col min="5629" max="5629" width="14.42578125" style="3" customWidth="1"/>
    <col min="5630" max="5630" width="16" style="3" bestFit="1" customWidth="1"/>
    <col min="5631" max="5631" width="8.140625" style="3" customWidth="1"/>
    <col min="5632" max="5632" width="8.5703125" style="3" customWidth="1"/>
    <col min="5633" max="5637" width="11.5703125" style="3" customWidth="1"/>
    <col min="5638" max="5638" width="10" style="3" customWidth="1"/>
    <col min="5639" max="5639" width="8.42578125" style="3" customWidth="1"/>
    <col min="5640" max="5640" width="8.85546875" style="3" customWidth="1"/>
    <col min="5641" max="5641" width="9.42578125" style="3" customWidth="1"/>
    <col min="5642" max="5642" width="14.42578125" style="3" bestFit="1" customWidth="1"/>
    <col min="5643" max="5643" width="17.28515625" style="3" customWidth="1"/>
    <col min="5644" max="5644" width="11.5703125" style="3" bestFit="1" customWidth="1"/>
    <col min="5645" max="5645" width="16" style="3" bestFit="1" customWidth="1"/>
    <col min="5646" max="5656" width="11.5703125" style="3" bestFit="1" customWidth="1"/>
    <col min="5657" max="5657" width="14.42578125" style="3" bestFit="1" customWidth="1"/>
    <col min="5658" max="5658" width="17.42578125" style="3" customWidth="1"/>
    <col min="5659" max="5659" width="11.5703125" style="3" bestFit="1" customWidth="1"/>
    <col min="5660" max="5660" width="16" style="3" bestFit="1" customWidth="1"/>
    <col min="5661" max="5672" width="11.5703125" style="3" bestFit="1" customWidth="1"/>
    <col min="5673" max="5873" width="11.42578125" style="3"/>
    <col min="5874" max="5874" width="2.85546875" style="3" customWidth="1"/>
    <col min="5875" max="5875" width="20.7109375" style="3" customWidth="1"/>
    <col min="5876" max="5876" width="16.28515625" style="3" customWidth="1"/>
    <col min="5877" max="5877" width="21.7109375" style="3" customWidth="1"/>
    <col min="5878" max="5878" width="16.28515625" style="3" customWidth="1"/>
    <col min="5879" max="5879" width="28.5703125" style="3" customWidth="1"/>
    <col min="5880" max="5880" width="16.7109375" style="3" customWidth="1"/>
    <col min="5881" max="5881" width="23.140625" style="3" customWidth="1"/>
    <col min="5882" max="5882" width="33.85546875" style="3" customWidth="1"/>
    <col min="5883" max="5883" width="13.7109375" style="3" customWidth="1"/>
    <col min="5884" max="5884" width="19" style="3" customWidth="1"/>
    <col min="5885" max="5885" width="14.42578125" style="3" customWidth="1"/>
    <col min="5886" max="5886" width="16" style="3" bestFit="1" customWidth="1"/>
    <col min="5887" max="5887" width="8.140625" style="3" customWidth="1"/>
    <col min="5888" max="5888" width="8.5703125" style="3" customWidth="1"/>
    <col min="5889" max="5893" width="11.5703125" style="3" customWidth="1"/>
    <col min="5894" max="5894" width="10" style="3" customWidth="1"/>
    <col min="5895" max="5895" width="8.42578125" style="3" customWidth="1"/>
    <col min="5896" max="5896" width="8.85546875" style="3" customWidth="1"/>
    <col min="5897" max="5897" width="9.42578125" style="3" customWidth="1"/>
    <col min="5898" max="5898" width="14.42578125" style="3" bestFit="1" customWidth="1"/>
    <col min="5899" max="5899" width="17.28515625" style="3" customWidth="1"/>
    <col min="5900" max="5900" width="11.5703125" style="3" bestFit="1" customWidth="1"/>
    <col min="5901" max="5901" width="16" style="3" bestFit="1" customWidth="1"/>
    <col min="5902" max="5912" width="11.5703125" style="3" bestFit="1" customWidth="1"/>
    <col min="5913" max="5913" width="14.42578125" style="3" bestFit="1" customWidth="1"/>
    <col min="5914" max="5914" width="17.42578125" style="3" customWidth="1"/>
    <col min="5915" max="5915" width="11.5703125" style="3" bestFit="1" customWidth="1"/>
    <col min="5916" max="5916" width="16" style="3" bestFit="1" customWidth="1"/>
    <col min="5917" max="5928" width="11.5703125" style="3" bestFit="1" customWidth="1"/>
    <col min="5929" max="6129" width="11.42578125" style="3"/>
    <col min="6130" max="6130" width="2.85546875" style="3" customWidth="1"/>
    <col min="6131" max="6131" width="20.7109375" style="3" customWidth="1"/>
    <col min="6132" max="6132" width="16.28515625" style="3" customWidth="1"/>
    <col min="6133" max="6133" width="21.7109375" style="3" customWidth="1"/>
    <col min="6134" max="6134" width="16.28515625" style="3" customWidth="1"/>
    <col min="6135" max="6135" width="28.5703125" style="3" customWidth="1"/>
    <col min="6136" max="6136" width="16.7109375" style="3" customWidth="1"/>
    <col min="6137" max="6137" width="23.140625" style="3" customWidth="1"/>
    <col min="6138" max="6138" width="33.85546875" style="3" customWidth="1"/>
    <col min="6139" max="6139" width="13.7109375" style="3" customWidth="1"/>
    <col min="6140" max="6140" width="19" style="3" customWidth="1"/>
    <col min="6141" max="6141" width="14.42578125" style="3" customWidth="1"/>
    <col min="6142" max="6142" width="16" style="3" bestFit="1" customWidth="1"/>
    <col min="6143" max="6143" width="8.140625" style="3" customWidth="1"/>
    <col min="6144" max="6144" width="8.5703125" style="3" customWidth="1"/>
    <col min="6145" max="6149" width="11.5703125" style="3" customWidth="1"/>
    <col min="6150" max="6150" width="10" style="3" customWidth="1"/>
    <col min="6151" max="6151" width="8.42578125" style="3" customWidth="1"/>
    <col min="6152" max="6152" width="8.85546875" style="3" customWidth="1"/>
    <col min="6153" max="6153" width="9.42578125" style="3" customWidth="1"/>
    <col min="6154" max="6154" width="14.42578125" style="3" bestFit="1" customWidth="1"/>
    <col min="6155" max="6155" width="17.28515625" style="3" customWidth="1"/>
    <col min="6156" max="6156" width="11.5703125" style="3" bestFit="1" customWidth="1"/>
    <col min="6157" max="6157" width="16" style="3" bestFit="1" customWidth="1"/>
    <col min="6158" max="6168" width="11.5703125" style="3" bestFit="1" customWidth="1"/>
    <col min="6169" max="6169" width="14.42578125" style="3" bestFit="1" customWidth="1"/>
    <col min="6170" max="6170" width="17.42578125" style="3" customWidth="1"/>
    <col min="6171" max="6171" width="11.5703125" style="3" bestFit="1" customWidth="1"/>
    <col min="6172" max="6172" width="16" style="3" bestFit="1" customWidth="1"/>
    <col min="6173" max="6184" width="11.5703125" style="3" bestFit="1" customWidth="1"/>
    <col min="6185" max="6385" width="11.42578125" style="3"/>
    <col min="6386" max="6386" width="2.85546875" style="3" customWidth="1"/>
    <col min="6387" max="6387" width="20.7109375" style="3" customWidth="1"/>
    <col min="6388" max="6388" width="16.28515625" style="3" customWidth="1"/>
    <col min="6389" max="6389" width="21.7109375" style="3" customWidth="1"/>
    <col min="6390" max="6390" width="16.28515625" style="3" customWidth="1"/>
    <col min="6391" max="6391" width="28.5703125" style="3" customWidth="1"/>
    <col min="6392" max="6392" width="16.7109375" style="3" customWidth="1"/>
    <col min="6393" max="6393" width="23.140625" style="3" customWidth="1"/>
    <col min="6394" max="6394" width="33.85546875" style="3" customWidth="1"/>
    <col min="6395" max="6395" width="13.7109375" style="3" customWidth="1"/>
    <col min="6396" max="6396" width="19" style="3" customWidth="1"/>
    <col min="6397" max="6397" width="14.42578125" style="3" customWidth="1"/>
    <col min="6398" max="6398" width="16" style="3" bestFit="1" customWidth="1"/>
    <col min="6399" max="6399" width="8.140625" style="3" customWidth="1"/>
    <col min="6400" max="6400" width="8.5703125" style="3" customWidth="1"/>
    <col min="6401" max="6405" width="11.5703125" style="3" customWidth="1"/>
    <col min="6406" max="6406" width="10" style="3" customWidth="1"/>
    <col min="6407" max="6407" width="8.42578125" style="3" customWidth="1"/>
    <col min="6408" max="6408" width="8.85546875" style="3" customWidth="1"/>
    <col min="6409" max="6409" width="9.42578125" style="3" customWidth="1"/>
    <col min="6410" max="6410" width="14.42578125" style="3" bestFit="1" customWidth="1"/>
    <col min="6411" max="6411" width="17.28515625" style="3" customWidth="1"/>
    <col min="6412" max="6412" width="11.5703125" style="3" bestFit="1" customWidth="1"/>
    <col min="6413" max="6413" width="16" style="3" bestFit="1" customWidth="1"/>
    <col min="6414" max="6424" width="11.5703125" style="3" bestFit="1" customWidth="1"/>
    <col min="6425" max="6425" width="14.42578125" style="3" bestFit="1" customWidth="1"/>
    <col min="6426" max="6426" width="17.42578125" style="3" customWidth="1"/>
    <col min="6427" max="6427" width="11.5703125" style="3" bestFit="1" customWidth="1"/>
    <col min="6428" max="6428" width="16" style="3" bestFit="1" customWidth="1"/>
    <col min="6429" max="6440" width="11.5703125" style="3" bestFit="1" customWidth="1"/>
    <col min="6441" max="6641" width="11.42578125" style="3"/>
    <col min="6642" max="6642" width="2.85546875" style="3" customWidth="1"/>
    <col min="6643" max="6643" width="20.7109375" style="3" customWidth="1"/>
    <col min="6644" max="6644" width="16.28515625" style="3" customWidth="1"/>
    <col min="6645" max="6645" width="21.7109375" style="3" customWidth="1"/>
    <col min="6646" max="6646" width="16.28515625" style="3" customWidth="1"/>
    <col min="6647" max="6647" width="28.5703125" style="3" customWidth="1"/>
    <col min="6648" max="6648" width="16.7109375" style="3" customWidth="1"/>
    <col min="6649" max="6649" width="23.140625" style="3" customWidth="1"/>
    <col min="6650" max="6650" width="33.85546875" style="3" customWidth="1"/>
    <col min="6651" max="6651" width="13.7109375" style="3" customWidth="1"/>
    <col min="6652" max="6652" width="19" style="3" customWidth="1"/>
    <col min="6653" max="6653" width="14.42578125" style="3" customWidth="1"/>
    <col min="6654" max="6654" width="16" style="3" bestFit="1" customWidth="1"/>
    <col min="6655" max="6655" width="8.140625" style="3" customWidth="1"/>
    <col min="6656" max="6656" width="8.5703125" style="3" customWidth="1"/>
    <col min="6657" max="6661" width="11.5703125" style="3" customWidth="1"/>
    <col min="6662" max="6662" width="10" style="3" customWidth="1"/>
    <col min="6663" max="6663" width="8.42578125" style="3" customWidth="1"/>
    <col min="6664" max="6664" width="8.85546875" style="3" customWidth="1"/>
    <col min="6665" max="6665" width="9.42578125" style="3" customWidth="1"/>
    <col min="6666" max="6666" width="14.42578125" style="3" bestFit="1" customWidth="1"/>
    <col min="6667" max="6667" width="17.28515625" style="3" customWidth="1"/>
    <col min="6668" max="6668" width="11.5703125" style="3" bestFit="1" customWidth="1"/>
    <col min="6669" max="6669" width="16" style="3" bestFit="1" customWidth="1"/>
    <col min="6670" max="6680" width="11.5703125" style="3" bestFit="1" customWidth="1"/>
    <col min="6681" max="6681" width="14.42578125" style="3" bestFit="1" customWidth="1"/>
    <col min="6682" max="6682" width="17.42578125" style="3" customWidth="1"/>
    <col min="6683" max="6683" width="11.5703125" style="3" bestFit="1" customWidth="1"/>
    <col min="6684" max="6684" width="16" style="3" bestFit="1" customWidth="1"/>
    <col min="6685" max="6696" width="11.5703125" style="3" bestFit="1" customWidth="1"/>
    <col min="6697" max="6897" width="11.42578125" style="3"/>
    <col min="6898" max="6898" width="2.85546875" style="3" customWidth="1"/>
    <col min="6899" max="6899" width="20.7109375" style="3" customWidth="1"/>
    <col min="6900" max="6900" width="16.28515625" style="3" customWidth="1"/>
    <col min="6901" max="6901" width="21.7109375" style="3" customWidth="1"/>
    <col min="6902" max="6902" width="16.28515625" style="3" customWidth="1"/>
    <col min="6903" max="6903" width="28.5703125" style="3" customWidth="1"/>
    <col min="6904" max="6904" width="16.7109375" style="3" customWidth="1"/>
    <col min="6905" max="6905" width="23.140625" style="3" customWidth="1"/>
    <col min="6906" max="6906" width="33.85546875" style="3" customWidth="1"/>
    <col min="6907" max="6907" width="13.7109375" style="3" customWidth="1"/>
    <col min="6908" max="6908" width="19" style="3" customWidth="1"/>
    <col min="6909" max="6909" width="14.42578125" style="3" customWidth="1"/>
    <col min="6910" max="6910" width="16" style="3" bestFit="1" customWidth="1"/>
    <col min="6911" max="6911" width="8.140625" style="3" customWidth="1"/>
    <col min="6912" max="6912" width="8.5703125" style="3" customWidth="1"/>
    <col min="6913" max="6917" width="11.5703125" style="3" customWidth="1"/>
    <col min="6918" max="6918" width="10" style="3" customWidth="1"/>
    <col min="6919" max="6919" width="8.42578125" style="3" customWidth="1"/>
    <col min="6920" max="6920" width="8.85546875" style="3" customWidth="1"/>
    <col min="6921" max="6921" width="9.42578125" style="3" customWidth="1"/>
    <col min="6922" max="6922" width="14.42578125" style="3" bestFit="1" customWidth="1"/>
    <col min="6923" max="6923" width="17.28515625" style="3" customWidth="1"/>
    <col min="6924" max="6924" width="11.5703125" style="3" bestFit="1" customWidth="1"/>
    <col min="6925" max="6925" width="16" style="3" bestFit="1" customWidth="1"/>
    <col min="6926" max="6936" width="11.5703125" style="3" bestFit="1" customWidth="1"/>
    <col min="6937" max="6937" width="14.42578125" style="3" bestFit="1" customWidth="1"/>
    <col min="6938" max="6938" width="17.42578125" style="3" customWidth="1"/>
    <col min="6939" max="6939" width="11.5703125" style="3" bestFit="1" customWidth="1"/>
    <col min="6940" max="6940" width="16" style="3" bestFit="1" customWidth="1"/>
    <col min="6941" max="6952" width="11.5703125" style="3" bestFit="1" customWidth="1"/>
    <col min="6953" max="7153" width="11.42578125" style="3"/>
    <col min="7154" max="7154" width="2.85546875" style="3" customWidth="1"/>
    <col min="7155" max="7155" width="20.7109375" style="3" customWidth="1"/>
    <col min="7156" max="7156" width="16.28515625" style="3" customWidth="1"/>
    <col min="7157" max="7157" width="21.7109375" style="3" customWidth="1"/>
    <col min="7158" max="7158" width="16.28515625" style="3" customWidth="1"/>
    <col min="7159" max="7159" width="28.5703125" style="3" customWidth="1"/>
    <col min="7160" max="7160" width="16.7109375" style="3" customWidth="1"/>
    <col min="7161" max="7161" width="23.140625" style="3" customWidth="1"/>
    <col min="7162" max="7162" width="33.85546875" style="3" customWidth="1"/>
    <col min="7163" max="7163" width="13.7109375" style="3" customWidth="1"/>
    <col min="7164" max="7164" width="19" style="3" customWidth="1"/>
    <col min="7165" max="7165" width="14.42578125" style="3" customWidth="1"/>
    <col min="7166" max="7166" width="16" style="3" bestFit="1" customWidth="1"/>
    <col min="7167" max="7167" width="8.140625" style="3" customWidth="1"/>
    <col min="7168" max="7168" width="8.5703125" style="3" customWidth="1"/>
    <col min="7169" max="7173" width="11.5703125" style="3" customWidth="1"/>
    <col min="7174" max="7174" width="10" style="3" customWidth="1"/>
    <col min="7175" max="7175" width="8.42578125" style="3" customWidth="1"/>
    <col min="7176" max="7176" width="8.85546875" style="3" customWidth="1"/>
    <col min="7177" max="7177" width="9.42578125" style="3" customWidth="1"/>
    <col min="7178" max="7178" width="14.42578125" style="3" bestFit="1" customWidth="1"/>
    <col min="7179" max="7179" width="17.28515625" style="3" customWidth="1"/>
    <col min="7180" max="7180" width="11.5703125" style="3" bestFit="1" customWidth="1"/>
    <col min="7181" max="7181" width="16" style="3" bestFit="1" customWidth="1"/>
    <col min="7182" max="7192" width="11.5703125" style="3" bestFit="1" customWidth="1"/>
    <col min="7193" max="7193" width="14.42578125" style="3" bestFit="1" customWidth="1"/>
    <col min="7194" max="7194" width="17.42578125" style="3" customWidth="1"/>
    <col min="7195" max="7195" width="11.5703125" style="3" bestFit="1" customWidth="1"/>
    <col min="7196" max="7196" width="16" style="3" bestFit="1" customWidth="1"/>
    <col min="7197" max="7208" width="11.5703125" style="3" bestFit="1" customWidth="1"/>
    <col min="7209" max="7409" width="11.42578125" style="3"/>
    <col min="7410" max="7410" width="2.85546875" style="3" customWidth="1"/>
    <col min="7411" max="7411" width="20.7109375" style="3" customWidth="1"/>
    <col min="7412" max="7412" width="16.28515625" style="3" customWidth="1"/>
    <col min="7413" max="7413" width="21.7109375" style="3" customWidth="1"/>
    <col min="7414" max="7414" width="16.28515625" style="3" customWidth="1"/>
    <col min="7415" max="7415" width="28.5703125" style="3" customWidth="1"/>
    <col min="7416" max="7416" width="16.7109375" style="3" customWidth="1"/>
    <col min="7417" max="7417" width="23.140625" style="3" customWidth="1"/>
    <col min="7418" max="7418" width="33.85546875" style="3" customWidth="1"/>
    <col min="7419" max="7419" width="13.7109375" style="3" customWidth="1"/>
    <col min="7420" max="7420" width="19" style="3" customWidth="1"/>
    <col min="7421" max="7421" width="14.42578125" style="3" customWidth="1"/>
    <col min="7422" max="7422" width="16" style="3" bestFit="1" customWidth="1"/>
    <col min="7423" max="7423" width="8.140625" style="3" customWidth="1"/>
    <col min="7424" max="7424" width="8.5703125" style="3" customWidth="1"/>
    <col min="7425" max="7429" width="11.5703125" style="3" customWidth="1"/>
    <col min="7430" max="7430" width="10" style="3" customWidth="1"/>
    <col min="7431" max="7431" width="8.42578125" style="3" customWidth="1"/>
    <col min="7432" max="7432" width="8.85546875" style="3" customWidth="1"/>
    <col min="7433" max="7433" width="9.42578125" style="3" customWidth="1"/>
    <col min="7434" max="7434" width="14.42578125" style="3" bestFit="1" customWidth="1"/>
    <col min="7435" max="7435" width="17.28515625" style="3" customWidth="1"/>
    <col min="7436" max="7436" width="11.5703125" style="3" bestFit="1" customWidth="1"/>
    <col min="7437" max="7437" width="16" style="3" bestFit="1" customWidth="1"/>
    <col min="7438" max="7448" width="11.5703125" style="3" bestFit="1" customWidth="1"/>
    <col min="7449" max="7449" width="14.42578125" style="3" bestFit="1" customWidth="1"/>
    <col min="7450" max="7450" width="17.42578125" style="3" customWidth="1"/>
    <col min="7451" max="7451" width="11.5703125" style="3" bestFit="1" customWidth="1"/>
    <col min="7452" max="7452" width="16" style="3" bestFit="1" customWidth="1"/>
    <col min="7453" max="7464" width="11.5703125" style="3" bestFit="1" customWidth="1"/>
    <col min="7465" max="7665" width="11.42578125" style="3"/>
    <col min="7666" max="7666" width="2.85546875" style="3" customWidth="1"/>
    <col min="7667" max="7667" width="20.7109375" style="3" customWidth="1"/>
    <col min="7668" max="7668" width="16.28515625" style="3" customWidth="1"/>
    <col min="7669" max="7669" width="21.7109375" style="3" customWidth="1"/>
    <col min="7670" max="7670" width="16.28515625" style="3" customWidth="1"/>
    <col min="7671" max="7671" width="28.5703125" style="3" customWidth="1"/>
    <col min="7672" max="7672" width="16.7109375" style="3" customWidth="1"/>
    <col min="7673" max="7673" width="23.140625" style="3" customWidth="1"/>
    <col min="7674" max="7674" width="33.85546875" style="3" customWidth="1"/>
    <col min="7675" max="7675" width="13.7109375" style="3" customWidth="1"/>
    <col min="7676" max="7676" width="19" style="3" customWidth="1"/>
    <col min="7677" max="7677" width="14.42578125" style="3" customWidth="1"/>
    <col min="7678" max="7678" width="16" style="3" bestFit="1" customWidth="1"/>
    <col min="7679" max="7679" width="8.140625" style="3" customWidth="1"/>
    <col min="7680" max="7680" width="8.5703125" style="3" customWidth="1"/>
    <col min="7681" max="7685" width="11.5703125" style="3" customWidth="1"/>
    <col min="7686" max="7686" width="10" style="3" customWidth="1"/>
    <col min="7687" max="7687" width="8.42578125" style="3" customWidth="1"/>
    <col min="7688" max="7688" width="8.85546875" style="3" customWidth="1"/>
    <col min="7689" max="7689" width="9.42578125" style="3" customWidth="1"/>
    <col min="7690" max="7690" width="14.42578125" style="3" bestFit="1" customWidth="1"/>
    <col min="7691" max="7691" width="17.28515625" style="3" customWidth="1"/>
    <col min="7692" max="7692" width="11.5703125" style="3" bestFit="1" customWidth="1"/>
    <col min="7693" max="7693" width="16" style="3" bestFit="1" customWidth="1"/>
    <col min="7694" max="7704" width="11.5703125" style="3" bestFit="1" customWidth="1"/>
    <col min="7705" max="7705" width="14.42578125" style="3" bestFit="1" customWidth="1"/>
    <col min="7706" max="7706" width="17.42578125" style="3" customWidth="1"/>
    <col min="7707" max="7707" width="11.5703125" style="3" bestFit="1" customWidth="1"/>
    <col min="7708" max="7708" width="16" style="3" bestFit="1" customWidth="1"/>
    <col min="7709" max="7720" width="11.5703125" style="3" bestFit="1" customWidth="1"/>
    <col min="7721" max="7921" width="11.42578125" style="3"/>
    <col min="7922" max="7922" width="2.85546875" style="3" customWidth="1"/>
    <col min="7923" max="7923" width="20.7109375" style="3" customWidth="1"/>
    <col min="7924" max="7924" width="16.28515625" style="3" customWidth="1"/>
    <col min="7925" max="7925" width="21.7109375" style="3" customWidth="1"/>
    <col min="7926" max="7926" width="16.28515625" style="3" customWidth="1"/>
    <col min="7927" max="7927" width="28.5703125" style="3" customWidth="1"/>
    <col min="7928" max="7928" width="16.7109375" style="3" customWidth="1"/>
    <col min="7929" max="7929" width="23.140625" style="3" customWidth="1"/>
    <col min="7930" max="7930" width="33.85546875" style="3" customWidth="1"/>
    <col min="7931" max="7931" width="13.7109375" style="3" customWidth="1"/>
    <col min="7932" max="7932" width="19" style="3" customWidth="1"/>
    <col min="7933" max="7933" width="14.42578125" style="3" customWidth="1"/>
    <col min="7934" max="7934" width="16" style="3" bestFit="1" customWidth="1"/>
    <col min="7935" max="7935" width="8.140625" style="3" customWidth="1"/>
    <col min="7936" max="7936" width="8.5703125" style="3" customWidth="1"/>
    <col min="7937" max="7941" width="11.5703125" style="3" customWidth="1"/>
    <col min="7942" max="7942" width="10" style="3" customWidth="1"/>
    <col min="7943" max="7943" width="8.42578125" style="3" customWidth="1"/>
    <col min="7944" max="7944" width="8.85546875" style="3" customWidth="1"/>
    <col min="7945" max="7945" width="9.42578125" style="3" customWidth="1"/>
    <col min="7946" max="7946" width="14.42578125" style="3" bestFit="1" customWidth="1"/>
    <col min="7947" max="7947" width="17.28515625" style="3" customWidth="1"/>
    <col min="7948" max="7948" width="11.5703125" style="3" bestFit="1" customWidth="1"/>
    <col min="7949" max="7949" width="16" style="3" bestFit="1" customWidth="1"/>
    <col min="7950" max="7960" width="11.5703125" style="3" bestFit="1" customWidth="1"/>
    <col min="7961" max="7961" width="14.42578125" style="3" bestFit="1" customWidth="1"/>
    <col min="7962" max="7962" width="17.42578125" style="3" customWidth="1"/>
    <col min="7963" max="7963" width="11.5703125" style="3" bestFit="1" customWidth="1"/>
    <col min="7964" max="7964" width="16" style="3" bestFit="1" customWidth="1"/>
    <col min="7965" max="7976" width="11.5703125" style="3" bestFit="1" customWidth="1"/>
    <col min="7977" max="8177" width="11.42578125" style="3"/>
    <col min="8178" max="8178" width="2.85546875" style="3" customWidth="1"/>
    <col min="8179" max="8179" width="20.7109375" style="3" customWidth="1"/>
    <col min="8180" max="8180" width="16.28515625" style="3" customWidth="1"/>
    <col min="8181" max="8181" width="21.7109375" style="3" customWidth="1"/>
    <col min="8182" max="8182" width="16.28515625" style="3" customWidth="1"/>
    <col min="8183" max="8183" width="28.5703125" style="3" customWidth="1"/>
    <col min="8184" max="8184" width="16.7109375" style="3" customWidth="1"/>
    <col min="8185" max="8185" width="23.140625" style="3" customWidth="1"/>
    <col min="8186" max="8186" width="33.85546875" style="3" customWidth="1"/>
    <col min="8187" max="8187" width="13.7109375" style="3" customWidth="1"/>
    <col min="8188" max="8188" width="19" style="3" customWidth="1"/>
    <col min="8189" max="8189" width="14.42578125" style="3" customWidth="1"/>
    <col min="8190" max="8190" width="16" style="3" bestFit="1" customWidth="1"/>
    <col min="8191" max="8191" width="8.140625" style="3" customWidth="1"/>
    <col min="8192" max="8192" width="8.5703125" style="3" customWidth="1"/>
    <col min="8193" max="8197" width="11.5703125" style="3" customWidth="1"/>
    <col min="8198" max="8198" width="10" style="3" customWidth="1"/>
    <col min="8199" max="8199" width="8.42578125" style="3" customWidth="1"/>
    <col min="8200" max="8200" width="8.85546875" style="3" customWidth="1"/>
    <col min="8201" max="8201" width="9.42578125" style="3" customWidth="1"/>
    <col min="8202" max="8202" width="14.42578125" style="3" bestFit="1" customWidth="1"/>
    <col min="8203" max="8203" width="17.28515625" style="3" customWidth="1"/>
    <col min="8204" max="8204" width="11.5703125" style="3" bestFit="1" customWidth="1"/>
    <col min="8205" max="8205" width="16" style="3" bestFit="1" customWidth="1"/>
    <col min="8206" max="8216" width="11.5703125" style="3" bestFit="1" customWidth="1"/>
    <col min="8217" max="8217" width="14.42578125" style="3" bestFit="1" customWidth="1"/>
    <col min="8218" max="8218" width="17.42578125" style="3" customWidth="1"/>
    <col min="8219" max="8219" width="11.5703125" style="3" bestFit="1" customWidth="1"/>
    <col min="8220" max="8220" width="16" style="3" bestFit="1" customWidth="1"/>
    <col min="8221" max="8232" width="11.5703125" style="3" bestFit="1" customWidth="1"/>
    <col min="8233" max="8433" width="11.42578125" style="3"/>
    <col min="8434" max="8434" width="2.85546875" style="3" customWidth="1"/>
    <col min="8435" max="8435" width="20.7109375" style="3" customWidth="1"/>
    <col min="8436" max="8436" width="16.28515625" style="3" customWidth="1"/>
    <col min="8437" max="8437" width="21.7109375" style="3" customWidth="1"/>
    <col min="8438" max="8438" width="16.28515625" style="3" customWidth="1"/>
    <col min="8439" max="8439" width="28.5703125" style="3" customWidth="1"/>
    <col min="8440" max="8440" width="16.7109375" style="3" customWidth="1"/>
    <col min="8441" max="8441" width="23.140625" style="3" customWidth="1"/>
    <col min="8442" max="8442" width="33.85546875" style="3" customWidth="1"/>
    <col min="8443" max="8443" width="13.7109375" style="3" customWidth="1"/>
    <col min="8444" max="8444" width="19" style="3" customWidth="1"/>
    <col min="8445" max="8445" width="14.42578125" style="3" customWidth="1"/>
    <col min="8446" max="8446" width="16" style="3" bestFit="1" customWidth="1"/>
    <col min="8447" max="8447" width="8.140625" style="3" customWidth="1"/>
    <col min="8448" max="8448" width="8.5703125" style="3" customWidth="1"/>
    <col min="8449" max="8453" width="11.5703125" style="3" customWidth="1"/>
    <col min="8454" max="8454" width="10" style="3" customWidth="1"/>
    <col min="8455" max="8455" width="8.42578125" style="3" customWidth="1"/>
    <col min="8456" max="8456" width="8.85546875" style="3" customWidth="1"/>
    <col min="8457" max="8457" width="9.42578125" style="3" customWidth="1"/>
    <col min="8458" max="8458" width="14.42578125" style="3" bestFit="1" customWidth="1"/>
    <col min="8459" max="8459" width="17.28515625" style="3" customWidth="1"/>
    <col min="8460" max="8460" width="11.5703125" style="3" bestFit="1" customWidth="1"/>
    <col min="8461" max="8461" width="16" style="3" bestFit="1" customWidth="1"/>
    <col min="8462" max="8472" width="11.5703125" style="3" bestFit="1" customWidth="1"/>
    <col min="8473" max="8473" width="14.42578125" style="3" bestFit="1" customWidth="1"/>
    <col min="8474" max="8474" width="17.42578125" style="3" customWidth="1"/>
    <col min="8475" max="8475" width="11.5703125" style="3" bestFit="1" customWidth="1"/>
    <col min="8476" max="8476" width="16" style="3" bestFit="1" customWidth="1"/>
    <col min="8477" max="8488" width="11.5703125" style="3" bestFit="1" customWidth="1"/>
    <col min="8489" max="8689" width="11.42578125" style="3"/>
    <col min="8690" max="8690" width="2.85546875" style="3" customWidth="1"/>
    <col min="8691" max="8691" width="20.7109375" style="3" customWidth="1"/>
    <col min="8692" max="8692" width="16.28515625" style="3" customWidth="1"/>
    <col min="8693" max="8693" width="21.7109375" style="3" customWidth="1"/>
    <col min="8694" max="8694" width="16.28515625" style="3" customWidth="1"/>
    <col min="8695" max="8695" width="28.5703125" style="3" customWidth="1"/>
    <col min="8696" max="8696" width="16.7109375" style="3" customWidth="1"/>
    <col min="8697" max="8697" width="23.140625" style="3" customWidth="1"/>
    <col min="8698" max="8698" width="33.85546875" style="3" customWidth="1"/>
    <col min="8699" max="8699" width="13.7109375" style="3" customWidth="1"/>
    <col min="8700" max="8700" width="19" style="3" customWidth="1"/>
    <col min="8701" max="8701" width="14.42578125" style="3" customWidth="1"/>
    <col min="8702" max="8702" width="16" style="3" bestFit="1" customWidth="1"/>
    <col min="8703" max="8703" width="8.140625" style="3" customWidth="1"/>
    <col min="8704" max="8704" width="8.5703125" style="3" customWidth="1"/>
    <col min="8705" max="8709" width="11.5703125" style="3" customWidth="1"/>
    <col min="8710" max="8710" width="10" style="3" customWidth="1"/>
    <col min="8711" max="8711" width="8.42578125" style="3" customWidth="1"/>
    <col min="8712" max="8712" width="8.85546875" style="3" customWidth="1"/>
    <col min="8713" max="8713" width="9.42578125" style="3" customWidth="1"/>
    <col min="8714" max="8714" width="14.42578125" style="3" bestFit="1" customWidth="1"/>
    <col min="8715" max="8715" width="17.28515625" style="3" customWidth="1"/>
    <col min="8716" max="8716" width="11.5703125" style="3" bestFit="1" customWidth="1"/>
    <col min="8717" max="8717" width="16" style="3" bestFit="1" customWidth="1"/>
    <col min="8718" max="8728" width="11.5703125" style="3" bestFit="1" customWidth="1"/>
    <col min="8729" max="8729" width="14.42578125" style="3" bestFit="1" customWidth="1"/>
    <col min="8730" max="8730" width="17.42578125" style="3" customWidth="1"/>
    <col min="8731" max="8731" width="11.5703125" style="3" bestFit="1" customWidth="1"/>
    <col min="8732" max="8732" width="16" style="3" bestFit="1" customWidth="1"/>
    <col min="8733" max="8744" width="11.5703125" style="3" bestFit="1" customWidth="1"/>
    <col min="8745" max="8945" width="11.42578125" style="3"/>
    <col min="8946" max="8946" width="2.85546875" style="3" customWidth="1"/>
    <col min="8947" max="8947" width="20.7109375" style="3" customWidth="1"/>
    <col min="8948" max="8948" width="16.28515625" style="3" customWidth="1"/>
    <col min="8949" max="8949" width="21.7109375" style="3" customWidth="1"/>
    <col min="8950" max="8950" width="16.28515625" style="3" customWidth="1"/>
    <col min="8951" max="8951" width="28.5703125" style="3" customWidth="1"/>
    <col min="8952" max="8952" width="16.7109375" style="3" customWidth="1"/>
    <col min="8953" max="8953" width="23.140625" style="3" customWidth="1"/>
    <col min="8954" max="8954" width="33.85546875" style="3" customWidth="1"/>
    <col min="8955" max="8955" width="13.7109375" style="3" customWidth="1"/>
    <col min="8956" max="8956" width="19" style="3" customWidth="1"/>
    <col min="8957" max="8957" width="14.42578125" style="3" customWidth="1"/>
    <col min="8958" max="8958" width="16" style="3" bestFit="1" customWidth="1"/>
    <col min="8959" max="8959" width="8.140625" style="3" customWidth="1"/>
    <col min="8960" max="8960" width="8.5703125" style="3" customWidth="1"/>
    <col min="8961" max="8965" width="11.5703125" style="3" customWidth="1"/>
    <col min="8966" max="8966" width="10" style="3" customWidth="1"/>
    <col min="8967" max="8967" width="8.42578125" style="3" customWidth="1"/>
    <col min="8968" max="8968" width="8.85546875" style="3" customWidth="1"/>
    <col min="8969" max="8969" width="9.42578125" style="3" customWidth="1"/>
    <col min="8970" max="8970" width="14.42578125" style="3" bestFit="1" customWidth="1"/>
    <col min="8971" max="8971" width="17.28515625" style="3" customWidth="1"/>
    <col min="8972" max="8972" width="11.5703125" style="3" bestFit="1" customWidth="1"/>
    <col min="8973" max="8973" width="16" style="3" bestFit="1" customWidth="1"/>
    <col min="8974" max="8984" width="11.5703125" style="3" bestFit="1" customWidth="1"/>
    <col min="8985" max="8985" width="14.42578125" style="3" bestFit="1" customWidth="1"/>
    <col min="8986" max="8986" width="17.42578125" style="3" customWidth="1"/>
    <col min="8987" max="8987" width="11.5703125" style="3" bestFit="1" customWidth="1"/>
    <col min="8988" max="8988" width="16" style="3" bestFit="1" customWidth="1"/>
    <col min="8989" max="9000" width="11.5703125" style="3" bestFit="1" customWidth="1"/>
    <col min="9001" max="9201" width="11.42578125" style="3"/>
    <col min="9202" max="9202" width="2.85546875" style="3" customWidth="1"/>
    <col min="9203" max="9203" width="20.7109375" style="3" customWidth="1"/>
    <col min="9204" max="9204" width="16.28515625" style="3" customWidth="1"/>
    <col min="9205" max="9205" width="21.7109375" style="3" customWidth="1"/>
    <col min="9206" max="9206" width="16.28515625" style="3" customWidth="1"/>
    <col min="9207" max="9207" width="28.5703125" style="3" customWidth="1"/>
    <col min="9208" max="9208" width="16.7109375" style="3" customWidth="1"/>
    <col min="9209" max="9209" width="23.140625" style="3" customWidth="1"/>
    <col min="9210" max="9210" width="33.85546875" style="3" customWidth="1"/>
    <col min="9211" max="9211" width="13.7109375" style="3" customWidth="1"/>
    <col min="9212" max="9212" width="19" style="3" customWidth="1"/>
    <col min="9213" max="9213" width="14.42578125" style="3" customWidth="1"/>
    <col min="9214" max="9214" width="16" style="3" bestFit="1" customWidth="1"/>
    <col min="9215" max="9215" width="8.140625" style="3" customWidth="1"/>
    <col min="9216" max="9216" width="8.5703125" style="3" customWidth="1"/>
    <col min="9217" max="9221" width="11.5703125" style="3" customWidth="1"/>
    <col min="9222" max="9222" width="10" style="3" customWidth="1"/>
    <col min="9223" max="9223" width="8.42578125" style="3" customWidth="1"/>
    <col min="9224" max="9224" width="8.85546875" style="3" customWidth="1"/>
    <col min="9225" max="9225" width="9.42578125" style="3" customWidth="1"/>
    <col min="9226" max="9226" width="14.42578125" style="3" bestFit="1" customWidth="1"/>
    <col min="9227" max="9227" width="17.28515625" style="3" customWidth="1"/>
    <col min="9228" max="9228" width="11.5703125" style="3" bestFit="1" customWidth="1"/>
    <col min="9229" max="9229" width="16" style="3" bestFit="1" customWidth="1"/>
    <col min="9230" max="9240" width="11.5703125" style="3" bestFit="1" customWidth="1"/>
    <col min="9241" max="9241" width="14.42578125" style="3" bestFit="1" customWidth="1"/>
    <col min="9242" max="9242" width="17.42578125" style="3" customWidth="1"/>
    <col min="9243" max="9243" width="11.5703125" style="3" bestFit="1" customWidth="1"/>
    <col min="9244" max="9244" width="16" style="3" bestFit="1" customWidth="1"/>
    <col min="9245" max="9256" width="11.5703125" style="3" bestFit="1" customWidth="1"/>
    <col min="9257" max="9457" width="11.42578125" style="3"/>
    <col min="9458" max="9458" width="2.85546875" style="3" customWidth="1"/>
    <col min="9459" max="9459" width="20.7109375" style="3" customWidth="1"/>
    <col min="9460" max="9460" width="16.28515625" style="3" customWidth="1"/>
    <col min="9461" max="9461" width="21.7109375" style="3" customWidth="1"/>
    <col min="9462" max="9462" width="16.28515625" style="3" customWidth="1"/>
    <col min="9463" max="9463" width="28.5703125" style="3" customWidth="1"/>
    <col min="9464" max="9464" width="16.7109375" style="3" customWidth="1"/>
    <col min="9465" max="9465" width="23.140625" style="3" customWidth="1"/>
    <col min="9466" max="9466" width="33.85546875" style="3" customWidth="1"/>
    <col min="9467" max="9467" width="13.7109375" style="3" customWidth="1"/>
    <col min="9468" max="9468" width="19" style="3" customWidth="1"/>
    <col min="9469" max="9469" width="14.42578125" style="3" customWidth="1"/>
    <col min="9470" max="9470" width="16" style="3" bestFit="1" customWidth="1"/>
    <col min="9471" max="9471" width="8.140625" style="3" customWidth="1"/>
    <col min="9472" max="9472" width="8.5703125" style="3" customWidth="1"/>
    <col min="9473" max="9477" width="11.5703125" style="3" customWidth="1"/>
    <col min="9478" max="9478" width="10" style="3" customWidth="1"/>
    <col min="9479" max="9479" width="8.42578125" style="3" customWidth="1"/>
    <col min="9480" max="9480" width="8.85546875" style="3" customWidth="1"/>
    <col min="9481" max="9481" width="9.42578125" style="3" customWidth="1"/>
    <col min="9482" max="9482" width="14.42578125" style="3" bestFit="1" customWidth="1"/>
    <col min="9483" max="9483" width="17.28515625" style="3" customWidth="1"/>
    <col min="9484" max="9484" width="11.5703125" style="3" bestFit="1" customWidth="1"/>
    <col min="9485" max="9485" width="16" style="3" bestFit="1" customWidth="1"/>
    <col min="9486" max="9496" width="11.5703125" style="3" bestFit="1" customWidth="1"/>
    <col min="9497" max="9497" width="14.42578125" style="3" bestFit="1" customWidth="1"/>
    <col min="9498" max="9498" width="17.42578125" style="3" customWidth="1"/>
    <col min="9499" max="9499" width="11.5703125" style="3" bestFit="1" customWidth="1"/>
    <col min="9500" max="9500" width="16" style="3" bestFit="1" customWidth="1"/>
    <col min="9501" max="9512" width="11.5703125" style="3" bestFit="1" customWidth="1"/>
    <col min="9513" max="9713" width="11.42578125" style="3"/>
    <col min="9714" max="9714" width="2.85546875" style="3" customWidth="1"/>
    <col min="9715" max="9715" width="20.7109375" style="3" customWidth="1"/>
    <col min="9716" max="9716" width="16.28515625" style="3" customWidth="1"/>
    <col min="9717" max="9717" width="21.7109375" style="3" customWidth="1"/>
    <col min="9718" max="9718" width="16.28515625" style="3" customWidth="1"/>
    <col min="9719" max="9719" width="28.5703125" style="3" customWidth="1"/>
    <col min="9720" max="9720" width="16.7109375" style="3" customWidth="1"/>
    <col min="9721" max="9721" width="23.140625" style="3" customWidth="1"/>
    <col min="9722" max="9722" width="33.85546875" style="3" customWidth="1"/>
    <col min="9723" max="9723" width="13.7109375" style="3" customWidth="1"/>
    <col min="9724" max="9724" width="19" style="3" customWidth="1"/>
    <col min="9725" max="9725" width="14.42578125" style="3" customWidth="1"/>
    <col min="9726" max="9726" width="16" style="3" bestFit="1" customWidth="1"/>
    <col min="9727" max="9727" width="8.140625" style="3" customWidth="1"/>
    <col min="9728" max="9728" width="8.5703125" style="3" customWidth="1"/>
    <col min="9729" max="9733" width="11.5703125" style="3" customWidth="1"/>
    <col min="9734" max="9734" width="10" style="3" customWidth="1"/>
    <col min="9735" max="9735" width="8.42578125" style="3" customWidth="1"/>
    <col min="9736" max="9736" width="8.85546875" style="3" customWidth="1"/>
    <col min="9737" max="9737" width="9.42578125" style="3" customWidth="1"/>
    <col min="9738" max="9738" width="14.42578125" style="3" bestFit="1" customWidth="1"/>
    <col min="9739" max="9739" width="17.28515625" style="3" customWidth="1"/>
    <col min="9740" max="9740" width="11.5703125" style="3" bestFit="1" customWidth="1"/>
    <col min="9741" max="9741" width="16" style="3" bestFit="1" customWidth="1"/>
    <col min="9742" max="9752" width="11.5703125" style="3" bestFit="1" customWidth="1"/>
    <col min="9753" max="9753" width="14.42578125" style="3" bestFit="1" customWidth="1"/>
    <col min="9754" max="9754" width="17.42578125" style="3" customWidth="1"/>
    <col min="9755" max="9755" width="11.5703125" style="3" bestFit="1" customWidth="1"/>
    <col min="9756" max="9756" width="16" style="3" bestFit="1" customWidth="1"/>
    <col min="9757" max="9768" width="11.5703125" style="3" bestFit="1" customWidth="1"/>
    <col min="9769" max="9969" width="11.42578125" style="3"/>
    <col min="9970" max="9970" width="2.85546875" style="3" customWidth="1"/>
    <col min="9971" max="9971" width="20.7109375" style="3" customWidth="1"/>
    <col min="9972" max="9972" width="16.28515625" style="3" customWidth="1"/>
    <col min="9973" max="9973" width="21.7109375" style="3" customWidth="1"/>
    <col min="9974" max="9974" width="16.28515625" style="3" customWidth="1"/>
    <col min="9975" max="9975" width="28.5703125" style="3" customWidth="1"/>
    <col min="9976" max="9976" width="16.7109375" style="3" customWidth="1"/>
    <col min="9977" max="9977" width="23.140625" style="3" customWidth="1"/>
    <col min="9978" max="9978" width="33.85546875" style="3" customWidth="1"/>
    <col min="9979" max="9979" width="13.7109375" style="3" customWidth="1"/>
    <col min="9980" max="9980" width="19" style="3" customWidth="1"/>
    <col min="9981" max="9981" width="14.42578125" style="3" customWidth="1"/>
    <col min="9982" max="9982" width="16" style="3" bestFit="1" customWidth="1"/>
    <col min="9983" max="9983" width="8.140625" style="3" customWidth="1"/>
    <col min="9984" max="9984" width="8.5703125" style="3" customWidth="1"/>
    <col min="9985" max="9989" width="11.5703125" style="3" customWidth="1"/>
    <col min="9990" max="9990" width="10" style="3" customWidth="1"/>
    <col min="9991" max="9991" width="8.42578125" style="3" customWidth="1"/>
    <col min="9992" max="9992" width="8.85546875" style="3" customWidth="1"/>
    <col min="9993" max="9993" width="9.42578125" style="3" customWidth="1"/>
    <col min="9994" max="9994" width="14.42578125" style="3" bestFit="1" customWidth="1"/>
    <col min="9995" max="9995" width="17.28515625" style="3" customWidth="1"/>
    <col min="9996" max="9996" width="11.5703125" style="3" bestFit="1" customWidth="1"/>
    <col min="9997" max="9997" width="16" style="3" bestFit="1" customWidth="1"/>
    <col min="9998" max="10008" width="11.5703125" style="3" bestFit="1" customWidth="1"/>
    <col min="10009" max="10009" width="14.42578125" style="3" bestFit="1" customWidth="1"/>
    <col min="10010" max="10010" width="17.42578125" style="3" customWidth="1"/>
    <col min="10011" max="10011" width="11.5703125" style="3" bestFit="1" customWidth="1"/>
    <col min="10012" max="10012" width="16" style="3" bestFit="1" customWidth="1"/>
    <col min="10013" max="10024" width="11.5703125" style="3" bestFit="1" customWidth="1"/>
    <col min="10025" max="10225" width="11.42578125" style="3"/>
    <col min="10226" max="10226" width="2.85546875" style="3" customWidth="1"/>
    <col min="10227" max="10227" width="20.7109375" style="3" customWidth="1"/>
    <col min="10228" max="10228" width="16.28515625" style="3" customWidth="1"/>
    <col min="10229" max="10229" width="21.7109375" style="3" customWidth="1"/>
    <col min="10230" max="10230" width="16.28515625" style="3" customWidth="1"/>
    <col min="10231" max="10231" width="28.5703125" style="3" customWidth="1"/>
    <col min="10232" max="10232" width="16.7109375" style="3" customWidth="1"/>
    <col min="10233" max="10233" width="23.140625" style="3" customWidth="1"/>
    <col min="10234" max="10234" width="33.85546875" style="3" customWidth="1"/>
    <col min="10235" max="10235" width="13.7109375" style="3" customWidth="1"/>
    <col min="10236" max="10236" width="19" style="3" customWidth="1"/>
    <col min="10237" max="10237" width="14.42578125" style="3" customWidth="1"/>
    <col min="10238" max="10238" width="16" style="3" bestFit="1" customWidth="1"/>
    <col min="10239" max="10239" width="8.140625" style="3" customWidth="1"/>
    <col min="10240" max="10240" width="8.5703125" style="3" customWidth="1"/>
    <col min="10241" max="10245" width="11.5703125" style="3" customWidth="1"/>
    <col min="10246" max="10246" width="10" style="3" customWidth="1"/>
    <col min="10247" max="10247" width="8.42578125" style="3" customWidth="1"/>
    <col min="10248" max="10248" width="8.85546875" style="3" customWidth="1"/>
    <col min="10249" max="10249" width="9.42578125" style="3" customWidth="1"/>
    <col min="10250" max="10250" width="14.42578125" style="3" bestFit="1" customWidth="1"/>
    <col min="10251" max="10251" width="17.28515625" style="3" customWidth="1"/>
    <col min="10252" max="10252" width="11.5703125" style="3" bestFit="1" customWidth="1"/>
    <col min="10253" max="10253" width="16" style="3" bestFit="1" customWidth="1"/>
    <col min="10254" max="10264" width="11.5703125" style="3" bestFit="1" customWidth="1"/>
    <col min="10265" max="10265" width="14.42578125" style="3" bestFit="1" customWidth="1"/>
    <col min="10266" max="10266" width="17.42578125" style="3" customWidth="1"/>
    <col min="10267" max="10267" width="11.5703125" style="3" bestFit="1" customWidth="1"/>
    <col min="10268" max="10268" width="16" style="3" bestFit="1" customWidth="1"/>
    <col min="10269" max="10280" width="11.5703125" style="3" bestFit="1" customWidth="1"/>
    <col min="10281" max="10481" width="11.42578125" style="3"/>
    <col min="10482" max="10482" width="2.85546875" style="3" customWidth="1"/>
    <col min="10483" max="10483" width="20.7109375" style="3" customWidth="1"/>
    <col min="10484" max="10484" width="16.28515625" style="3" customWidth="1"/>
    <col min="10485" max="10485" width="21.7109375" style="3" customWidth="1"/>
    <col min="10486" max="10486" width="16.28515625" style="3" customWidth="1"/>
    <col min="10487" max="10487" width="28.5703125" style="3" customWidth="1"/>
    <col min="10488" max="10488" width="16.7109375" style="3" customWidth="1"/>
    <col min="10489" max="10489" width="23.140625" style="3" customWidth="1"/>
    <col min="10490" max="10490" width="33.85546875" style="3" customWidth="1"/>
    <col min="10491" max="10491" width="13.7109375" style="3" customWidth="1"/>
    <col min="10492" max="10492" width="19" style="3" customWidth="1"/>
    <col min="10493" max="10493" width="14.42578125" style="3" customWidth="1"/>
    <col min="10494" max="10494" width="16" style="3" bestFit="1" customWidth="1"/>
    <col min="10495" max="10495" width="8.140625" style="3" customWidth="1"/>
    <col min="10496" max="10496" width="8.5703125" style="3" customWidth="1"/>
    <col min="10497" max="10501" width="11.5703125" style="3" customWidth="1"/>
    <col min="10502" max="10502" width="10" style="3" customWidth="1"/>
    <col min="10503" max="10503" width="8.42578125" style="3" customWidth="1"/>
    <col min="10504" max="10504" width="8.85546875" style="3" customWidth="1"/>
    <col min="10505" max="10505" width="9.42578125" style="3" customWidth="1"/>
    <col min="10506" max="10506" width="14.42578125" style="3" bestFit="1" customWidth="1"/>
    <col min="10507" max="10507" width="17.28515625" style="3" customWidth="1"/>
    <col min="10508" max="10508" width="11.5703125" style="3" bestFit="1" customWidth="1"/>
    <col min="10509" max="10509" width="16" style="3" bestFit="1" customWidth="1"/>
    <col min="10510" max="10520" width="11.5703125" style="3" bestFit="1" customWidth="1"/>
    <col min="10521" max="10521" width="14.42578125" style="3" bestFit="1" customWidth="1"/>
    <col min="10522" max="10522" width="17.42578125" style="3" customWidth="1"/>
    <col min="10523" max="10523" width="11.5703125" style="3" bestFit="1" customWidth="1"/>
    <col min="10524" max="10524" width="16" style="3" bestFit="1" customWidth="1"/>
    <col min="10525" max="10536" width="11.5703125" style="3" bestFit="1" customWidth="1"/>
    <col min="10537" max="10737" width="11.42578125" style="3"/>
    <col min="10738" max="10738" width="2.85546875" style="3" customWidth="1"/>
    <col min="10739" max="10739" width="20.7109375" style="3" customWidth="1"/>
    <col min="10740" max="10740" width="16.28515625" style="3" customWidth="1"/>
    <col min="10741" max="10741" width="21.7109375" style="3" customWidth="1"/>
    <col min="10742" max="10742" width="16.28515625" style="3" customWidth="1"/>
    <col min="10743" max="10743" width="28.5703125" style="3" customWidth="1"/>
    <col min="10744" max="10744" width="16.7109375" style="3" customWidth="1"/>
    <col min="10745" max="10745" width="23.140625" style="3" customWidth="1"/>
    <col min="10746" max="10746" width="33.85546875" style="3" customWidth="1"/>
    <col min="10747" max="10747" width="13.7109375" style="3" customWidth="1"/>
    <col min="10748" max="10748" width="19" style="3" customWidth="1"/>
    <col min="10749" max="10749" width="14.42578125" style="3" customWidth="1"/>
    <col min="10750" max="10750" width="16" style="3" bestFit="1" customWidth="1"/>
    <col min="10751" max="10751" width="8.140625" style="3" customWidth="1"/>
    <col min="10752" max="10752" width="8.5703125" style="3" customWidth="1"/>
    <col min="10753" max="10757" width="11.5703125" style="3" customWidth="1"/>
    <col min="10758" max="10758" width="10" style="3" customWidth="1"/>
    <col min="10759" max="10759" width="8.42578125" style="3" customWidth="1"/>
    <col min="10760" max="10760" width="8.85546875" style="3" customWidth="1"/>
    <col min="10761" max="10761" width="9.42578125" style="3" customWidth="1"/>
    <col min="10762" max="10762" width="14.42578125" style="3" bestFit="1" customWidth="1"/>
    <col min="10763" max="10763" width="17.28515625" style="3" customWidth="1"/>
    <col min="10764" max="10764" width="11.5703125" style="3" bestFit="1" customWidth="1"/>
    <col min="10765" max="10765" width="16" style="3" bestFit="1" customWidth="1"/>
    <col min="10766" max="10776" width="11.5703125" style="3" bestFit="1" customWidth="1"/>
    <col min="10777" max="10777" width="14.42578125" style="3" bestFit="1" customWidth="1"/>
    <col min="10778" max="10778" width="17.42578125" style="3" customWidth="1"/>
    <col min="10779" max="10779" width="11.5703125" style="3" bestFit="1" customWidth="1"/>
    <col min="10780" max="10780" width="16" style="3" bestFit="1" customWidth="1"/>
    <col min="10781" max="10792" width="11.5703125" style="3" bestFit="1" customWidth="1"/>
    <col min="10793" max="10993" width="11.42578125" style="3"/>
    <col min="10994" max="10994" width="2.85546875" style="3" customWidth="1"/>
    <col min="10995" max="10995" width="20.7109375" style="3" customWidth="1"/>
    <col min="10996" max="10996" width="16.28515625" style="3" customWidth="1"/>
    <col min="10997" max="10997" width="21.7109375" style="3" customWidth="1"/>
    <col min="10998" max="10998" width="16.28515625" style="3" customWidth="1"/>
    <col min="10999" max="10999" width="28.5703125" style="3" customWidth="1"/>
    <col min="11000" max="11000" width="16.7109375" style="3" customWidth="1"/>
    <col min="11001" max="11001" width="23.140625" style="3" customWidth="1"/>
    <col min="11002" max="11002" width="33.85546875" style="3" customWidth="1"/>
    <col min="11003" max="11003" width="13.7109375" style="3" customWidth="1"/>
    <col min="11004" max="11004" width="19" style="3" customWidth="1"/>
    <col min="11005" max="11005" width="14.42578125" style="3" customWidth="1"/>
    <col min="11006" max="11006" width="16" style="3" bestFit="1" customWidth="1"/>
    <col min="11007" max="11007" width="8.140625" style="3" customWidth="1"/>
    <col min="11008" max="11008" width="8.5703125" style="3" customWidth="1"/>
    <col min="11009" max="11013" width="11.5703125" style="3" customWidth="1"/>
    <col min="11014" max="11014" width="10" style="3" customWidth="1"/>
    <col min="11015" max="11015" width="8.42578125" style="3" customWidth="1"/>
    <col min="11016" max="11016" width="8.85546875" style="3" customWidth="1"/>
    <col min="11017" max="11017" width="9.42578125" style="3" customWidth="1"/>
    <col min="11018" max="11018" width="14.42578125" style="3" bestFit="1" customWidth="1"/>
    <col min="11019" max="11019" width="17.28515625" style="3" customWidth="1"/>
    <col min="11020" max="11020" width="11.5703125" style="3" bestFit="1" customWidth="1"/>
    <col min="11021" max="11021" width="16" style="3" bestFit="1" customWidth="1"/>
    <col min="11022" max="11032" width="11.5703125" style="3" bestFit="1" customWidth="1"/>
    <col min="11033" max="11033" width="14.42578125" style="3" bestFit="1" customWidth="1"/>
    <col min="11034" max="11034" width="17.42578125" style="3" customWidth="1"/>
    <col min="11035" max="11035" width="11.5703125" style="3" bestFit="1" customWidth="1"/>
    <col min="11036" max="11036" width="16" style="3" bestFit="1" customWidth="1"/>
    <col min="11037" max="11048" width="11.5703125" style="3" bestFit="1" customWidth="1"/>
    <col min="11049" max="11249" width="11.42578125" style="3"/>
    <col min="11250" max="11250" width="2.85546875" style="3" customWidth="1"/>
    <col min="11251" max="11251" width="20.7109375" style="3" customWidth="1"/>
    <col min="11252" max="11252" width="16.28515625" style="3" customWidth="1"/>
    <col min="11253" max="11253" width="21.7109375" style="3" customWidth="1"/>
    <col min="11254" max="11254" width="16.28515625" style="3" customWidth="1"/>
    <col min="11255" max="11255" width="28.5703125" style="3" customWidth="1"/>
    <col min="11256" max="11256" width="16.7109375" style="3" customWidth="1"/>
    <col min="11257" max="11257" width="23.140625" style="3" customWidth="1"/>
    <col min="11258" max="11258" width="33.85546875" style="3" customWidth="1"/>
    <col min="11259" max="11259" width="13.7109375" style="3" customWidth="1"/>
    <col min="11260" max="11260" width="19" style="3" customWidth="1"/>
    <col min="11261" max="11261" width="14.42578125" style="3" customWidth="1"/>
    <col min="11262" max="11262" width="16" style="3" bestFit="1" customWidth="1"/>
    <col min="11263" max="11263" width="8.140625" style="3" customWidth="1"/>
    <col min="11264" max="11264" width="8.5703125" style="3" customWidth="1"/>
    <col min="11265" max="11269" width="11.5703125" style="3" customWidth="1"/>
    <col min="11270" max="11270" width="10" style="3" customWidth="1"/>
    <col min="11271" max="11271" width="8.42578125" style="3" customWidth="1"/>
    <col min="11272" max="11272" width="8.85546875" style="3" customWidth="1"/>
    <col min="11273" max="11273" width="9.42578125" style="3" customWidth="1"/>
    <col min="11274" max="11274" width="14.42578125" style="3" bestFit="1" customWidth="1"/>
    <col min="11275" max="11275" width="17.28515625" style="3" customWidth="1"/>
    <col min="11276" max="11276" width="11.5703125" style="3" bestFit="1" customWidth="1"/>
    <col min="11277" max="11277" width="16" style="3" bestFit="1" customWidth="1"/>
    <col min="11278" max="11288" width="11.5703125" style="3" bestFit="1" customWidth="1"/>
    <col min="11289" max="11289" width="14.42578125" style="3" bestFit="1" customWidth="1"/>
    <col min="11290" max="11290" width="17.42578125" style="3" customWidth="1"/>
    <col min="11291" max="11291" width="11.5703125" style="3" bestFit="1" customWidth="1"/>
    <col min="11292" max="11292" width="16" style="3" bestFit="1" customWidth="1"/>
    <col min="11293" max="11304" width="11.5703125" style="3" bestFit="1" customWidth="1"/>
    <col min="11305" max="11505" width="11.42578125" style="3"/>
    <col min="11506" max="11506" width="2.85546875" style="3" customWidth="1"/>
    <col min="11507" max="11507" width="20.7109375" style="3" customWidth="1"/>
    <col min="11508" max="11508" width="16.28515625" style="3" customWidth="1"/>
    <col min="11509" max="11509" width="21.7109375" style="3" customWidth="1"/>
    <col min="11510" max="11510" width="16.28515625" style="3" customWidth="1"/>
    <col min="11511" max="11511" width="28.5703125" style="3" customWidth="1"/>
    <col min="11512" max="11512" width="16.7109375" style="3" customWidth="1"/>
    <col min="11513" max="11513" width="23.140625" style="3" customWidth="1"/>
    <col min="11514" max="11514" width="33.85546875" style="3" customWidth="1"/>
    <col min="11515" max="11515" width="13.7109375" style="3" customWidth="1"/>
    <col min="11516" max="11516" width="19" style="3" customWidth="1"/>
    <col min="11517" max="11517" width="14.42578125" style="3" customWidth="1"/>
    <col min="11518" max="11518" width="16" style="3" bestFit="1" customWidth="1"/>
    <col min="11519" max="11519" width="8.140625" style="3" customWidth="1"/>
    <col min="11520" max="11520" width="8.5703125" style="3" customWidth="1"/>
    <col min="11521" max="11525" width="11.5703125" style="3" customWidth="1"/>
    <col min="11526" max="11526" width="10" style="3" customWidth="1"/>
    <col min="11527" max="11527" width="8.42578125" style="3" customWidth="1"/>
    <col min="11528" max="11528" width="8.85546875" style="3" customWidth="1"/>
    <col min="11529" max="11529" width="9.42578125" style="3" customWidth="1"/>
    <col min="11530" max="11530" width="14.42578125" style="3" bestFit="1" customWidth="1"/>
    <col min="11531" max="11531" width="17.28515625" style="3" customWidth="1"/>
    <col min="11532" max="11532" width="11.5703125" style="3" bestFit="1" customWidth="1"/>
    <col min="11533" max="11533" width="16" style="3" bestFit="1" customWidth="1"/>
    <col min="11534" max="11544" width="11.5703125" style="3" bestFit="1" customWidth="1"/>
    <col min="11545" max="11545" width="14.42578125" style="3" bestFit="1" customWidth="1"/>
    <col min="11546" max="11546" width="17.42578125" style="3" customWidth="1"/>
    <col min="11547" max="11547" width="11.5703125" style="3" bestFit="1" customWidth="1"/>
    <col min="11548" max="11548" width="16" style="3" bestFit="1" customWidth="1"/>
    <col min="11549" max="11560" width="11.5703125" style="3" bestFit="1" customWidth="1"/>
    <col min="11561" max="11761" width="11.42578125" style="3"/>
    <col min="11762" max="11762" width="2.85546875" style="3" customWidth="1"/>
    <col min="11763" max="11763" width="20.7109375" style="3" customWidth="1"/>
    <col min="11764" max="11764" width="16.28515625" style="3" customWidth="1"/>
    <col min="11765" max="11765" width="21.7109375" style="3" customWidth="1"/>
    <col min="11766" max="11766" width="16.28515625" style="3" customWidth="1"/>
    <col min="11767" max="11767" width="28.5703125" style="3" customWidth="1"/>
    <col min="11768" max="11768" width="16.7109375" style="3" customWidth="1"/>
    <col min="11769" max="11769" width="23.140625" style="3" customWidth="1"/>
    <col min="11770" max="11770" width="33.85546875" style="3" customWidth="1"/>
    <col min="11771" max="11771" width="13.7109375" style="3" customWidth="1"/>
    <col min="11772" max="11772" width="19" style="3" customWidth="1"/>
    <col min="11773" max="11773" width="14.42578125" style="3" customWidth="1"/>
    <col min="11774" max="11774" width="16" style="3" bestFit="1" customWidth="1"/>
    <col min="11775" max="11775" width="8.140625" style="3" customWidth="1"/>
    <col min="11776" max="11776" width="8.5703125" style="3" customWidth="1"/>
    <col min="11777" max="11781" width="11.5703125" style="3" customWidth="1"/>
    <col min="11782" max="11782" width="10" style="3" customWidth="1"/>
    <col min="11783" max="11783" width="8.42578125" style="3" customWidth="1"/>
    <col min="11784" max="11784" width="8.85546875" style="3" customWidth="1"/>
    <col min="11785" max="11785" width="9.42578125" style="3" customWidth="1"/>
    <col min="11786" max="11786" width="14.42578125" style="3" bestFit="1" customWidth="1"/>
    <col min="11787" max="11787" width="17.28515625" style="3" customWidth="1"/>
    <col min="11788" max="11788" width="11.5703125" style="3" bestFit="1" customWidth="1"/>
    <col min="11789" max="11789" width="16" style="3" bestFit="1" customWidth="1"/>
    <col min="11790" max="11800" width="11.5703125" style="3" bestFit="1" customWidth="1"/>
    <col min="11801" max="11801" width="14.42578125" style="3" bestFit="1" customWidth="1"/>
    <col min="11802" max="11802" width="17.42578125" style="3" customWidth="1"/>
    <col min="11803" max="11803" width="11.5703125" style="3" bestFit="1" customWidth="1"/>
    <col min="11804" max="11804" width="16" style="3" bestFit="1" customWidth="1"/>
    <col min="11805" max="11816" width="11.5703125" style="3" bestFit="1" customWidth="1"/>
    <col min="11817" max="12017" width="11.42578125" style="3"/>
    <col min="12018" max="12018" width="2.85546875" style="3" customWidth="1"/>
    <col min="12019" max="12019" width="20.7109375" style="3" customWidth="1"/>
    <col min="12020" max="12020" width="16.28515625" style="3" customWidth="1"/>
    <col min="12021" max="12021" width="21.7109375" style="3" customWidth="1"/>
    <col min="12022" max="12022" width="16.28515625" style="3" customWidth="1"/>
    <col min="12023" max="12023" width="28.5703125" style="3" customWidth="1"/>
    <col min="12024" max="12024" width="16.7109375" style="3" customWidth="1"/>
    <col min="12025" max="12025" width="23.140625" style="3" customWidth="1"/>
    <col min="12026" max="12026" width="33.85546875" style="3" customWidth="1"/>
    <col min="12027" max="12027" width="13.7109375" style="3" customWidth="1"/>
    <col min="12028" max="12028" width="19" style="3" customWidth="1"/>
    <col min="12029" max="12029" width="14.42578125" style="3" customWidth="1"/>
    <col min="12030" max="12030" width="16" style="3" bestFit="1" customWidth="1"/>
    <col min="12031" max="12031" width="8.140625" style="3" customWidth="1"/>
    <col min="12032" max="12032" width="8.5703125" style="3" customWidth="1"/>
    <col min="12033" max="12037" width="11.5703125" style="3" customWidth="1"/>
    <col min="12038" max="12038" width="10" style="3" customWidth="1"/>
    <col min="12039" max="12039" width="8.42578125" style="3" customWidth="1"/>
    <col min="12040" max="12040" width="8.85546875" style="3" customWidth="1"/>
    <col min="12041" max="12041" width="9.42578125" style="3" customWidth="1"/>
    <col min="12042" max="12042" width="14.42578125" style="3" bestFit="1" customWidth="1"/>
    <col min="12043" max="12043" width="17.28515625" style="3" customWidth="1"/>
    <col min="12044" max="12044" width="11.5703125" style="3" bestFit="1" customWidth="1"/>
    <col min="12045" max="12045" width="16" style="3" bestFit="1" customWidth="1"/>
    <col min="12046" max="12056" width="11.5703125" style="3" bestFit="1" customWidth="1"/>
    <col min="12057" max="12057" width="14.42578125" style="3" bestFit="1" customWidth="1"/>
    <col min="12058" max="12058" width="17.42578125" style="3" customWidth="1"/>
    <col min="12059" max="12059" width="11.5703125" style="3" bestFit="1" customWidth="1"/>
    <col min="12060" max="12060" width="16" style="3" bestFit="1" customWidth="1"/>
    <col min="12061" max="12072" width="11.5703125" style="3" bestFit="1" customWidth="1"/>
    <col min="12073" max="12273" width="11.42578125" style="3"/>
    <col min="12274" max="12274" width="2.85546875" style="3" customWidth="1"/>
    <col min="12275" max="12275" width="20.7109375" style="3" customWidth="1"/>
    <col min="12276" max="12276" width="16.28515625" style="3" customWidth="1"/>
    <col min="12277" max="12277" width="21.7109375" style="3" customWidth="1"/>
    <col min="12278" max="12278" width="16.28515625" style="3" customWidth="1"/>
    <col min="12279" max="12279" width="28.5703125" style="3" customWidth="1"/>
    <col min="12280" max="12280" width="16.7109375" style="3" customWidth="1"/>
    <col min="12281" max="12281" width="23.140625" style="3" customWidth="1"/>
    <col min="12282" max="12282" width="33.85546875" style="3" customWidth="1"/>
    <col min="12283" max="12283" width="13.7109375" style="3" customWidth="1"/>
    <col min="12284" max="12284" width="19" style="3" customWidth="1"/>
    <col min="12285" max="12285" width="14.42578125" style="3" customWidth="1"/>
    <col min="12286" max="12286" width="16" style="3" bestFit="1" customWidth="1"/>
    <col min="12287" max="12287" width="8.140625" style="3" customWidth="1"/>
    <col min="12288" max="12288" width="8.5703125" style="3" customWidth="1"/>
    <col min="12289" max="12293" width="11.5703125" style="3" customWidth="1"/>
    <col min="12294" max="12294" width="10" style="3" customWidth="1"/>
    <col min="12295" max="12295" width="8.42578125" style="3" customWidth="1"/>
    <col min="12296" max="12296" width="8.85546875" style="3" customWidth="1"/>
    <col min="12297" max="12297" width="9.42578125" style="3" customWidth="1"/>
    <col min="12298" max="12298" width="14.42578125" style="3" bestFit="1" customWidth="1"/>
    <col min="12299" max="12299" width="17.28515625" style="3" customWidth="1"/>
    <col min="12300" max="12300" width="11.5703125" style="3" bestFit="1" customWidth="1"/>
    <col min="12301" max="12301" width="16" style="3" bestFit="1" customWidth="1"/>
    <col min="12302" max="12312" width="11.5703125" style="3" bestFit="1" customWidth="1"/>
    <col min="12313" max="12313" width="14.42578125" style="3" bestFit="1" customWidth="1"/>
    <col min="12314" max="12314" width="17.42578125" style="3" customWidth="1"/>
    <col min="12315" max="12315" width="11.5703125" style="3" bestFit="1" customWidth="1"/>
    <col min="12316" max="12316" width="16" style="3" bestFit="1" customWidth="1"/>
    <col min="12317" max="12328" width="11.5703125" style="3" bestFit="1" customWidth="1"/>
    <col min="12329" max="12529" width="11.42578125" style="3"/>
    <col min="12530" max="12530" width="2.85546875" style="3" customWidth="1"/>
    <col min="12531" max="12531" width="20.7109375" style="3" customWidth="1"/>
    <col min="12532" max="12532" width="16.28515625" style="3" customWidth="1"/>
    <col min="12533" max="12533" width="21.7109375" style="3" customWidth="1"/>
    <col min="12534" max="12534" width="16.28515625" style="3" customWidth="1"/>
    <col min="12535" max="12535" width="28.5703125" style="3" customWidth="1"/>
    <col min="12536" max="12536" width="16.7109375" style="3" customWidth="1"/>
    <col min="12537" max="12537" width="23.140625" style="3" customWidth="1"/>
    <col min="12538" max="12538" width="33.85546875" style="3" customWidth="1"/>
    <col min="12539" max="12539" width="13.7109375" style="3" customWidth="1"/>
    <col min="12540" max="12540" width="19" style="3" customWidth="1"/>
    <col min="12541" max="12541" width="14.42578125" style="3" customWidth="1"/>
    <col min="12542" max="12542" width="16" style="3" bestFit="1" customWidth="1"/>
    <col min="12543" max="12543" width="8.140625" style="3" customWidth="1"/>
    <col min="12544" max="12544" width="8.5703125" style="3" customWidth="1"/>
    <col min="12545" max="12549" width="11.5703125" style="3" customWidth="1"/>
    <col min="12550" max="12550" width="10" style="3" customWidth="1"/>
    <col min="12551" max="12551" width="8.42578125" style="3" customWidth="1"/>
    <col min="12552" max="12552" width="8.85546875" style="3" customWidth="1"/>
    <col min="12553" max="12553" width="9.42578125" style="3" customWidth="1"/>
    <col min="12554" max="12554" width="14.42578125" style="3" bestFit="1" customWidth="1"/>
    <col min="12555" max="12555" width="17.28515625" style="3" customWidth="1"/>
    <col min="12556" max="12556" width="11.5703125" style="3" bestFit="1" customWidth="1"/>
    <col min="12557" max="12557" width="16" style="3" bestFit="1" customWidth="1"/>
    <col min="12558" max="12568" width="11.5703125" style="3" bestFit="1" customWidth="1"/>
    <col min="12569" max="12569" width="14.42578125" style="3" bestFit="1" customWidth="1"/>
    <col min="12570" max="12570" width="17.42578125" style="3" customWidth="1"/>
    <col min="12571" max="12571" width="11.5703125" style="3" bestFit="1" customWidth="1"/>
    <col min="12572" max="12572" width="16" style="3" bestFit="1" customWidth="1"/>
    <col min="12573" max="12584" width="11.5703125" style="3" bestFit="1" customWidth="1"/>
    <col min="12585" max="12785" width="11.42578125" style="3"/>
    <col min="12786" max="12786" width="2.85546875" style="3" customWidth="1"/>
    <col min="12787" max="12787" width="20.7109375" style="3" customWidth="1"/>
    <col min="12788" max="12788" width="16.28515625" style="3" customWidth="1"/>
    <col min="12789" max="12789" width="21.7109375" style="3" customWidth="1"/>
    <col min="12790" max="12790" width="16.28515625" style="3" customWidth="1"/>
    <col min="12791" max="12791" width="28.5703125" style="3" customWidth="1"/>
    <col min="12792" max="12792" width="16.7109375" style="3" customWidth="1"/>
    <col min="12793" max="12793" width="23.140625" style="3" customWidth="1"/>
    <col min="12794" max="12794" width="33.85546875" style="3" customWidth="1"/>
    <col min="12795" max="12795" width="13.7109375" style="3" customWidth="1"/>
    <col min="12796" max="12796" width="19" style="3" customWidth="1"/>
    <col min="12797" max="12797" width="14.42578125" style="3" customWidth="1"/>
    <col min="12798" max="12798" width="16" style="3" bestFit="1" customWidth="1"/>
    <col min="12799" max="12799" width="8.140625" style="3" customWidth="1"/>
    <col min="12800" max="12800" width="8.5703125" style="3" customWidth="1"/>
    <col min="12801" max="12805" width="11.5703125" style="3" customWidth="1"/>
    <col min="12806" max="12806" width="10" style="3" customWidth="1"/>
    <col min="12807" max="12807" width="8.42578125" style="3" customWidth="1"/>
    <col min="12808" max="12808" width="8.85546875" style="3" customWidth="1"/>
    <col min="12809" max="12809" width="9.42578125" style="3" customWidth="1"/>
    <col min="12810" max="12810" width="14.42578125" style="3" bestFit="1" customWidth="1"/>
    <col min="12811" max="12811" width="17.28515625" style="3" customWidth="1"/>
    <col min="12812" max="12812" width="11.5703125" style="3" bestFit="1" customWidth="1"/>
    <col min="12813" max="12813" width="16" style="3" bestFit="1" customWidth="1"/>
    <col min="12814" max="12824" width="11.5703125" style="3" bestFit="1" customWidth="1"/>
    <col min="12825" max="12825" width="14.42578125" style="3" bestFit="1" customWidth="1"/>
    <col min="12826" max="12826" width="17.42578125" style="3" customWidth="1"/>
    <col min="12827" max="12827" width="11.5703125" style="3" bestFit="1" customWidth="1"/>
    <col min="12828" max="12828" width="16" style="3" bestFit="1" customWidth="1"/>
    <col min="12829" max="12840" width="11.5703125" style="3" bestFit="1" customWidth="1"/>
    <col min="12841" max="13041" width="11.42578125" style="3"/>
    <col min="13042" max="13042" width="2.85546875" style="3" customWidth="1"/>
    <col min="13043" max="13043" width="20.7109375" style="3" customWidth="1"/>
    <col min="13044" max="13044" width="16.28515625" style="3" customWidth="1"/>
    <col min="13045" max="13045" width="21.7109375" style="3" customWidth="1"/>
    <col min="13046" max="13046" width="16.28515625" style="3" customWidth="1"/>
    <col min="13047" max="13047" width="28.5703125" style="3" customWidth="1"/>
    <col min="13048" max="13048" width="16.7109375" style="3" customWidth="1"/>
    <col min="13049" max="13049" width="23.140625" style="3" customWidth="1"/>
    <col min="13050" max="13050" width="33.85546875" style="3" customWidth="1"/>
    <col min="13051" max="13051" width="13.7109375" style="3" customWidth="1"/>
    <col min="13052" max="13052" width="19" style="3" customWidth="1"/>
    <col min="13053" max="13053" width="14.42578125" style="3" customWidth="1"/>
    <col min="13054" max="13054" width="16" style="3" bestFit="1" customWidth="1"/>
    <col min="13055" max="13055" width="8.140625" style="3" customWidth="1"/>
    <col min="13056" max="13056" width="8.5703125" style="3" customWidth="1"/>
    <col min="13057" max="13061" width="11.5703125" style="3" customWidth="1"/>
    <col min="13062" max="13062" width="10" style="3" customWidth="1"/>
    <col min="13063" max="13063" width="8.42578125" style="3" customWidth="1"/>
    <col min="13064" max="13064" width="8.85546875" style="3" customWidth="1"/>
    <col min="13065" max="13065" width="9.42578125" style="3" customWidth="1"/>
    <col min="13066" max="13066" width="14.42578125" style="3" bestFit="1" customWidth="1"/>
    <col min="13067" max="13067" width="17.28515625" style="3" customWidth="1"/>
    <col min="13068" max="13068" width="11.5703125" style="3" bestFit="1" customWidth="1"/>
    <col min="13069" max="13069" width="16" style="3" bestFit="1" customWidth="1"/>
    <col min="13070" max="13080" width="11.5703125" style="3" bestFit="1" customWidth="1"/>
    <col min="13081" max="13081" width="14.42578125" style="3" bestFit="1" customWidth="1"/>
    <col min="13082" max="13082" width="17.42578125" style="3" customWidth="1"/>
    <col min="13083" max="13083" width="11.5703125" style="3" bestFit="1" customWidth="1"/>
    <col min="13084" max="13084" width="16" style="3" bestFit="1" customWidth="1"/>
    <col min="13085" max="13096" width="11.5703125" style="3" bestFit="1" customWidth="1"/>
    <col min="13097" max="13297" width="11.42578125" style="3"/>
    <col min="13298" max="13298" width="2.85546875" style="3" customWidth="1"/>
    <col min="13299" max="13299" width="20.7109375" style="3" customWidth="1"/>
    <col min="13300" max="13300" width="16.28515625" style="3" customWidth="1"/>
    <col min="13301" max="13301" width="21.7109375" style="3" customWidth="1"/>
    <col min="13302" max="13302" width="16.28515625" style="3" customWidth="1"/>
    <col min="13303" max="13303" width="28.5703125" style="3" customWidth="1"/>
    <col min="13304" max="13304" width="16.7109375" style="3" customWidth="1"/>
    <col min="13305" max="13305" width="23.140625" style="3" customWidth="1"/>
    <col min="13306" max="13306" width="33.85546875" style="3" customWidth="1"/>
    <col min="13307" max="13307" width="13.7109375" style="3" customWidth="1"/>
    <col min="13308" max="13308" width="19" style="3" customWidth="1"/>
    <col min="13309" max="13309" width="14.42578125" style="3" customWidth="1"/>
    <col min="13310" max="13310" width="16" style="3" bestFit="1" customWidth="1"/>
    <col min="13311" max="13311" width="8.140625" style="3" customWidth="1"/>
    <col min="13312" max="13312" width="8.5703125" style="3" customWidth="1"/>
    <col min="13313" max="13317" width="11.5703125" style="3" customWidth="1"/>
    <col min="13318" max="13318" width="10" style="3" customWidth="1"/>
    <col min="13319" max="13319" width="8.42578125" style="3" customWidth="1"/>
    <col min="13320" max="13320" width="8.85546875" style="3" customWidth="1"/>
    <col min="13321" max="13321" width="9.42578125" style="3" customWidth="1"/>
    <col min="13322" max="13322" width="14.42578125" style="3" bestFit="1" customWidth="1"/>
    <col min="13323" max="13323" width="17.28515625" style="3" customWidth="1"/>
    <col min="13324" max="13324" width="11.5703125" style="3" bestFit="1" customWidth="1"/>
    <col min="13325" max="13325" width="16" style="3" bestFit="1" customWidth="1"/>
    <col min="13326" max="13336" width="11.5703125" style="3" bestFit="1" customWidth="1"/>
    <col min="13337" max="13337" width="14.42578125" style="3" bestFit="1" customWidth="1"/>
    <col min="13338" max="13338" width="17.42578125" style="3" customWidth="1"/>
    <col min="13339" max="13339" width="11.5703125" style="3" bestFit="1" customWidth="1"/>
    <col min="13340" max="13340" width="16" style="3" bestFit="1" customWidth="1"/>
    <col min="13341" max="13352" width="11.5703125" style="3" bestFit="1" customWidth="1"/>
    <col min="13353" max="13553" width="11.42578125" style="3"/>
    <col min="13554" max="13554" width="2.85546875" style="3" customWidth="1"/>
    <col min="13555" max="13555" width="20.7109375" style="3" customWidth="1"/>
    <col min="13556" max="13556" width="16.28515625" style="3" customWidth="1"/>
    <col min="13557" max="13557" width="21.7109375" style="3" customWidth="1"/>
    <col min="13558" max="13558" width="16.28515625" style="3" customWidth="1"/>
    <col min="13559" max="13559" width="28.5703125" style="3" customWidth="1"/>
    <col min="13560" max="13560" width="16.7109375" style="3" customWidth="1"/>
    <col min="13561" max="13561" width="23.140625" style="3" customWidth="1"/>
    <col min="13562" max="13562" width="33.85546875" style="3" customWidth="1"/>
    <col min="13563" max="13563" width="13.7109375" style="3" customWidth="1"/>
    <col min="13564" max="13564" width="19" style="3" customWidth="1"/>
    <col min="13565" max="13565" width="14.42578125" style="3" customWidth="1"/>
    <col min="13566" max="13566" width="16" style="3" bestFit="1" customWidth="1"/>
    <col min="13567" max="13567" width="8.140625" style="3" customWidth="1"/>
    <col min="13568" max="13568" width="8.5703125" style="3" customWidth="1"/>
    <col min="13569" max="13573" width="11.5703125" style="3" customWidth="1"/>
    <col min="13574" max="13574" width="10" style="3" customWidth="1"/>
    <col min="13575" max="13575" width="8.42578125" style="3" customWidth="1"/>
    <col min="13576" max="13576" width="8.85546875" style="3" customWidth="1"/>
    <col min="13577" max="13577" width="9.42578125" style="3" customWidth="1"/>
    <col min="13578" max="13578" width="14.42578125" style="3" bestFit="1" customWidth="1"/>
    <col min="13579" max="13579" width="17.28515625" style="3" customWidth="1"/>
    <col min="13580" max="13580" width="11.5703125" style="3" bestFit="1" customWidth="1"/>
    <col min="13581" max="13581" width="16" style="3" bestFit="1" customWidth="1"/>
    <col min="13582" max="13592" width="11.5703125" style="3" bestFit="1" customWidth="1"/>
    <col min="13593" max="13593" width="14.42578125" style="3" bestFit="1" customWidth="1"/>
    <col min="13594" max="13594" width="17.42578125" style="3" customWidth="1"/>
    <col min="13595" max="13595" width="11.5703125" style="3" bestFit="1" customWidth="1"/>
    <col min="13596" max="13596" width="16" style="3" bestFit="1" customWidth="1"/>
    <col min="13597" max="13608" width="11.5703125" style="3" bestFit="1" customWidth="1"/>
    <col min="13609" max="13809" width="11.42578125" style="3"/>
    <col min="13810" max="13810" width="2.85546875" style="3" customWidth="1"/>
    <col min="13811" max="13811" width="20.7109375" style="3" customWidth="1"/>
    <col min="13812" max="13812" width="16.28515625" style="3" customWidth="1"/>
    <col min="13813" max="13813" width="21.7109375" style="3" customWidth="1"/>
    <col min="13814" max="13814" width="16.28515625" style="3" customWidth="1"/>
    <col min="13815" max="13815" width="28.5703125" style="3" customWidth="1"/>
    <col min="13816" max="13816" width="16.7109375" style="3" customWidth="1"/>
    <col min="13817" max="13817" width="23.140625" style="3" customWidth="1"/>
    <col min="13818" max="13818" width="33.85546875" style="3" customWidth="1"/>
    <col min="13819" max="13819" width="13.7109375" style="3" customWidth="1"/>
    <col min="13820" max="13820" width="19" style="3" customWidth="1"/>
    <col min="13821" max="13821" width="14.42578125" style="3" customWidth="1"/>
    <col min="13822" max="13822" width="16" style="3" bestFit="1" customWidth="1"/>
    <col min="13823" max="13823" width="8.140625" style="3" customWidth="1"/>
    <col min="13824" max="13824" width="8.5703125" style="3" customWidth="1"/>
    <col min="13825" max="13829" width="11.5703125" style="3" customWidth="1"/>
    <col min="13830" max="13830" width="10" style="3" customWidth="1"/>
    <col min="13831" max="13831" width="8.42578125" style="3" customWidth="1"/>
    <col min="13832" max="13832" width="8.85546875" style="3" customWidth="1"/>
    <col min="13833" max="13833" width="9.42578125" style="3" customWidth="1"/>
    <col min="13834" max="13834" width="14.42578125" style="3" bestFit="1" customWidth="1"/>
    <col min="13835" max="13835" width="17.28515625" style="3" customWidth="1"/>
    <col min="13836" max="13836" width="11.5703125" style="3" bestFit="1" customWidth="1"/>
    <col min="13837" max="13837" width="16" style="3" bestFit="1" customWidth="1"/>
    <col min="13838" max="13848" width="11.5703125" style="3" bestFit="1" customWidth="1"/>
    <col min="13849" max="13849" width="14.42578125" style="3" bestFit="1" customWidth="1"/>
    <col min="13850" max="13850" width="17.42578125" style="3" customWidth="1"/>
    <col min="13851" max="13851" width="11.5703125" style="3" bestFit="1" customWidth="1"/>
    <col min="13852" max="13852" width="16" style="3" bestFit="1" customWidth="1"/>
    <col min="13853" max="13864" width="11.5703125" style="3" bestFit="1" customWidth="1"/>
    <col min="13865" max="14065" width="11.42578125" style="3"/>
    <col min="14066" max="14066" width="2.85546875" style="3" customWidth="1"/>
    <col min="14067" max="14067" width="20.7109375" style="3" customWidth="1"/>
    <col min="14068" max="14068" width="16.28515625" style="3" customWidth="1"/>
    <col min="14069" max="14069" width="21.7109375" style="3" customWidth="1"/>
    <col min="14070" max="14070" width="16.28515625" style="3" customWidth="1"/>
    <col min="14071" max="14071" width="28.5703125" style="3" customWidth="1"/>
    <col min="14072" max="14072" width="16.7109375" style="3" customWidth="1"/>
    <col min="14073" max="14073" width="23.140625" style="3" customWidth="1"/>
    <col min="14074" max="14074" width="33.85546875" style="3" customWidth="1"/>
    <col min="14075" max="14075" width="13.7109375" style="3" customWidth="1"/>
    <col min="14076" max="14076" width="19" style="3" customWidth="1"/>
    <col min="14077" max="14077" width="14.42578125" style="3" customWidth="1"/>
    <col min="14078" max="14078" width="16" style="3" bestFit="1" customWidth="1"/>
    <col min="14079" max="14079" width="8.140625" style="3" customWidth="1"/>
    <col min="14080" max="14080" width="8.5703125" style="3" customWidth="1"/>
    <col min="14081" max="14085" width="11.5703125" style="3" customWidth="1"/>
    <col min="14086" max="14086" width="10" style="3" customWidth="1"/>
    <col min="14087" max="14087" width="8.42578125" style="3" customWidth="1"/>
    <col min="14088" max="14088" width="8.85546875" style="3" customWidth="1"/>
    <col min="14089" max="14089" width="9.42578125" style="3" customWidth="1"/>
    <col min="14090" max="14090" width="14.42578125" style="3" bestFit="1" customWidth="1"/>
    <col min="14091" max="14091" width="17.28515625" style="3" customWidth="1"/>
    <col min="14092" max="14092" width="11.5703125" style="3" bestFit="1" customWidth="1"/>
    <col min="14093" max="14093" width="16" style="3" bestFit="1" customWidth="1"/>
    <col min="14094" max="14104" width="11.5703125" style="3" bestFit="1" customWidth="1"/>
    <col min="14105" max="14105" width="14.42578125" style="3" bestFit="1" customWidth="1"/>
    <col min="14106" max="14106" width="17.42578125" style="3" customWidth="1"/>
    <col min="14107" max="14107" width="11.5703125" style="3" bestFit="1" customWidth="1"/>
    <col min="14108" max="14108" width="16" style="3" bestFit="1" customWidth="1"/>
    <col min="14109" max="14120" width="11.5703125" style="3" bestFit="1" customWidth="1"/>
    <col min="14121" max="14321" width="11.42578125" style="3"/>
    <col min="14322" max="14322" width="2.85546875" style="3" customWidth="1"/>
    <col min="14323" max="14323" width="20.7109375" style="3" customWidth="1"/>
    <col min="14324" max="14324" width="16.28515625" style="3" customWidth="1"/>
    <col min="14325" max="14325" width="21.7109375" style="3" customWidth="1"/>
    <col min="14326" max="14326" width="16.28515625" style="3" customWidth="1"/>
    <col min="14327" max="14327" width="28.5703125" style="3" customWidth="1"/>
    <col min="14328" max="14328" width="16.7109375" style="3" customWidth="1"/>
    <col min="14329" max="14329" width="23.140625" style="3" customWidth="1"/>
    <col min="14330" max="14330" width="33.85546875" style="3" customWidth="1"/>
    <col min="14331" max="14331" width="13.7109375" style="3" customWidth="1"/>
    <col min="14332" max="14332" width="19" style="3" customWidth="1"/>
    <col min="14333" max="14333" width="14.42578125" style="3" customWidth="1"/>
    <col min="14334" max="14334" width="16" style="3" bestFit="1" customWidth="1"/>
    <col min="14335" max="14335" width="8.140625" style="3" customWidth="1"/>
    <col min="14336" max="14336" width="8.5703125" style="3" customWidth="1"/>
    <col min="14337" max="14341" width="11.5703125" style="3" customWidth="1"/>
    <col min="14342" max="14342" width="10" style="3" customWidth="1"/>
    <col min="14343" max="14343" width="8.42578125" style="3" customWidth="1"/>
    <col min="14344" max="14344" width="8.85546875" style="3" customWidth="1"/>
    <col min="14345" max="14345" width="9.42578125" style="3" customWidth="1"/>
    <col min="14346" max="14346" width="14.42578125" style="3" bestFit="1" customWidth="1"/>
    <col min="14347" max="14347" width="17.28515625" style="3" customWidth="1"/>
    <col min="14348" max="14348" width="11.5703125" style="3" bestFit="1" customWidth="1"/>
    <col min="14349" max="14349" width="16" style="3" bestFit="1" customWidth="1"/>
    <col min="14350" max="14360" width="11.5703125" style="3" bestFit="1" customWidth="1"/>
    <col min="14361" max="14361" width="14.42578125" style="3" bestFit="1" customWidth="1"/>
    <col min="14362" max="14362" width="17.42578125" style="3" customWidth="1"/>
    <col min="14363" max="14363" width="11.5703125" style="3" bestFit="1" customWidth="1"/>
    <col min="14364" max="14364" width="16" style="3" bestFit="1" customWidth="1"/>
    <col min="14365" max="14376" width="11.5703125" style="3" bestFit="1" customWidth="1"/>
    <col min="14377" max="14577" width="11.42578125" style="3"/>
    <col min="14578" max="14578" width="2.85546875" style="3" customWidth="1"/>
    <col min="14579" max="14579" width="20.7109375" style="3" customWidth="1"/>
    <col min="14580" max="14580" width="16.28515625" style="3" customWidth="1"/>
    <col min="14581" max="14581" width="21.7109375" style="3" customWidth="1"/>
    <col min="14582" max="14582" width="16.28515625" style="3" customWidth="1"/>
    <col min="14583" max="14583" width="28.5703125" style="3" customWidth="1"/>
    <col min="14584" max="14584" width="16.7109375" style="3" customWidth="1"/>
    <col min="14585" max="14585" width="23.140625" style="3" customWidth="1"/>
    <col min="14586" max="14586" width="33.85546875" style="3" customWidth="1"/>
    <col min="14587" max="14587" width="13.7109375" style="3" customWidth="1"/>
    <col min="14588" max="14588" width="19" style="3" customWidth="1"/>
    <col min="14589" max="14589" width="14.42578125" style="3" customWidth="1"/>
    <col min="14590" max="14590" width="16" style="3" bestFit="1" customWidth="1"/>
    <col min="14591" max="14591" width="8.140625" style="3" customWidth="1"/>
    <col min="14592" max="14592" width="8.5703125" style="3" customWidth="1"/>
    <col min="14593" max="14597" width="11.5703125" style="3" customWidth="1"/>
    <col min="14598" max="14598" width="10" style="3" customWidth="1"/>
    <col min="14599" max="14599" width="8.42578125" style="3" customWidth="1"/>
    <col min="14600" max="14600" width="8.85546875" style="3" customWidth="1"/>
    <col min="14601" max="14601" width="9.42578125" style="3" customWidth="1"/>
    <col min="14602" max="14602" width="14.42578125" style="3" bestFit="1" customWidth="1"/>
    <col min="14603" max="14603" width="17.28515625" style="3" customWidth="1"/>
    <col min="14604" max="14604" width="11.5703125" style="3" bestFit="1" customWidth="1"/>
    <col min="14605" max="14605" width="16" style="3" bestFit="1" customWidth="1"/>
    <col min="14606" max="14616" width="11.5703125" style="3" bestFit="1" customWidth="1"/>
    <col min="14617" max="14617" width="14.42578125" style="3" bestFit="1" customWidth="1"/>
    <col min="14618" max="14618" width="17.42578125" style="3" customWidth="1"/>
    <col min="14619" max="14619" width="11.5703125" style="3" bestFit="1" customWidth="1"/>
    <col min="14620" max="14620" width="16" style="3" bestFit="1" customWidth="1"/>
    <col min="14621" max="14632" width="11.5703125" style="3" bestFit="1" customWidth="1"/>
    <col min="14633" max="14833" width="11.42578125" style="3"/>
    <col min="14834" max="14834" width="2.85546875" style="3" customWidth="1"/>
    <col min="14835" max="14835" width="20.7109375" style="3" customWidth="1"/>
    <col min="14836" max="14836" width="16.28515625" style="3" customWidth="1"/>
    <col min="14837" max="14837" width="21.7109375" style="3" customWidth="1"/>
    <col min="14838" max="14838" width="16.28515625" style="3" customWidth="1"/>
    <col min="14839" max="14839" width="28.5703125" style="3" customWidth="1"/>
    <col min="14840" max="14840" width="16.7109375" style="3" customWidth="1"/>
    <col min="14841" max="14841" width="23.140625" style="3" customWidth="1"/>
    <col min="14842" max="14842" width="33.85546875" style="3" customWidth="1"/>
    <col min="14843" max="14843" width="13.7109375" style="3" customWidth="1"/>
    <col min="14844" max="14844" width="19" style="3" customWidth="1"/>
    <col min="14845" max="14845" width="14.42578125" style="3" customWidth="1"/>
    <col min="14846" max="14846" width="16" style="3" bestFit="1" customWidth="1"/>
    <col min="14847" max="14847" width="8.140625" style="3" customWidth="1"/>
    <col min="14848" max="14848" width="8.5703125" style="3" customWidth="1"/>
    <col min="14849" max="14853" width="11.5703125" style="3" customWidth="1"/>
    <col min="14854" max="14854" width="10" style="3" customWidth="1"/>
    <col min="14855" max="14855" width="8.42578125" style="3" customWidth="1"/>
    <col min="14856" max="14856" width="8.85546875" style="3" customWidth="1"/>
    <col min="14857" max="14857" width="9.42578125" style="3" customWidth="1"/>
    <col min="14858" max="14858" width="14.42578125" style="3" bestFit="1" customWidth="1"/>
    <col min="14859" max="14859" width="17.28515625" style="3" customWidth="1"/>
    <col min="14860" max="14860" width="11.5703125" style="3" bestFit="1" customWidth="1"/>
    <col min="14861" max="14861" width="16" style="3" bestFit="1" customWidth="1"/>
    <col min="14862" max="14872" width="11.5703125" style="3" bestFit="1" customWidth="1"/>
    <col min="14873" max="14873" width="14.42578125" style="3" bestFit="1" customWidth="1"/>
    <col min="14874" max="14874" width="17.42578125" style="3" customWidth="1"/>
    <col min="14875" max="14875" width="11.5703125" style="3" bestFit="1" customWidth="1"/>
    <col min="14876" max="14876" width="16" style="3" bestFit="1" customWidth="1"/>
    <col min="14877" max="14888" width="11.5703125" style="3" bestFit="1" customWidth="1"/>
    <col min="14889" max="15089" width="11.42578125" style="3"/>
    <col min="15090" max="15090" width="2.85546875" style="3" customWidth="1"/>
    <col min="15091" max="15091" width="20.7109375" style="3" customWidth="1"/>
    <col min="15092" max="15092" width="16.28515625" style="3" customWidth="1"/>
    <col min="15093" max="15093" width="21.7109375" style="3" customWidth="1"/>
    <col min="15094" max="15094" width="16.28515625" style="3" customWidth="1"/>
    <col min="15095" max="15095" width="28.5703125" style="3" customWidth="1"/>
    <col min="15096" max="15096" width="16.7109375" style="3" customWidth="1"/>
    <col min="15097" max="15097" width="23.140625" style="3" customWidth="1"/>
    <col min="15098" max="15098" width="33.85546875" style="3" customWidth="1"/>
    <col min="15099" max="15099" width="13.7109375" style="3" customWidth="1"/>
    <col min="15100" max="15100" width="19" style="3" customWidth="1"/>
    <col min="15101" max="15101" width="14.42578125" style="3" customWidth="1"/>
    <col min="15102" max="15102" width="16" style="3" bestFit="1" customWidth="1"/>
    <col min="15103" max="15103" width="8.140625" style="3" customWidth="1"/>
    <col min="15104" max="15104" width="8.5703125" style="3" customWidth="1"/>
    <col min="15105" max="15109" width="11.5703125" style="3" customWidth="1"/>
    <col min="15110" max="15110" width="10" style="3" customWidth="1"/>
    <col min="15111" max="15111" width="8.42578125" style="3" customWidth="1"/>
    <col min="15112" max="15112" width="8.85546875" style="3" customWidth="1"/>
    <col min="15113" max="15113" width="9.42578125" style="3" customWidth="1"/>
    <col min="15114" max="15114" width="14.42578125" style="3" bestFit="1" customWidth="1"/>
    <col min="15115" max="15115" width="17.28515625" style="3" customWidth="1"/>
    <col min="15116" max="15116" width="11.5703125" style="3" bestFit="1" customWidth="1"/>
    <col min="15117" max="15117" width="16" style="3" bestFit="1" customWidth="1"/>
    <col min="15118" max="15128" width="11.5703125" style="3" bestFit="1" customWidth="1"/>
    <col min="15129" max="15129" width="14.42578125" style="3" bestFit="1" customWidth="1"/>
    <col min="15130" max="15130" width="17.42578125" style="3" customWidth="1"/>
    <col min="15131" max="15131" width="11.5703125" style="3" bestFit="1" customWidth="1"/>
    <col min="15132" max="15132" width="16" style="3" bestFit="1" customWidth="1"/>
    <col min="15133" max="15144" width="11.5703125" style="3" bestFit="1" customWidth="1"/>
    <col min="15145" max="15345" width="11.42578125" style="3"/>
    <col min="15346" max="15346" width="2.85546875" style="3" customWidth="1"/>
    <col min="15347" max="15347" width="20.7109375" style="3" customWidth="1"/>
    <col min="15348" max="15348" width="16.28515625" style="3" customWidth="1"/>
    <col min="15349" max="15349" width="21.7109375" style="3" customWidth="1"/>
    <col min="15350" max="15350" width="16.28515625" style="3" customWidth="1"/>
    <col min="15351" max="15351" width="28.5703125" style="3" customWidth="1"/>
    <col min="15352" max="15352" width="16.7109375" style="3" customWidth="1"/>
    <col min="15353" max="15353" width="23.140625" style="3" customWidth="1"/>
    <col min="15354" max="15354" width="33.85546875" style="3" customWidth="1"/>
    <col min="15355" max="15355" width="13.7109375" style="3" customWidth="1"/>
    <col min="15356" max="15356" width="19" style="3" customWidth="1"/>
    <col min="15357" max="15357" width="14.42578125" style="3" customWidth="1"/>
    <col min="15358" max="15358" width="16" style="3" bestFit="1" customWidth="1"/>
    <col min="15359" max="15359" width="8.140625" style="3" customWidth="1"/>
    <col min="15360" max="15360" width="8.5703125" style="3" customWidth="1"/>
    <col min="15361" max="15365" width="11.5703125" style="3" customWidth="1"/>
    <col min="15366" max="15366" width="10" style="3" customWidth="1"/>
    <col min="15367" max="15367" width="8.42578125" style="3" customWidth="1"/>
    <col min="15368" max="15368" width="8.85546875" style="3" customWidth="1"/>
    <col min="15369" max="15369" width="9.42578125" style="3" customWidth="1"/>
    <col min="15370" max="15370" width="14.42578125" style="3" bestFit="1" customWidth="1"/>
    <col min="15371" max="15371" width="17.28515625" style="3" customWidth="1"/>
    <col min="15372" max="15372" width="11.5703125" style="3" bestFit="1" customWidth="1"/>
    <col min="15373" max="15373" width="16" style="3" bestFit="1" customWidth="1"/>
    <col min="15374" max="15384" width="11.5703125" style="3" bestFit="1" customWidth="1"/>
    <col min="15385" max="15385" width="14.42578125" style="3" bestFit="1" customWidth="1"/>
    <col min="15386" max="15386" width="17.42578125" style="3" customWidth="1"/>
    <col min="15387" max="15387" width="11.5703125" style="3" bestFit="1" customWidth="1"/>
    <col min="15388" max="15388" width="16" style="3" bestFit="1" customWidth="1"/>
    <col min="15389" max="15400" width="11.5703125" style="3" bestFit="1" customWidth="1"/>
    <col min="15401" max="15601" width="11.42578125" style="3"/>
    <col min="15602" max="15602" width="2.85546875" style="3" customWidth="1"/>
    <col min="15603" max="15603" width="20.7109375" style="3" customWidth="1"/>
    <col min="15604" max="15604" width="16.28515625" style="3" customWidth="1"/>
    <col min="15605" max="15605" width="21.7109375" style="3" customWidth="1"/>
    <col min="15606" max="15606" width="16.28515625" style="3" customWidth="1"/>
    <col min="15607" max="15607" width="28.5703125" style="3" customWidth="1"/>
    <col min="15608" max="15608" width="16.7109375" style="3" customWidth="1"/>
    <col min="15609" max="15609" width="23.140625" style="3" customWidth="1"/>
    <col min="15610" max="15610" width="33.85546875" style="3" customWidth="1"/>
    <col min="15611" max="15611" width="13.7109375" style="3" customWidth="1"/>
    <col min="15612" max="15612" width="19" style="3" customWidth="1"/>
    <col min="15613" max="15613" width="14.42578125" style="3" customWidth="1"/>
    <col min="15614" max="15614" width="16" style="3" bestFit="1" customWidth="1"/>
    <col min="15615" max="15615" width="8.140625" style="3" customWidth="1"/>
    <col min="15616" max="15616" width="8.5703125" style="3" customWidth="1"/>
    <col min="15617" max="15621" width="11.5703125" style="3" customWidth="1"/>
    <col min="15622" max="15622" width="10" style="3" customWidth="1"/>
    <col min="15623" max="15623" width="8.42578125" style="3" customWidth="1"/>
    <col min="15624" max="15624" width="8.85546875" style="3" customWidth="1"/>
    <col min="15625" max="15625" width="9.42578125" style="3" customWidth="1"/>
    <col min="15626" max="15626" width="14.42578125" style="3" bestFit="1" customWidth="1"/>
    <col min="15627" max="15627" width="17.28515625" style="3" customWidth="1"/>
    <col min="15628" max="15628" width="11.5703125" style="3" bestFit="1" customWidth="1"/>
    <col min="15629" max="15629" width="16" style="3" bestFit="1" customWidth="1"/>
    <col min="15630" max="15640" width="11.5703125" style="3" bestFit="1" customWidth="1"/>
    <col min="15641" max="15641" width="14.42578125" style="3" bestFit="1" customWidth="1"/>
    <col min="15642" max="15642" width="17.42578125" style="3" customWidth="1"/>
    <col min="15643" max="15643" width="11.5703125" style="3" bestFit="1" customWidth="1"/>
    <col min="15644" max="15644" width="16" style="3" bestFit="1" customWidth="1"/>
    <col min="15645" max="15656" width="11.5703125" style="3" bestFit="1" customWidth="1"/>
    <col min="15657" max="15857" width="11.42578125" style="3"/>
    <col min="15858" max="15858" width="2.85546875" style="3" customWidth="1"/>
    <col min="15859" max="15859" width="20.7109375" style="3" customWidth="1"/>
    <col min="15860" max="15860" width="16.28515625" style="3" customWidth="1"/>
    <col min="15861" max="15861" width="21.7109375" style="3" customWidth="1"/>
    <col min="15862" max="15862" width="16.28515625" style="3" customWidth="1"/>
    <col min="15863" max="15863" width="28.5703125" style="3" customWidth="1"/>
    <col min="15864" max="15864" width="16.7109375" style="3" customWidth="1"/>
    <col min="15865" max="15865" width="23.140625" style="3" customWidth="1"/>
    <col min="15866" max="15866" width="33.85546875" style="3" customWidth="1"/>
    <col min="15867" max="15867" width="13.7109375" style="3" customWidth="1"/>
    <col min="15868" max="15868" width="19" style="3" customWidth="1"/>
    <col min="15869" max="15869" width="14.42578125" style="3" customWidth="1"/>
    <col min="15870" max="15870" width="16" style="3" bestFit="1" customWidth="1"/>
    <col min="15871" max="15871" width="8.140625" style="3" customWidth="1"/>
    <col min="15872" max="15872" width="8.5703125" style="3" customWidth="1"/>
    <col min="15873" max="15877" width="11.5703125" style="3" customWidth="1"/>
    <col min="15878" max="15878" width="10" style="3" customWidth="1"/>
    <col min="15879" max="15879" width="8.42578125" style="3" customWidth="1"/>
    <col min="15880" max="15880" width="8.85546875" style="3" customWidth="1"/>
    <col min="15881" max="15881" width="9.42578125" style="3" customWidth="1"/>
    <col min="15882" max="15882" width="14.42578125" style="3" bestFit="1" customWidth="1"/>
    <col min="15883" max="15883" width="17.28515625" style="3" customWidth="1"/>
    <col min="15884" max="15884" width="11.5703125" style="3" bestFit="1" customWidth="1"/>
    <col min="15885" max="15885" width="16" style="3" bestFit="1" customWidth="1"/>
    <col min="15886" max="15896" width="11.5703125" style="3" bestFit="1" customWidth="1"/>
    <col min="15897" max="15897" width="14.42578125" style="3" bestFit="1" customWidth="1"/>
    <col min="15898" max="15898" width="17.42578125" style="3" customWidth="1"/>
    <col min="15899" max="15899" width="11.5703125" style="3" bestFit="1" customWidth="1"/>
    <col min="15900" max="15900" width="16" style="3" bestFit="1" customWidth="1"/>
    <col min="15901" max="15912" width="11.5703125" style="3" bestFit="1" customWidth="1"/>
    <col min="15913" max="16113" width="11.42578125" style="3"/>
    <col min="16114" max="16114" width="2.85546875" style="3" customWidth="1"/>
    <col min="16115" max="16115" width="20.7109375" style="3" customWidth="1"/>
    <col min="16116" max="16116" width="16.28515625" style="3" customWidth="1"/>
    <col min="16117" max="16117" width="21.7109375" style="3" customWidth="1"/>
    <col min="16118" max="16118" width="16.28515625" style="3" customWidth="1"/>
    <col min="16119" max="16119" width="28.5703125" style="3" customWidth="1"/>
    <col min="16120" max="16120" width="16.7109375" style="3" customWidth="1"/>
    <col min="16121" max="16121" width="23.140625" style="3" customWidth="1"/>
    <col min="16122" max="16122" width="33.85546875" style="3" customWidth="1"/>
    <col min="16123" max="16123" width="13.7109375" style="3" customWidth="1"/>
    <col min="16124" max="16124" width="19" style="3" customWidth="1"/>
    <col min="16125" max="16125" width="14.42578125" style="3" customWidth="1"/>
    <col min="16126" max="16126" width="16" style="3" bestFit="1" customWidth="1"/>
    <col min="16127" max="16127" width="8.140625" style="3" customWidth="1"/>
    <col min="16128" max="16128" width="8.5703125" style="3" customWidth="1"/>
    <col min="16129" max="16133" width="11.5703125" style="3" customWidth="1"/>
    <col min="16134" max="16134" width="10" style="3" customWidth="1"/>
    <col min="16135" max="16135" width="8.42578125" style="3" customWidth="1"/>
    <col min="16136" max="16136" width="8.85546875" style="3" customWidth="1"/>
    <col min="16137" max="16137" width="9.42578125" style="3" customWidth="1"/>
    <col min="16138" max="16138" width="14.42578125" style="3" bestFit="1" customWidth="1"/>
    <col min="16139" max="16139" width="17.28515625" style="3" customWidth="1"/>
    <col min="16140" max="16140" width="11.5703125" style="3" bestFit="1" customWidth="1"/>
    <col min="16141" max="16141" width="16" style="3" bestFit="1" customWidth="1"/>
    <col min="16142" max="16152" width="11.5703125" style="3" bestFit="1" customWidth="1"/>
    <col min="16153" max="16153" width="14.42578125" style="3" bestFit="1" customWidth="1"/>
    <col min="16154" max="16154" width="17.42578125" style="3" customWidth="1"/>
    <col min="16155" max="16155" width="11.5703125" style="3" bestFit="1" customWidth="1"/>
    <col min="16156" max="16156" width="16" style="3" bestFit="1" customWidth="1"/>
    <col min="16157" max="16168" width="11.5703125" style="3" bestFit="1" customWidth="1"/>
    <col min="16169" max="16384" width="11.42578125" style="3"/>
  </cols>
  <sheetData>
    <row r="2" spans="2:186" ht="14.25" customHeight="1" x14ac:dyDescent="0.2">
      <c r="I2" s="5"/>
      <c r="J2" s="5"/>
      <c r="L2" s="6"/>
      <c r="N2" s="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</row>
    <row r="3" spans="2:186" x14ac:dyDescent="0.2">
      <c r="B3" s="3"/>
      <c r="I3" s="5"/>
      <c r="J3" s="5"/>
      <c r="L3" s="6"/>
      <c r="N3" s="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</row>
    <row r="4" spans="2:186" ht="12.75" customHeight="1" x14ac:dyDescent="0.2">
      <c r="B4" s="648" t="s">
        <v>13</v>
      </c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51"/>
    </row>
    <row r="5" spans="2:186" x14ac:dyDescent="0.2">
      <c r="B5" s="648" t="s">
        <v>18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51"/>
    </row>
    <row r="6" spans="2:186" x14ac:dyDescent="0.2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51"/>
    </row>
    <row r="7" spans="2:186" ht="21" customHeight="1" thickBot="1" x14ac:dyDescent="0.25">
      <c r="B7" s="650" t="s">
        <v>204</v>
      </c>
      <c r="C7" s="650"/>
      <c r="D7" s="650"/>
      <c r="E7" s="650"/>
      <c r="F7" s="650"/>
      <c r="G7" s="650"/>
      <c r="H7" s="650"/>
      <c r="I7" s="650" t="s">
        <v>35</v>
      </c>
      <c r="J7" s="650"/>
      <c r="K7" s="650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</row>
    <row r="8" spans="2:186" ht="15" customHeight="1" x14ac:dyDescent="0.2">
      <c r="B8" s="578" t="s">
        <v>29</v>
      </c>
      <c r="C8" s="579"/>
      <c r="D8" s="579"/>
      <c r="E8" s="579"/>
      <c r="F8" s="579"/>
      <c r="G8" s="579"/>
      <c r="H8" s="579"/>
      <c r="I8" s="579"/>
      <c r="J8" s="579"/>
      <c r="K8" s="435" t="s">
        <v>33</v>
      </c>
      <c r="L8" s="281" t="s">
        <v>34</v>
      </c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435" t="s">
        <v>32</v>
      </c>
      <c r="AA8" s="281" t="s">
        <v>37</v>
      </c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 t="s">
        <v>0</v>
      </c>
      <c r="AP8" s="281"/>
      <c r="AQ8" s="352"/>
    </row>
    <row r="9" spans="2:186" ht="12.75" customHeight="1" x14ac:dyDescent="0.2">
      <c r="B9" s="581" t="s">
        <v>19</v>
      </c>
      <c r="C9" s="450" t="s">
        <v>14</v>
      </c>
      <c r="D9" s="450" t="s">
        <v>15</v>
      </c>
      <c r="E9" s="450" t="s">
        <v>16</v>
      </c>
      <c r="F9" s="191" t="s">
        <v>11</v>
      </c>
      <c r="G9" s="191" t="s">
        <v>12</v>
      </c>
      <c r="H9" s="450" t="s">
        <v>22</v>
      </c>
      <c r="I9" s="450" t="s">
        <v>31</v>
      </c>
      <c r="J9" s="450" t="s">
        <v>17</v>
      </c>
      <c r="K9" s="436"/>
      <c r="L9" s="201" t="s">
        <v>1</v>
      </c>
      <c r="M9" s="201"/>
      <c r="N9" s="201" t="s">
        <v>2</v>
      </c>
      <c r="O9" s="201"/>
      <c r="P9" s="201"/>
      <c r="Q9" s="201"/>
      <c r="R9" s="201"/>
      <c r="S9" s="201"/>
      <c r="T9" s="201"/>
      <c r="U9" s="201"/>
      <c r="V9" s="191" t="s">
        <v>3</v>
      </c>
      <c r="W9" s="191" t="s">
        <v>4</v>
      </c>
      <c r="X9" s="191" t="s">
        <v>27</v>
      </c>
      <c r="Y9" s="191" t="s">
        <v>5</v>
      </c>
      <c r="Z9" s="436"/>
      <c r="AA9" s="201" t="s">
        <v>1</v>
      </c>
      <c r="AB9" s="201"/>
      <c r="AC9" s="201" t="s">
        <v>2</v>
      </c>
      <c r="AD9" s="201"/>
      <c r="AE9" s="201"/>
      <c r="AF9" s="201"/>
      <c r="AG9" s="201"/>
      <c r="AH9" s="201"/>
      <c r="AI9" s="201"/>
      <c r="AJ9" s="201"/>
      <c r="AK9" s="191" t="s">
        <v>3</v>
      </c>
      <c r="AL9" s="191" t="s">
        <v>4</v>
      </c>
      <c r="AM9" s="191" t="s">
        <v>27</v>
      </c>
      <c r="AN9" s="191" t="s">
        <v>5</v>
      </c>
      <c r="AO9" s="191" t="s">
        <v>28</v>
      </c>
      <c r="AP9" s="191" t="s">
        <v>20</v>
      </c>
      <c r="AQ9" s="195" t="s">
        <v>21</v>
      </c>
    </row>
    <row r="10" spans="2:186" ht="103.5" thickBot="1" x14ac:dyDescent="0.25">
      <c r="B10" s="199"/>
      <c r="C10" s="289"/>
      <c r="D10" s="289"/>
      <c r="E10" s="289"/>
      <c r="F10" s="288"/>
      <c r="G10" s="288"/>
      <c r="H10" s="289"/>
      <c r="I10" s="289"/>
      <c r="J10" s="289"/>
      <c r="K10" s="436"/>
      <c r="L10" s="291" t="s">
        <v>6</v>
      </c>
      <c r="M10" s="291" t="s">
        <v>7</v>
      </c>
      <c r="N10" s="291" t="s">
        <v>8</v>
      </c>
      <c r="O10" s="291" t="s">
        <v>9</v>
      </c>
      <c r="P10" s="291" t="s">
        <v>10</v>
      </c>
      <c r="Q10" s="291" t="s">
        <v>23</v>
      </c>
      <c r="R10" s="291" t="s">
        <v>24</v>
      </c>
      <c r="S10" s="291" t="s">
        <v>25</v>
      </c>
      <c r="T10" s="291" t="s">
        <v>26</v>
      </c>
      <c r="U10" s="291" t="s">
        <v>30</v>
      </c>
      <c r="V10" s="288"/>
      <c r="W10" s="288"/>
      <c r="X10" s="288"/>
      <c r="Y10" s="288"/>
      <c r="Z10" s="437"/>
      <c r="AA10" s="291" t="s">
        <v>6</v>
      </c>
      <c r="AB10" s="291" t="s">
        <v>7</v>
      </c>
      <c r="AC10" s="291" t="s">
        <v>8</v>
      </c>
      <c r="AD10" s="291" t="s">
        <v>9</v>
      </c>
      <c r="AE10" s="291" t="s">
        <v>10</v>
      </c>
      <c r="AF10" s="291" t="s">
        <v>23</v>
      </c>
      <c r="AG10" s="291" t="s">
        <v>24</v>
      </c>
      <c r="AH10" s="291" t="s">
        <v>25</v>
      </c>
      <c r="AI10" s="291" t="s">
        <v>26</v>
      </c>
      <c r="AJ10" s="291" t="s">
        <v>30</v>
      </c>
      <c r="AK10" s="288"/>
      <c r="AL10" s="288"/>
      <c r="AM10" s="288"/>
      <c r="AN10" s="288"/>
      <c r="AO10" s="288"/>
      <c r="AP10" s="288"/>
      <c r="AQ10" s="290"/>
    </row>
    <row r="11" spans="2:186" ht="51" x14ac:dyDescent="0.2">
      <c r="B11" s="664" t="s">
        <v>171</v>
      </c>
      <c r="C11" s="665" t="s">
        <v>205</v>
      </c>
      <c r="D11" s="666" t="s">
        <v>206</v>
      </c>
      <c r="E11" s="666" t="s">
        <v>207</v>
      </c>
      <c r="F11" s="667">
        <v>2020730010037</v>
      </c>
      <c r="G11" s="667">
        <v>218305101248</v>
      </c>
      <c r="H11" s="668" t="s">
        <v>208</v>
      </c>
      <c r="I11" s="681" t="s">
        <v>209</v>
      </c>
      <c r="J11" s="682">
        <v>1675</v>
      </c>
      <c r="K11" s="683">
        <f>+L11+M11+N11+O11+P11+Q11+R11+S11+T11+U11+V11+W11+X11+Y11</f>
        <v>11400000</v>
      </c>
      <c r="L11" s="683">
        <v>0</v>
      </c>
      <c r="M11" s="683">
        <v>11400000</v>
      </c>
      <c r="N11" s="683">
        <v>0</v>
      </c>
      <c r="O11" s="683">
        <v>0</v>
      </c>
      <c r="P11" s="683">
        <v>0</v>
      </c>
      <c r="Q11" s="683">
        <v>0</v>
      </c>
      <c r="R11" s="683">
        <v>0</v>
      </c>
      <c r="S11" s="683">
        <v>0</v>
      </c>
      <c r="T11" s="683">
        <v>0</v>
      </c>
      <c r="U11" s="683">
        <v>0</v>
      </c>
      <c r="V11" s="683">
        <v>0</v>
      </c>
      <c r="W11" s="683">
        <v>0</v>
      </c>
      <c r="X11" s="683">
        <v>0</v>
      </c>
      <c r="Y11" s="683">
        <v>0</v>
      </c>
      <c r="Z11" s="683">
        <v>11400000</v>
      </c>
      <c r="AA11" s="683">
        <v>0</v>
      </c>
      <c r="AB11" s="683">
        <v>11400000</v>
      </c>
      <c r="AC11" s="683">
        <v>0</v>
      </c>
      <c r="AD11" s="683">
        <v>0</v>
      </c>
      <c r="AE11" s="683">
        <v>0</v>
      </c>
      <c r="AF11" s="683">
        <v>0</v>
      </c>
      <c r="AG11" s="683">
        <v>0</v>
      </c>
      <c r="AH11" s="683">
        <v>0</v>
      </c>
      <c r="AI11" s="683">
        <v>0</v>
      </c>
      <c r="AJ11" s="683">
        <v>0</v>
      </c>
      <c r="AK11" s="683">
        <v>0</v>
      </c>
      <c r="AL11" s="683">
        <v>0</v>
      </c>
      <c r="AM11" s="683">
        <v>0</v>
      </c>
      <c r="AN11" s="683">
        <v>0</v>
      </c>
      <c r="AO11" s="684" t="str">
        <f>+[3]Hoja1!$N$2</f>
        <v>Secretaría de las TIC</v>
      </c>
      <c r="AP11" s="684" t="s">
        <v>210</v>
      </c>
      <c r="AQ11" s="685" t="s">
        <v>211</v>
      </c>
    </row>
    <row r="12" spans="2:186" ht="51" x14ac:dyDescent="0.2">
      <c r="B12" s="651"/>
      <c r="C12" s="652"/>
      <c r="D12" s="653"/>
      <c r="E12" s="653"/>
      <c r="F12" s="654"/>
      <c r="G12" s="654"/>
      <c r="H12" s="655"/>
      <c r="I12" s="20" t="s">
        <v>212</v>
      </c>
      <c r="J12" s="656">
        <v>25</v>
      </c>
      <c r="K12" s="657">
        <f t="shared" ref="K12:K33" si="0">+L12+M12+N12+O12+P12+Q12+R12+S12+T12+U12+V12+W12+X12+Y12</f>
        <v>10000000</v>
      </c>
      <c r="L12" s="657">
        <v>0</v>
      </c>
      <c r="M12" s="657">
        <v>10000000</v>
      </c>
      <c r="N12" s="657">
        <v>0</v>
      </c>
      <c r="O12" s="657">
        <v>0</v>
      </c>
      <c r="P12" s="657">
        <v>0</v>
      </c>
      <c r="Q12" s="657">
        <v>0</v>
      </c>
      <c r="R12" s="657">
        <v>0</v>
      </c>
      <c r="S12" s="657">
        <v>0</v>
      </c>
      <c r="T12" s="657">
        <v>0</v>
      </c>
      <c r="U12" s="657">
        <v>0</v>
      </c>
      <c r="V12" s="657">
        <v>0</v>
      </c>
      <c r="W12" s="657">
        <v>0</v>
      </c>
      <c r="X12" s="657">
        <v>0</v>
      </c>
      <c r="Y12" s="657">
        <v>0</v>
      </c>
      <c r="Z12" s="657">
        <v>10000000</v>
      </c>
      <c r="AA12" s="657">
        <v>0</v>
      </c>
      <c r="AB12" s="657">
        <v>10000000</v>
      </c>
      <c r="AC12" s="657">
        <v>0</v>
      </c>
      <c r="AD12" s="657">
        <v>0</v>
      </c>
      <c r="AE12" s="657">
        <v>0</v>
      </c>
      <c r="AF12" s="657">
        <v>0</v>
      </c>
      <c r="AG12" s="657">
        <v>0</v>
      </c>
      <c r="AH12" s="657">
        <v>0</v>
      </c>
      <c r="AI12" s="657">
        <v>0</v>
      </c>
      <c r="AJ12" s="657">
        <v>0</v>
      </c>
      <c r="AK12" s="657">
        <v>0</v>
      </c>
      <c r="AL12" s="657">
        <v>0</v>
      </c>
      <c r="AM12" s="657">
        <v>0</v>
      </c>
      <c r="AN12" s="657">
        <v>0</v>
      </c>
      <c r="AO12" s="658" t="str">
        <f>+[3]Hoja1!$N$2</f>
        <v>Secretaría de las TIC</v>
      </c>
      <c r="AP12" s="658" t="s">
        <v>210</v>
      </c>
      <c r="AQ12" s="686" t="s">
        <v>211</v>
      </c>
    </row>
    <row r="13" spans="2:186" ht="38.25" x14ac:dyDescent="0.2">
      <c r="B13" s="651"/>
      <c r="C13" s="652"/>
      <c r="D13" s="653"/>
      <c r="E13" s="653"/>
      <c r="F13" s="654"/>
      <c r="G13" s="654"/>
      <c r="H13" s="655"/>
      <c r="I13" s="20" t="s">
        <v>213</v>
      </c>
      <c r="J13" s="656">
        <v>9</v>
      </c>
      <c r="K13" s="657">
        <f t="shared" si="0"/>
        <v>274868333</v>
      </c>
      <c r="L13" s="657">
        <v>0</v>
      </c>
      <c r="M13" s="657">
        <v>274868333</v>
      </c>
      <c r="N13" s="657">
        <v>0</v>
      </c>
      <c r="O13" s="657">
        <v>0</v>
      </c>
      <c r="P13" s="657">
        <v>0</v>
      </c>
      <c r="Q13" s="657">
        <v>0</v>
      </c>
      <c r="R13" s="657">
        <v>0</v>
      </c>
      <c r="S13" s="657">
        <v>0</v>
      </c>
      <c r="T13" s="657">
        <v>0</v>
      </c>
      <c r="U13" s="657">
        <v>0</v>
      </c>
      <c r="V13" s="657">
        <v>0</v>
      </c>
      <c r="W13" s="657">
        <v>0</v>
      </c>
      <c r="X13" s="657">
        <v>0</v>
      </c>
      <c r="Y13" s="657">
        <v>0</v>
      </c>
      <c r="Z13" s="657">
        <v>274868333</v>
      </c>
      <c r="AA13" s="657">
        <v>0</v>
      </c>
      <c r="AB13" s="657">
        <v>274868333</v>
      </c>
      <c r="AC13" s="657">
        <v>0</v>
      </c>
      <c r="AD13" s="657">
        <v>0</v>
      </c>
      <c r="AE13" s="657">
        <v>0</v>
      </c>
      <c r="AF13" s="657">
        <v>0</v>
      </c>
      <c r="AG13" s="657">
        <v>0</v>
      </c>
      <c r="AH13" s="657">
        <v>0</v>
      </c>
      <c r="AI13" s="657">
        <v>0</v>
      </c>
      <c r="AJ13" s="657">
        <v>0</v>
      </c>
      <c r="AK13" s="657">
        <v>0</v>
      </c>
      <c r="AL13" s="657">
        <v>0</v>
      </c>
      <c r="AM13" s="657">
        <v>0</v>
      </c>
      <c r="AN13" s="657">
        <v>0</v>
      </c>
      <c r="AO13" s="658" t="str">
        <f>+[3]Hoja1!$N$2</f>
        <v>Secretaría de las TIC</v>
      </c>
      <c r="AP13" s="658" t="s">
        <v>210</v>
      </c>
      <c r="AQ13" s="686" t="s">
        <v>211</v>
      </c>
    </row>
    <row r="14" spans="2:186" ht="51" x14ac:dyDescent="0.2">
      <c r="B14" s="651"/>
      <c r="C14" s="652"/>
      <c r="D14" s="653"/>
      <c r="E14" s="653"/>
      <c r="F14" s="654"/>
      <c r="G14" s="654"/>
      <c r="H14" s="655"/>
      <c r="I14" s="20" t="s">
        <v>214</v>
      </c>
      <c r="J14" s="659">
        <v>150</v>
      </c>
      <c r="K14" s="657">
        <f t="shared" si="0"/>
        <v>2226780210</v>
      </c>
      <c r="L14" s="657">
        <v>0</v>
      </c>
      <c r="M14" s="660">
        <v>1857780210</v>
      </c>
      <c r="N14" s="657">
        <v>0</v>
      </c>
      <c r="O14" s="657">
        <v>0</v>
      </c>
      <c r="P14" s="657">
        <v>0</v>
      </c>
      <c r="Q14" s="657">
        <v>0</v>
      </c>
      <c r="R14" s="657">
        <v>0</v>
      </c>
      <c r="S14" s="657">
        <v>0</v>
      </c>
      <c r="T14" s="657">
        <v>0</v>
      </c>
      <c r="U14" s="657">
        <v>0</v>
      </c>
      <c r="V14" s="657">
        <v>0</v>
      </c>
      <c r="W14" s="657">
        <v>0</v>
      </c>
      <c r="X14" s="657">
        <v>0</v>
      </c>
      <c r="Y14" s="660">
        <v>369000000</v>
      </c>
      <c r="Z14" s="657">
        <v>2127849110</v>
      </c>
      <c r="AA14" s="657">
        <v>0</v>
      </c>
      <c r="AB14" s="657">
        <v>1758849110</v>
      </c>
      <c r="AC14" s="657">
        <v>0</v>
      </c>
      <c r="AD14" s="657">
        <v>0</v>
      </c>
      <c r="AE14" s="657">
        <v>0</v>
      </c>
      <c r="AF14" s="657">
        <v>0</v>
      </c>
      <c r="AG14" s="657">
        <v>0</v>
      </c>
      <c r="AH14" s="657">
        <v>0</v>
      </c>
      <c r="AI14" s="657">
        <v>0</v>
      </c>
      <c r="AJ14" s="657">
        <v>0</v>
      </c>
      <c r="AK14" s="657">
        <v>0</v>
      </c>
      <c r="AL14" s="657">
        <v>0</v>
      </c>
      <c r="AM14" s="657">
        <v>0</v>
      </c>
      <c r="AN14" s="657">
        <v>369000000</v>
      </c>
      <c r="AO14" s="658" t="str">
        <f>+[3]Hoja1!$N$2</f>
        <v>Secretaría de las TIC</v>
      </c>
      <c r="AP14" s="658" t="s">
        <v>210</v>
      </c>
      <c r="AQ14" s="686" t="s">
        <v>211</v>
      </c>
    </row>
    <row r="15" spans="2:186" ht="76.5" x14ac:dyDescent="0.2">
      <c r="B15" s="651"/>
      <c r="C15" s="652"/>
      <c r="D15" s="653"/>
      <c r="E15" s="653"/>
      <c r="F15" s="654"/>
      <c r="G15" s="654"/>
      <c r="H15" s="655"/>
      <c r="I15" s="20" t="s">
        <v>215</v>
      </c>
      <c r="J15" s="656">
        <v>0</v>
      </c>
      <c r="K15" s="657">
        <f t="shared" si="0"/>
        <v>0</v>
      </c>
      <c r="L15" s="657">
        <v>0</v>
      </c>
      <c r="M15" s="657">
        <v>0</v>
      </c>
      <c r="N15" s="657">
        <v>0</v>
      </c>
      <c r="O15" s="657">
        <v>0</v>
      </c>
      <c r="P15" s="657">
        <v>0</v>
      </c>
      <c r="Q15" s="657">
        <v>0</v>
      </c>
      <c r="R15" s="657">
        <v>0</v>
      </c>
      <c r="S15" s="657">
        <v>0</v>
      </c>
      <c r="T15" s="657">
        <v>0</v>
      </c>
      <c r="U15" s="657">
        <v>0</v>
      </c>
      <c r="V15" s="657">
        <v>0</v>
      </c>
      <c r="W15" s="657">
        <v>0</v>
      </c>
      <c r="X15" s="657">
        <v>0</v>
      </c>
      <c r="Y15" s="657">
        <v>0</v>
      </c>
      <c r="Z15" s="657">
        <v>0</v>
      </c>
      <c r="AA15" s="657">
        <v>0</v>
      </c>
      <c r="AB15" s="657">
        <v>0</v>
      </c>
      <c r="AC15" s="657">
        <v>0</v>
      </c>
      <c r="AD15" s="657">
        <v>0</v>
      </c>
      <c r="AE15" s="657">
        <v>0</v>
      </c>
      <c r="AF15" s="657">
        <v>0</v>
      </c>
      <c r="AG15" s="657">
        <v>0</v>
      </c>
      <c r="AH15" s="657">
        <v>0</v>
      </c>
      <c r="AI15" s="657">
        <v>0</v>
      </c>
      <c r="AJ15" s="657">
        <v>0</v>
      </c>
      <c r="AK15" s="657">
        <v>0</v>
      </c>
      <c r="AL15" s="657">
        <v>0</v>
      </c>
      <c r="AM15" s="657">
        <v>0</v>
      </c>
      <c r="AN15" s="657">
        <v>0</v>
      </c>
      <c r="AO15" s="658" t="str">
        <f>+[3]Hoja1!$N$2</f>
        <v>Secretaría de las TIC</v>
      </c>
      <c r="AP15" s="658" t="s">
        <v>210</v>
      </c>
      <c r="AQ15" s="686" t="s">
        <v>211</v>
      </c>
    </row>
    <row r="16" spans="2:186" ht="63.75" x14ac:dyDescent="0.2">
      <c r="B16" s="651"/>
      <c r="C16" s="652"/>
      <c r="D16" s="653"/>
      <c r="E16" s="653"/>
      <c r="F16" s="654"/>
      <c r="G16" s="654"/>
      <c r="H16" s="655"/>
      <c r="I16" s="20" t="s">
        <v>216</v>
      </c>
      <c r="J16" s="673">
        <v>0</v>
      </c>
      <c r="K16" s="657">
        <f t="shared" si="0"/>
        <v>0</v>
      </c>
      <c r="L16" s="657">
        <v>0</v>
      </c>
      <c r="M16" s="657">
        <v>0</v>
      </c>
      <c r="N16" s="657">
        <v>0</v>
      </c>
      <c r="O16" s="657">
        <v>0</v>
      </c>
      <c r="P16" s="657">
        <v>0</v>
      </c>
      <c r="Q16" s="657">
        <v>0</v>
      </c>
      <c r="R16" s="657">
        <v>0</v>
      </c>
      <c r="S16" s="657">
        <v>0</v>
      </c>
      <c r="T16" s="657">
        <v>0</v>
      </c>
      <c r="U16" s="657">
        <v>0</v>
      </c>
      <c r="V16" s="657">
        <v>0</v>
      </c>
      <c r="W16" s="657">
        <v>0</v>
      </c>
      <c r="X16" s="657">
        <v>0</v>
      </c>
      <c r="Y16" s="657">
        <v>0</v>
      </c>
      <c r="Z16" s="657">
        <v>0</v>
      </c>
      <c r="AA16" s="657">
        <v>0</v>
      </c>
      <c r="AB16" s="657">
        <v>0</v>
      </c>
      <c r="AC16" s="657">
        <v>0</v>
      </c>
      <c r="AD16" s="657">
        <v>0</v>
      </c>
      <c r="AE16" s="657">
        <v>0</v>
      </c>
      <c r="AF16" s="657">
        <v>0</v>
      </c>
      <c r="AG16" s="657">
        <v>0</v>
      </c>
      <c r="AH16" s="657">
        <v>0</v>
      </c>
      <c r="AI16" s="657">
        <v>0</v>
      </c>
      <c r="AJ16" s="657">
        <v>0</v>
      </c>
      <c r="AK16" s="657">
        <v>0</v>
      </c>
      <c r="AL16" s="657">
        <v>0</v>
      </c>
      <c r="AM16" s="657">
        <v>0</v>
      </c>
      <c r="AN16" s="657">
        <v>0</v>
      </c>
      <c r="AO16" s="658" t="str">
        <f>+[3]Hoja1!$N$2</f>
        <v>Secretaría de las TIC</v>
      </c>
      <c r="AP16" s="658" t="s">
        <v>210</v>
      </c>
      <c r="AQ16" s="686" t="s">
        <v>211</v>
      </c>
    </row>
    <row r="17" spans="2:43" ht="51" x14ac:dyDescent="0.2">
      <c r="B17" s="651" t="s">
        <v>171</v>
      </c>
      <c r="C17" s="652" t="s">
        <v>205</v>
      </c>
      <c r="D17" s="653" t="s">
        <v>217</v>
      </c>
      <c r="E17" s="653" t="s">
        <v>218</v>
      </c>
      <c r="F17" s="669">
        <v>2020730010036</v>
      </c>
      <c r="G17" s="654">
        <v>218305201249</v>
      </c>
      <c r="H17" s="655" t="s">
        <v>219</v>
      </c>
      <c r="I17" s="23" t="s">
        <v>220</v>
      </c>
      <c r="J17" s="656">
        <v>3</v>
      </c>
      <c r="K17" s="657">
        <f t="shared" si="0"/>
        <v>14024040</v>
      </c>
      <c r="L17" s="657">
        <v>0</v>
      </c>
      <c r="M17" s="657">
        <v>14024040</v>
      </c>
      <c r="N17" s="657">
        <v>0</v>
      </c>
      <c r="O17" s="657">
        <v>0</v>
      </c>
      <c r="P17" s="657">
        <v>0</v>
      </c>
      <c r="Q17" s="657">
        <v>0</v>
      </c>
      <c r="R17" s="657">
        <v>0</v>
      </c>
      <c r="S17" s="657">
        <v>0</v>
      </c>
      <c r="T17" s="657">
        <v>0</v>
      </c>
      <c r="U17" s="657">
        <v>0</v>
      </c>
      <c r="V17" s="657">
        <v>0</v>
      </c>
      <c r="W17" s="657">
        <v>0</v>
      </c>
      <c r="X17" s="657">
        <v>0</v>
      </c>
      <c r="Y17" s="657">
        <v>0</v>
      </c>
      <c r="Z17" s="657">
        <v>14024040</v>
      </c>
      <c r="AA17" s="657">
        <v>0</v>
      </c>
      <c r="AB17" s="657">
        <v>14024040</v>
      </c>
      <c r="AC17" s="657">
        <v>0</v>
      </c>
      <c r="AD17" s="657">
        <v>0</v>
      </c>
      <c r="AE17" s="657">
        <v>0</v>
      </c>
      <c r="AF17" s="657">
        <v>0</v>
      </c>
      <c r="AG17" s="657">
        <v>0</v>
      </c>
      <c r="AH17" s="657">
        <v>0</v>
      </c>
      <c r="AI17" s="657">
        <v>0</v>
      </c>
      <c r="AJ17" s="657">
        <v>0</v>
      </c>
      <c r="AK17" s="657">
        <v>0</v>
      </c>
      <c r="AL17" s="657">
        <v>0</v>
      </c>
      <c r="AM17" s="657">
        <v>0</v>
      </c>
      <c r="AN17" s="657">
        <v>0</v>
      </c>
      <c r="AO17" s="658" t="str">
        <f>+[3]Hoja1!$N$2</f>
        <v>Secretaría de las TIC</v>
      </c>
      <c r="AP17" s="658" t="s">
        <v>210</v>
      </c>
      <c r="AQ17" s="686" t="s">
        <v>211</v>
      </c>
    </row>
    <row r="18" spans="2:43" ht="38.25" x14ac:dyDescent="0.2">
      <c r="B18" s="651"/>
      <c r="C18" s="652"/>
      <c r="D18" s="653"/>
      <c r="E18" s="653"/>
      <c r="F18" s="669"/>
      <c r="G18" s="654"/>
      <c r="H18" s="655"/>
      <c r="I18" s="23" t="s">
        <v>221</v>
      </c>
      <c r="J18" s="656">
        <v>1</v>
      </c>
      <c r="K18" s="657">
        <f t="shared" si="0"/>
        <v>18481920</v>
      </c>
      <c r="L18" s="657">
        <v>0</v>
      </c>
      <c r="M18" s="657">
        <v>18481920</v>
      </c>
      <c r="N18" s="657">
        <v>0</v>
      </c>
      <c r="O18" s="657">
        <v>0</v>
      </c>
      <c r="P18" s="657">
        <v>0</v>
      </c>
      <c r="Q18" s="657">
        <v>0</v>
      </c>
      <c r="R18" s="657">
        <v>0</v>
      </c>
      <c r="S18" s="657">
        <v>0</v>
      </c>
      <c r="T18" s="657">
        <v>0</v>
      </c>
      <c r="U18" s="657">
        <v>0</v>
      </c>
      <c r="V18" s="657">
        <v>0</v>
      </c>
      <c r="W18" s="657">
        <v>0</v>
      </c>
      <c r="X18" s="657">
        <v>0</v>
      </c>
      <c r="Y18" s="657">
        <v>0</v>
      </c>
      <c r="Z18" s="657">
        <v>18481920</v>
      </c>
      <c r="AA18" s="657">
        <v>0</v>
      </c>
      <c r="AB18" s="657">
        <v>18481920</v>
      </c>
      <c r="AC18" s="657">
        <v>0</v>
      </c>
      <c r="AD18" s="657">
        <v>0</v>
      </c>
      <c r="AE18" s="657">
        <v>0</v>
      </c>
      <c r="AF18" s="657">
        <v>0</v>
      </c>
      <c r="AG18" s="657">
        <v>0</v>
      </c>
      <c r="AH18" s="657">
        <v>0</v>
      </c>
      <c r="AI18" s="657">
        <v>0</v>
      </c>
      <c r="AJ18" s="657">
        <v>0</v>
      </c>
      <c r="AK18" s="657">
        <v>0</v>
      </c>
      <c r="AL18" s="657">
        <v>0</v>
      </c>
      <c r="AM18" s="657">
        <v>0</v>
      </c>
      <c r="AN18" s="657">
        <v>0</v>
      </c>
      <c r="AO18" s="658" t="str">
        <f>+[3]Hoja1!$N$2</f>
        <v>Secretaría de las TIC</v>
      </c>
      <c r="AP18" s="658" t="s">
        <v>210</v>
      </c>
      <c r="AQ18" s="686" t="s">
        <v>211</v>
      </c>
    </row>
    <row r="19" spans="2:43" ht="38.25" x14ac:dyDescent="0.2">
      <c r="B19" s="651"/>
      <c r="C19" s="652"/>
      <c r="D19" s="653"/>
      <c r="E19" s="653"/>
      <c r="F19" s="669"/>
      <c r="G19" s="654"/>
      <c r="H19" s="655"/>
      <c r="I19" s="23" t="s">
        <v>222</v>
      </c>
      <c r="J19" s="656">
        <v>1</v>
      </c>
      <c r="K19" s="657">
        <f t="shared" si="0"/>
        <v>30000000</v>
      </c>
      <c r="L19" s="657">
        <v>0</v>
      </c>
      <c r="M19" s="657">
        <v>30000000</v>
      </c>
      <c r="N19" s="657">
        <v>0</v>
      </c>
      <c r="O19" s="657">
        <v>0</v>
      </c>
      <c r="P19" s="657">
        <v>0</v>
      </c>
      <c r="Q19" s="657">
        <v>0</v>
      </c>
      <c r="R19" s="657">
        <v>0</v>
      </c>
      <c r="S19" s="657">
        <v>0</v>
      </c>
      <c r="T19" s="657">
        <v>0</v>
      </c>
      <c r="U19" s="657">
        <v>0</v>
      </c>
      <c r="V19" s="657">
        <v>0</v>
      </c>
      <c r="W19" s="657">
        <v>0</v>
      </c>
      <c r="X19" s="657">
        <v>0</v>
      </c>
      <c r="Y19" s="657">
        <v>0</v>
      </c>
      <c r="Z19" s="657">
        <v>30000000</v>
      </c>
      <c r="AA19" s="657">
        <v>0</v>
      </c>
      <c r="AB19" s="657">
        <v>30000000</v>
      </c>
      <c r="AC19" s="657">
        <v>0</v>
      </c>
      <c r="AD19" s="657">
        <v>0</v>
      </c>
      <c r="AE19" s="657">
        <v>0</v>
      </c>
      <c r="AF19" s="657">
        <v>0</v>
      </c>
      <c r="AG19" s="657">
        <v>0</v>
      </c>
      <c r="AH19" s="657">
        <v>0</v>
      </c>
      <c r="AI19" s="657">
        <v>0</v>
      </c>
      <c r="AJ19" s="657">
        <v>0</v>
      </c>
      <c r="AK19" s="657">
        <v>0</v>
      </c>
      <c r="AL19" s="657">
        <v>0</v>
      </c>
      <c r="AM19" s="657">
        <v>0</v>
      </c>
      <c r="AN19" s="657">
        <v>0</v>
      </c>
      <c r="AO19" s="658" t="str">
        <f>+[3]Hoja1!$N$2</f>
        <v>Secretaría de las TIC</v>
      </c>
      <c r="AP19" s="658" t="s">
        <v>210</v>
      </c>
      <c r="AQ19" s="686" t="s">
        <v>211</v>
      </c>
    </row>
    <row r="20" spans="2:43" ht="38.25" x14ac:dyDescent="0.2">
      <c r="B20" s="651"/>
      <c r="C20" s="652"/>
      <c r="D20" s="653"/>
      <c r="E20" s="653"/>
      <c r="F20" s="669"/>
      <c r="G20" s="654"/>
      <c r="H20" s="655"/>
      <c r="I20" s="23" t="s">
        <v>223</v>
      </c>
      <c r="J20" s="656">
        <v>0.5</v>
      </c>
      <c r="K20" s="657">
        <f t="shared" si="0"/>
        <v>12148397</v>
      </c>
      <c r="L20" s="657">
        <v>0</v>
      </c>
      <c r="M20" s="657">
        <v>12148397</v>
      </c>
      <c r="N20" s="657">
        <v>0</v>
      </c>
      <c r="O20" s="657">
        <v>0</v>
      </c>
      <c r="P20" s="657">
        <v>0</v>
      </c>
      <c r="Q20" s="657">
        <v>0</v>
      </c>
      <c r="R20" s="657">
        <v>0</v>
      </c>
      <c r="S20" s="657">
        <v>0</v>
      </c>
      <c r="T20" s="657">
        <v>0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12148397</v>
      </c>
      <c r="AA20" s="657">
        <v>0</v>
      </c>
      <c r="AB20" s="657">
        <v>12148397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8" t="str">
        <f>+[3]Hoja1!$N$2</f>
        <v>Secretaría de las TIC</v>
      </c>
      <c r="AP20" s="658" t="s">
        <v>210</v>
      </c>
      <c r="AQ20" s="686" t="s">
        <v>211</v>
      </c>
    </row>
    <row r="21" spans="2:43" ht="63.75" x14ac:dyDescent="0.2">
      <c r="B21" s="651"/>
      <c r="C21" s="652"/>
      <c r="D21" s="653"/>
      <c r="E21" s="653"/>
      <c r="F21" s="669"/>
      <c r="G21" s="654"/>
      <c r="H21" s="655"/>
      <c r="I21" s="23" t="s">
        <v>224</v>
      </c>
      <c r="J21" s="656">
        <v>400</v>
      </c>
      <c r="K21" s="657">
        <f t="shared" si="0"/>
        <v>22873270</v>
      </c>
      <c r="L21" s="657">
        <v>0</v>
      </c>
      <c r="M21" s="657">
        <v>22873270</v>
      </c>
      <c r="N21" s="657">
        <v>0</v>
      </c>
      <c r="O21" s="657">
        <v>0</v>
      </c>
      <c r="P21" s="657">
        <v>0</v>
      </c>
      <c r="Q21" s="657">
        <v>0</v>
      </c>
      <c r="R21" s="657">
        <v>0</v>
      </c>
      <c r="S21" s="657">
        <v>0</v>
      </c>
      <c r="T21" s="657">
        <v>0</v>
      </c>
      <c r="U21" s="657">
        <v>0</v>
      </c>
      <c r="V21" s="657">
        <v>0</v>
      </c>
      <c r="W21" s="657">
        <v>0</v>
      </c>
      <c r="X21" s="657">
        <v>0</v>
      </c>
      <c r="Y21" s="657">
        <v>0</v>
      </c>
      <c r="Z21" s="657">
        <v>22873270</v>
      </c>
      <c r="AA21" s="657">
        <v>0</v>
      </c>
      <c r="AB21" s="657">
        <v>22873270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0</v>
      </c>
      <c r="AK21" s="657">
        <v>0</v>
      </c>
      <c r="AL21" s="657">
        <v>0</v>
      </c>
      <c r="AM21" s="657">
        <v>0</v>
      </c>
      <c r="AN21" s="657">
        <v>0</v>
      </c>
      <c r="AO21" s="658" t="str">
        <f>+[3]Hoja1!$N$2</f>
        <v>Secretaría de las TIC</v>
      </c>
      <c r="AP21" s="658" t="s">
        <v>210</v>
      </c>
      <c r="AQ21" s="686" t="s">
        <v>211</v>
      </c>
    </row>
    <row r="22" spans="2:43" ht="38.25" x14ac:dyDescent="0.2">
      <c r="B22" s="651"/>
      <c r="C22" s="652"/>
      <c r="D22" s="653"/>
      <c r="E22" s="653"/>
      <c r="F22" s="669"/>
      <c r="G22" s="654"/>
      <c r="H22" s="655"/>
      <c r="I22" s="23" t="s">
        <v>225</v>
      </c>
      <c r="J22" s="656">
        <v>1</v>
      </c>
      <c r="K22" s="657">
        <f t="shared" si="0"/>
        <v>157472373</v>
      </c>
      <c r="L22" s="657">
        <v>0</v>
      </c>
      <c r="M22" s="657">
        <v>157472373</v>
      </c>
      <c r="N22" s="657">
        <v>0</v>
      </c>
      <c r="O22" s="657">
        <v>0</v>
      </c>
      <c r="P22" s="657">
        <v>0</v>
      </c>
      <c r="Q22" s="657">
        <v>0</v>
      </c>
      <c r="R22" s="657">
        <v>0</v>
      </c>
      <c r="S22" s="657">
        <v>0</v>
      </c>
      <c r="T22" s="657">
        <v>0</v>
      </c>
      <c r="U22" s="657">
        <v>0</v>
      </c>
      <c r="V22" s="657">
        <v>0</v>
      </c>
      <c r="W22" s="657">
        <v>0</v>
      </c>
      <c r="X22" s="657">
        <v>0</v>
      </c>
      <c r="Y22" s="657">
        <v>0</v>
      </c>
      <c r="Z22" s="657">
        <v>156481706</v>
      </c>
      <c r="AA22" s="657">
        <v>0</v>
      </c>
      <c r="AB22" s="657">
        <v>156481706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0</v>
      </c>
      <c r="AK22" s="657">
        <v>0</v>
      </c>
      <c r="AL22" s="657">
        <v>0</v>
      </c>
      <c r="AM22" s="657">
        <v>0</v>
      </c>
      <c r="AN22" s="657">
        <v>0</v>
      </c>
      <c r="AO22" s="658" t="str">
        <f>+[3]Hoja1!$N$2</f>
        <v>Secretaría de las TIC</v>
      </c>
      <c r="AP22" s="658" t="s">
        <v>210</v>
      </c>
      <c r="AQ22" s="686" t="s">
        <v>211</v>
      </c>
    </row>
    <row r="23" spans="2:43" ht="38.25" x14ac:dyDescent="0.2">
      <c r="B23" s="651"/>
      <c r="C23" s="652"/>
      <c r="D23" s="653"/>
      <c r="E23" s="653"/>
      <c r="F23" s="669"/>
      <c r="G23" s="654"/>
      <c r="H23" s="655"/>
      <c r="I23" s="23" t="s">
        <v>226</v>
      </c>
      <c r="J23" s="656">
        <v>1</v>
      </c>
      <c r="K23" s="657">
        <f t="shared" si="0"/>
        <v>35000000</v>
      </c>
      <c r="L23" s="657">
        <v>0</v>
      </c>
      <c r="M23" s="657">
        <v>35000000</v>
      </c>
      <c r="N23" s="657">
        <v>0</v>
      </c>
      <c r="O23" s="657">
        <v>0</v>
      </c>
      <c r="P23" s="657">
        <v>0</v>
      </c>
      <c r="Q23" s="657">
        <v>0</v>
      </c>
      <c r="R23" s="657">
        <v>0</v>
      </c>
      <c r="S23" s="657">
        <v>0</v>
      </c>
      <c r="T23" s="657">
        <v>0</v>
      </c>
      <c r="U23" s="657">
        <v>0</v>
      </c>
      <c r="V23" s="657">
        <v>0</v>
      </c>
      <c r="W23" s="657">
        <v>0</v>
      </c>
      <c r="X23" s="657">
        <v>0</v>
      </c>
      <c r="Y23" s="657">
        <v>0</v>
      </c>
      <c r="Z23" s="657">
        <v>35000000</v>
      </c>
      <c r="AA23" s="657">
        <v>0</v>
      </c>
      <c r="AB23" s="657">
        <v>35000000</v>
      </c>
      <c r="AC23" s="657">
        <v>0</v>
      </c>
      <c r="AD23" s="657">
        <v>0</v>
      </c>
      <c r="AE23" s="657">
        <v>0</v>
      </c>
      <c r="AF23" s="657">
        <v>0</v>
      </c>
      <c r="AG23" s="657">
        <v>0</v>
      </c>
      <c r="AH23" s="657">
        <v>0</v>
      </c>
      <c r="AI23" s="657">
        <v>0</v>
      </c>
      <c r="AJ23" s="657">
        <v>0</v>
      </c>
      <c r="AK23" s="657">
        <v>0</v>
      </c>
      <c r="AL23" s="657">
        <v>0</v>
      </c>
      <c r="AM23" s="657">
        <v>0</v>
      </c>
      <c r="AN23" s="657">
        <v>0</v>
      </c>
      <c r="AO23" s="658" t="str">
        <f>+[3]Hoja1!$N$2</f>
        <v>Secretaría de las TIC</v>
      </c>
      <c r="AP23" s="658" t="s">
        <v>210</v>
      </c>
      <c r="AQ23" s="686" t="s">
        <v>211</v>
      </c>
    </row>
    <row r="24" spans="2:43" ht="38.25" x14ac:dyDescent="0.2">
      <c r="B24" s="670" t="s">
        <v>38</v>
      </c>
      <c r="C24" s="652" t="s">
        <v>39</v>
      </c>
      <c r="D24" s="655" t="s">
        <v>40</v>
      </c>
      <c r="E24" s="655" t="s">
        <v>41</v>
      </c>
      <c r="F24" s="654">
        <v>2020730010035</v>
      </c>
      <c r="G24" s="654">
        <v>218300901247</v>
      </c>
      <c r="H24" s="655" t="s">
        <v>227</v>
      </c>
      <c r="I24" s="671" t="s">
        <v>228</v>
      </c>
      <c r="J24" s="680">
        <v>0.6</v>
      </c>
      <c r="K24" s="657">
        <f t="shared" si="0"/>
        <v>209604647</v>
      </c>
      <c r="L24" s="657">
        <v>0</v>
      </c>
      <c r="M24" s="657">
        <v>209604647</v>
      </c>
      <c r="N24" s="657">
        <v>0</v>
      </c>
      <c r="O24" s="657">
        <v>0</v>
      </c>
      <c r="P24" s="657">
        <v>0</v>
      </c>
      <c r="Q24" s="657">
        <v>0</v>
      </c>
      <c r="R24" s="657">
        <v>0</v>
      </c>
      <c r="S24" s="657">
        <v>0</v>
      </c>
      <c r="T24" s="657">
        <v>0</v>
      </c>
      <c r="U24" s="657">
        <v>0</v>
      </c>
      <c r="V24" s="657">
        <v>0</v>
      </c>
      <c r="W24" s="657">
        <v>0</v>
      </c>
      <c r="X24" s="657">
        <v>0</v>
      </c>
      <c r="Y24" s="657">
        <v>0</v>
      </c>
      <c r="Z24" s="657">
        <v>206095002</v>
      </c>
      <c r="AA24" s="657">
        <v>0</v>
      </c>
      <c r="AB24" s="657">
        <v>206095002</v>
      </c>
      <c r="AC24" s="657">
        <v>0</v>
      </c>
      <c r="AD24" s="657">
        <v>0</v>
      </c>
      <c r="AE24" s="657">
        <v>0</v>
      </c>
      <c r="AF24" s="657">
        <v>0</v>
      </c>
      <c r="AG24" s="657">
        <v>0</v>
      </c>
      <c r="AH24" s="657">
        <v>0</v>
      </c>
      <c r="AI24" s="657">
        <v>0</v>
      </c>
      <c r="AJ24" s="657">
        <v>0</v>
      </c>
      <c r="AK24" s="657">
        <v>0</v>
      </c>
      <c r="AL24" s="657">
        <v>0</v>
      </c>
      <c r="AM24" s="657">
        <v>0</v>
      </c>
      <c r="AN24" s="657">
        <v>0</v>
      </c>
      <c r="AO24" s="658" t="str">
        <f>+[3]Hoja1!$N$2</f>
        <v>Secretaría de las TIC</v>
      </c>
      <c r="AP24" s="658" t="s">
        <v>210</v>
      </c>
      <c r="AQ24" s="686" t="s">
        <v>211</v>
      </c>
    </row>
    <row r="25" spans="2:43" ht="38.25" x14ac:dyDescent="0.2">
      <c r="B25" s="670"/>
      <c r="C25" s="652"/>
      <c r="D25" s="655"/>
      <c r="E25" s="655"/>
      <c r="F25" s="654"/>
      <c r="G25" s="654"/>
      <c r="H25" s="655"/>
      <c r="I25" s="671" t="s">
        <v>229</v>
      </c>
      <c r="J25" s="656">
        <v>3</v>
      </c>
      <c r="K25" s="657">
        <f t="shared" si="0"/>
        <v>1200000</v>
      </c>
      <c r="L25" s="657">
        <v>0</v>
      </c>
      <c r="M25" s="657">
        <v>1200000</v>
      </c>
      <c r="N25" s="657">
        <v>0</v>
      </c>
      <c r="O25" s="657">
        <v>0</v>
      </c>
      <c r="P25" s="657">
        <v>0</v>
      </c>
      <c r="Q25" s="657">
        <v>0</v>
      </c>
      <c r="R25" s="657">
        <v>0</v>
      </c>
      <c r="S25" s="657">
        <v>0</v>
      </c>
      <c r="T25" s="657">
        <v>0</v>
      </c>
      <c r="U25" s="657">
        <v>0</v>
      </c>
      <c r="V25" s="657">
        <v>0</v>
      </c>
      <c r="W25" s="657">
        <v>0</v>
      </c>
      <c r="X25" s="657">
        <v>0</v>
      </c>
      <c r="Y25" s="657">
        <v>0</v>
      </c>
      <c r="Z25" s="657">
        <v>1200000</v>
      </c>
      <c r="AA25" s="657">
        <v>0</v>
      </c>
      <c r="AB25" s="657">
        <v>1200000</v>
      </c>
      <c r="AC25" s="657">
        <v>0</v>
      </c>
      <c r="AD25" s="657">
        <v>0</v>
      </c>
      <c r="AE25" s="657">
        <v>0</v>
      </c>
      <c r="AF25" s="657">
        <v>0</v>
      </c>
      <c r="AG25" s="657">
        <v>0</v>
      </c>
      <c r="AH25" s="657">
        <v>0</v>
      </c>
      <c r="AI25" s="657">
        <v>0</v>
      </c>
      <c r="AJ25" s="657">
        <v>0</v>
      </c>
      <c r="AK25" s="657">
        <v>0</v>
      </c>
      <c r="AL25" s="657">
        <v>0</v>
      </c>
      <c r="AM25" s="657">
        <v>0</v>
      </c>
      <c r="AN25" s="657">
        <v>0</v>
      </c>
      <c r="AO25" s="658" t="str">
        <f>+[3]Hoja1!$N$2</f>
        <v>Secretaría de las TIC</v>
      </c>
      <c r="AP25" s="658" t="s">
        <v>210</v>
      </c>
      <c r="AQ25" s="686" t="s">
        <v>211</v>
      </c>
    </row>
    <row r="26" spans="2:43" ht="38.25" x14ac:dyDescent="0.2">
      <c r="B26" s="670"/>
      <c r="C26" s="652"/>
      <c r="D26" s="655"/>
      <c r="E26" s="655"/>
      <c r="F26" s="654"/>
      <c r="G26" s="654"/>
      <c r="H26" s="655"/>
      <c r="I26" s="671" t="s">
        <v>230</v>
      </c>
      <c r="J26" s="672">
        <v>0.8</v>
      </c>
      <c r="K26" s="657">
        <f t="shared" si="0"/>
        <v>645407559</v>
      </c>
      <c r="L26" s="657">
        <v>0</v>
      </c>
      <c r="M26" s="657">
        <v>645407559</v>
      </c>
      <c r="N26" s="657">
        <v>0</v>
      </c>
      <c r="O26" s="657">
        <v>0</v>
      </c>
      <c r="P26" s="657">
        <v>0</v>
      </c>
      <c r="Q26" s="657">
        <v>0</v>
      </c>
      <c r="R26" s="657">
        <v>0</v>
      </c>
      <c r="S26" s="657">
        <v>0</v>
      </c>
      <c r="T26" s="657">
        <v>0</v>
      </c>
      <c r="U26" s="657">
        <v>0</v>
      </c>
      <c r="V26" s="657">
        <v>0</v>
      </c>
      <c r="W26" s="657">
        <v>0</v>
      </c>
      <c r="X26" s="657">
        <v>0</v>
      </c>
      <c r="Y26" s="657">
        <v>0</v>
      </c>
      <c r="Z26" s="657">
        <v>645407558</v>
      </c>
      <c r="AA26" s="657">
        <v>0</v>
      </c>
      <c r="AB26" s="657">
        <v>645407558</v>
      </c>
      <c r="AC26" s="657">
        <v>0</v>
      </c>
      <c r="AD26" s="657">
        <v>0</v>
      </c>
      <c r="AE26" s="657">
        <v>0</v>
      </c>
      <c r="AF26" s="657">
        <v>0</v>
      </c>
      <c r="AG26" s="657">
        <v>0</v>
      </c>
      <c r="AH26" s="657">
        <v>0</v>
      </c>
      <c r="AI26" s="657">
        <v>0</v>
      </c>
      <c r="AJ26" s="657">
        <v>0</v>
      </c>
      <c r="AK26" s="657">
        <v>0</v>
      </c>
      <c r="AL26" s="657">
        <v>0</v>
      </c>
      <c r="AM26" s="657">
        <v>0</v>
      </c>
      <c r="AN26" s="657">
        <v>0</v>
      </c>
      <c r="AO26" s="658" t="str">
        <f>+[3]Hoja1!$N$2</f>
        <v>Secretaría de las TIC</v>
      </c>
      <c r="AP26" s="658" t="s">
        <v>210</v>
      </c>
      <c r="AQ26" s="686" t="s">
        <v>211</v>
      </c>
    </row>
    <row r="27" spans="2:43" ht="38.25" x14ac:dyDescent="0.2">
      <c r="B27" s="670"/>
      <c r="C27" s="652"/>
      <c r="D27" s="655"/>
      <c r="E27" s="655"/>
      <c r="F27" s="654"/>
      <c r="G27" s="654"/>
      <c r="H27" s="655"/>
      <c r="I27" s="671" t="s">
        <v>231</v>
      </c>
      <c r="J27" s="459">
        <v>2</v>
      </c>
      <c r="K27" s="657">
        <f t="shared" si="0"/>
        <v>123287408</v>
      </c>
      <c r="L27" s="657">
        <v>0</v>
      </c>
      <c r="M27" s="657">
        <v>123287408</v>
      </c>
      <c r="N27" s="657">
        <v>0</v>
      </c>
      <c r="O27" s="657">
        <v>0</v>
      </c>
      <c r="P27" s="657">
        <v>0</v>
      </c>
      <c r="Q27" s="657">
        <v>0</v>
      </c>
      <c r="R27" s="657">
        <v>0</v>
      </c>
      <c r="S27" s="657">
        <v>0</v>
      </c>
      <c r="T27" s="657">
        <v>0</v>
      </c>
      <c r="U27" s="657">
        <v>0</v>
      </c>
      <c r="V27" s="657">
        <v>0</v>
      </c>
      <c r="W27" s="657">
        <v>0</v>
      </c>
      <c r="X27" s="657">
        <v>0</v>
      </c>
      <c r="Y27" s="657">
        <v>0</v>
      </c>
      <c r="Z27" s="657">
        <v>123287408</v>
      </c>
      <c r="AA27" s="657">
        <v>0</v>
      </c>
      <c r="AB27" s="657">
        <v>123287408</v>
      </c>
      <c r="AC27" s="657">
        <v>0</v>
      </c>
      <c r="AD27" s="657">
        <v>0</v>
      </c>
      <c r="AE27" s="657">
        <v>0</v>
      </c>
      <c r="AF27" s="657">
        <v>0</v>
      </c>
      <c r="AG27" s="657">
        <v>0</v>
      </c>
      <c r="AH27" s="657">
        <v>0</v>
      </c>
      <c r="AI27" s="657">
        <v>0</v>
      </c>
      <c r="AJ27" s="657">
        <v>0</v>
      </c>
      <c r="AK27" s="657">
        <v>0</v>
      </c>
      <c r="AL27" s="657">
        <v>0</v>
      </c>
      <c r="AM27" s="657">
        <v>0</v>
      </c>
      <c r="AN27" s="657">
        <v>0</v>
      </c>
      <c r="AO27" s="658" t="str">
        <f>+[3]Hoja1!$N$2</f>
        <v>Secretaría de las TIC</v>
      </c>
      <c r="AP27" s="658" t="s">
        <v>210</v>
      </c>
      <c r="AQ27" s="686" t="s">
        <v>211</v>
      </c>
    </row>
    <row r="28" spans="2:43" ht="38.25" x14ac:dyDescent="0.2">
      <c r="B28" s="670"/>
      <c r="C28" s="652"/>
      <c r="D28" s="655"/>
      <c r="E28" s="655"/>
      <c r="F28" s="654"/>
      <c r="G28" s="654"/>
      <c r="H28" s="655"/>
      <c r="I28" s="671" t="s">
        <v>232</v>
      </c>
      <c r="J28" s="673">
        <v>0.81899999999999995</v>
      </c>
      <c r="K28" s="657">
        <f t="shared" si="0"/>
        <v>20000000</v>
      </c>
      <c r="L28" s="657">
        <v>0</v>
      </c>
      <c r="M28" s="657">
        <v>20000000</v>
      </c>
      <c r="N28" s="657">
        <v>0</v>
      </c>
      <c r="O28" s="657">
        <v>0</v>
      </c>
      <c r="P28" s="657">
        <v>0</v>
      </c>
      <c r="Q28" s="657">
        <v>0</v>
      </c>
      <c r="R28" s="657">
        <v>0</v>
      </c>
      <c r="S28" s="657">
        <v>0</v>
      </c>
      <c r="T28" s="657">
        <v>0</v>
      </c>
      <c r="U28" s="657">
        <v>0</v>
      </c>
      <c r="V28" s="657">
        <v>0</v>
      </c>
      <c r="W28" s="657">
        <v>0</v>
      </c>
      <c r="X28" s="657">
        <v>0</v>
      </c>
      <c r="Y28" s="657">
        <v>0</v>
      </c>
      <c r="Z28" s="657">
        <v>20000000</v>
      </c>
      <c r="AA28" s="657">
        <v>0</v>
      </c>
      <c r="AB28" s="657">
        <v>20000000</v>
      </c>
      <c r="AC28" s="657">
        <v>0</v>
      </c>
      <c r="AD28" s="657">
        <v>0</v>
      </c>
      <c r="AE28" s="657">
        <v>0</v>
      </c>
      <c r="AF28" s="657">
        <v>0</v>
      </c>
      <c r="AG28" s="657">
        <v>0</v>
      </c>
      <c r="AH28" s="657">
        <v>0</v>
      </c>
      <c r="AI28" s="657">
        <v>0</v>
      </c>
      <c r="AJ28" s="657">
        <v>0</v>
      </c>
      <c r="AK28" s="657">
        <v>0</v>
      </c>
      <c r="AL28" s="657">
        <v>0</v>
      </c>
      <c r="AM28" s="657">
        <v>0</v>
      </c>
      <c r="AN28" s="657">
        <v>0</v>
      </c>
      <c r="AO28" s="658" t="str">
        <f>+[3]Hoja1!$N$2</f>
        <v>Secretaría de las TIC</v>
      </c>
      <c r="AP28" s="658" t="s">
        <v>210</v>
      </c>
      <c r="AQ28" s="686" t="s">
        <v>211</v>
      </c>
    </row>
    <row r="29" spans="2:43" ht="38.25" x14ac:dyDescent="0.2">
      <c r="B29" s="670"/>
      <c r="C29" s="652"/>
      <c r="D29" s="655"/>
      <c r="E29" s="655"/>
      <c r="F29" s="654"/>
      <c r="G29" s="654"/>
      <c r="H29" s="655"/>
      <c r="I29" s="671" t="s">
        <v>233</v>
      </c>
      <c r="J29" s="459">
        <v>1</v>
      </c>
      <c r="K29" s="657">
        <f t="shared" si="0"/>
        <v>1000000</v>
      </c>
      <c r="L29" s="657">
        <v>0</v>
      </c>
      <c r="M29" s="657">
        <v>1000000</v>
      </c>
      <c r="N29" s="657">
        <v>0</v>
      </c>
      <c r="O29" s="657">
        <v>0</v>
      </c>
      <c r="P29" s="657">
        <v>0</v>
      </c>
      <c r="Q29" s="657">
        <v>0</v>
      </c>
      <c r="R29" s="657">
        <v>0</v>
      </c>
      <c r="S29" s="657">
        <v>0</v>
      </c>
      <c r="T29" s="657">
        <v>0</v>
      </c>
      <c r="U29" s="657">
        <v>0</v>
      </c>
      <c r="V29" s="657">
        <v>0</v>
      </c>
      <c r="W29" s="657">
        <v>0</v>
      </c>
      <c r="X29" s="657">
        <v>0</v>
      </c>
      <c r="Y29" s="657">
        <v>0</v>
      </c>
      <c r="Z29" s="657">
        <v>1000000</v>
      </c>
      <c r="AA29" s="657">
        <v>0</v>
      </c>
      <c r="AB29" s="657">
        <v>1000000</v>
      </c>
      <c r="AC29" s="657">
        <v>0</v>
      </c>
      <c r="AD29" s="657">
        <v>0</v>
      </c>
      <c r="AE29" s="657">
        <v>0</v>
      </c>
      <c r="AF29" s="657">
        <v>0</v>
      </c>
      <c r="AG29" s="657">
        <v>0</v>
      </c>
      <c r="AH29" s="657">
        <v>0</v>
      </c>
      <c r="AI29" s="657">
        <v>0</v>
      </c>
      <c r="AJ29" s="657">
        <v>0</v>
      </c>
      <c r="AK29" s="657">
        <v>0</v>
      </c>
      <c r="AL29" s="657">
        <v>0</v>
      </c>
      <c r="AM29" s="657">
        <v>0</v>
      </c>
      <c r="AN29" s="657">
        <v>0</v>
      </c>
      <c r="AO29" s="658" t="str">
        <f>+[3]Hoja1!$N$2</f>
        <v>Secretaría de las TIC</v>
      </c>
      <c r="AP29" s="658" t="s">
        <v>210</v>
      </c>
      <c r="AQ29" s="686" t="s">
        <v>211</v>
      </c>
    </row>
    <row r="30" spans="2:43" ht="38.25" x14ac:dyDescent="0.2">
      <c r="B30" s="670"/>
      <c r="C30" s="652"/>
      <c r="D30" s="655"/>
      <c r="E30" s="655"/>
      <c r="F30" s="654"/>
      <c r="G30" s="654"/>
      <c r="H30" s="655"/>
      <c r="I30" s="671" t="s">
        <v>234</v>
      </c>
      <c r="J30" s="459">
        <v>6</v>
      </c>
      <c r="K30" s="657">
        <f t="shared" si="0"/>
        <v>1000000</v>
      </c>
      <c r="L30" s="657">
        <v>0</v>
      </c>
      <c r="M30" s="657">
        <v>1000000</v>
      </c>
      <c r="N30" s="657">
        <v>0</v>
      </c>
      <c r="O30" s="657">
        <v>0</v>
      </c>
      <c r="P30" s="657">
        <v>0</v>
      </c>
      <c r="Q30" s="657">
        <v>0</v>
      </c>
      <c r="R30" s="657">
        <v>0</v>
      </c>
      <c r="S30" s="657">
        <v>0</v>
      </c>
      <c r="T30" s="657">
        <v>0</v>
      </c>
      <c r="U30" s="657">
        <v>0</v>
      </c>
      <c r="V30" s="657">
        <v>0</v>
      </c>
      <c r="W30" s="657">
        <v>0</v>
      </c>
      <c r="X30" s="657">
        <v>0</v>
      </c>
      <c r="Y30" s="657">
        <v>0</v>
      </c>
      <c r="Z30" s="657">
        <v>1000000</v>
      </c>
      <c r="AA30" s="657">
        <v>0</v>
      </c>
      <c r="AB30" s="657">
        <v>1000000</v>
      </c>
      <c r="AC30" s="657">
        <v>0</v>
      </c>
      <c r="AD30" s="657">
        <v>0</v>
      </c>
      <c r="AE30" s="657">
        <v>0</v>
      </c>
      <c r="AF30" s="657">
        <v>0</v>
      </c>
      <c r="AG30" s="657">
        <v>0</v>
      </c>
      <c r="AH30" s="657">
        <v>0</v>
      </c>
      <c r="AI30" s="657">
        <v>0</v>
      </c>
      <c r="AJ30" s="657">
        <v>0</v>
      </c>
      <c r="AK30" s="657">
        <v>0</v>
      </c>
      <c r="AL30" s="657">
        <v>0</v>
      </c>
      <c r="AM30" s="657">
        <v>0</v>
      </c>
      <c r="AN30" s="657">
        <v>0</v>
      </c>
      <c r="AO30" s="658" t="str">
        <f>+[3]Hoja1!$N$2</f>
        <v>Secretaría de las TIC</v>
      </c>
      <c r="AP30" s="658" t="s">
        <v>210</v>
      </c>
      <c r="AQ30" s="686" t="s">
        <v>211</v>
      </c>
    </row>
    <row r="31" spans="2:43" ht="51" x14ac:dyDescent="0.2">
      <c r="B31" s="670"/>
      <c r="C31" s="652"/>
      <c r="D31" s="655"/>
      <c r="E31" s="655"/>
      <c r="F31" s="654"/>
      <c r="G31" s="654"/>
      <c r="H31" s="655"/>
      <c r="I31" s="671" t="s">
        <v>235</v>
      </c>
      <c r="J31" s="674">
        <v>0.83599999999999997</v>
      </c>
      <c r="K31" s="657">
        <f t="shared" si="0"/>
        <v>1000000</v>
      </c>
      <c r="L31" s="657">
        <v>0</v>
      </c>
      <c r="M31" s="657">
        <v>1000000</v>
      </c>
      <c r="N31" s="657">
        <v>0</v>
      </c>
      <c r="O31" s="657">
        <v>0</v>
      </c>
      <c r="P31" s="657">
        <v>0</v>
      </c>
      <c r="Q31" s="657">
        <v>0</v>
      </c>
      <c r="R31" s="657">
        <v>0</v>
      </c>
      <c r="S31" s="657">
        <v>0</v>
      </c>
      <c r="T31" s="657">
        <v>0</v>
      </c>
      <c r="U31" s="657">
        <v>0</v>
      </c>
      <c r="V31" s="657">
        <v>0</v>
      </c>
      <c r="W31" s="657">
        <v>0</v>
      </c>
      <c r="X31" s="657">
        <v>0</v>
      </c>
      <c r="Y31" s="657">
        <v>0</v>
      </c>
      <c r="Z31" s="657">
        <v>1000000</v>
      </c>
      <c r="AA31" s="657">
        <v>0</v>
      </c>
      <c r="AB31" s="657">
        <v>1000000</v>
      </c>
      <c r="AC31" s="657">
        <v>0</v>
      </c>
      <c r="AD31" s="657">
        <v>0</v>
      </c>
      <c r="AE31" s="657">
        <v>0</v>
      </c>
      <c r="AF31" s="657">
        <v>0</v>
      </c>
      <c r="AG31" s="657">
        <v>0</v>
      </c>
      <c r="AH31" s="657">
        <v>0</v>
      </c>
      <c r="AI31" s="657">
        <v>0</v>
      </c>
      <c r="AJ31" s="657">
        <v>0</v>
      </c>
      <c r="AK31" s="657">
        <v>0</v>
      </c>
      <c r="AL31" s="657">
        <v>0</v>
      </c>
      <c r="AM31" s="657">
        <v>0</v>
      </c>
      <c r="AN31" s="657">
        <v>0</v>
      </c>
      <c r="AO31" s="658" t="str">
        <f>+[3]Hoja1!$N$2</f>
        <v>Secretaría de las TIC</v>
      </c>
      <c r="AP31" s="658" t="s">
        <v>210</v>
      </c>
      <c r="AQ31" s="686" t="s">
        <v>211</v>
      </c>
    </row>
    <row r="32" spans="2:43" ht="38.25" x14ac:dyDescent="0.2">
      <c r="B32" s="670"/>
      <c r="C32" s="652"/>
      <c r="D32" s="655"/>
      <c r="E32" s="655"/>
      <c r="F32" s="654"/>
      <c r="G32" s="654"/>
      <c r="H32" s="655"/>
      <c r="I32" s="671" t="s">
        <v>236</v>
      </c>
      <c r="J32" s="459">
        <v>3</v>
      </c>
      <c r="K32" s="657">
        <f t="shared" si="0"/>
        <v>10800000</v>
      </c>
      <c r="L32" s="657">
        <v>0</v>
      </c>
      <c r="M32" s="657">
        <v>10800000</v>
      </c>
      <c r="N32" s="657">
        <v>0</v>
      </c>
      <c r="O32" s="657">
        <v>0</v>
      </c>
      <c r="P32" s="657">
        <v>0</v>
      </c>
      <c r="Q32" s="657">
        <v>0</v>
      </c>
      <c r="R32" s="657">
        <v>0</v>
      </c>
      <c r="S32" s="657">
        <v>0</v>
      </c>
      <c r="T32" s="657">
        <v>0</v>
      </c>
      <c r="U32" s="657">
        <v>0</v>
      </c>
      <c r="V32" s="657">
        <v>0</v>
      </c>
      <c r="W32" s="657">
        <v>0</v>
      </c>
      <c r="X32" s="657">
        <v>0</v>
      </c>
      <c r="Y32" s="657">
        <v>0</v>
      </c>
      <c r="Z32" s="657">
        <v>10800000</v>
      </c>
      <c r="AA32" s="657">
        <v>0</v>
      </c>
      <c r="AB32" s="657">
        <v>10800000</v>
      </c>
      <c r="AC32" s="657">
        <v>0</v>
      </c>
      <c r="AD32" s="657">
        <v>0</v>
      </c>
      <c r="AE32" s="657">
        <v>0</v>
      </c>
      <c r="AF32" s="657">
        <v>0</v>
      </c>
      <c r="AG32" s="657">
        <v>0</v>
      </c>
      <c r="AH32" s="657">
        <v>0</v>
      </c>
      <c r="AI32" s="657">
        <v>0</v>
      </c>
      <c r="AJ32" s="657">
        <v>0</v>
      </c>
      <c r="AK32" s="657">
        <v>0</v>
      </c>
      <c r="AL32" s="657">
        <v>0</v>
      </c>
      <c r="AM32" s="657">
        <v>0</v>
      </c>
      <c r="AN32" s="657">
        <v>0</v>
      </c>
      <c r="AO32" s="658" t="str">
        <f>+[3]Hoja1!$N$2</f>
        <v>Secretaría de las TIC</v>
      </c>
      <c r="AP32" s="658" t="s">
        <v>210</v>
      </c>
      <c r="AQ32" s="686" t="s">
        <v>211</v>
      </c>
    </row>
    <row r="33" spans="2:43" ht="39" thickBot="1" x14ac:dyDescent="0.25">
      <c r="B33" s="687"/>
      <c r="C33" s="661"/>
      <c r="D33" s="663"/>
      <c r="E33" s="663"/>
      <c r="F33" s="662"/>
      <c r="G33" s="662"/>
      <c r="H33" s="663"/>
      <c r="I33" s="688" t="s">
        <v>237</v>
      </c>
      <c r="J33" s="689">
        <v>0</v>
      </c>
      <c r="K33" s="690">
        <f t="shared" si="0"/>
        <v>11000000</v>
      </c>
      <c r="L33" s="690">
        <v>0</v>
      </c>
      <c r="M33" s="690">
        <v>11000000</v>
      </c>
      <c r="N33" s="690">
        <v>0</v>
      </c>
      <c r="O33" s="690">
        <v>0</v>
      </c>
      <c r="P33" s="690">
        <v>0</v>
      </c>
      <c r="Q33" s="690">
        <v>0</v>
      </c>
      <c r="R33" s="690">
        <v>0</v>
      </c>
      <c r="S33" s="690">
        <v>0</v>
      </c>
      <c r="T33" s="690">
        <v>0</v>
      </c>
      <c r="U33" s="690">
        <v>0</v>
      </c>
      <c r="V33" s="690">
        <v>0</v>
      </c>
      <c r="W33" s="690">
        <v>0</v>
      </c>
      <c r="X33" s="690">
        <v>0</v>
      </c>
      <c r="Y33" s="690">
        <v>0</v>
      </c>
      <c r="Z33" s="690">
        <v>11000000</v>
      </c>
      <c r="AA33" s="690">
        <v>0</v>
      </c>
      <c r="AB33" s="690">
        <v>11000000</v>
      </c>
      <c r="AC33" s="690">
        <v>0</v>
      </c>
      <c r="AD33" s="690">
        <v>0</v>
      </c>
      <c r="AE33" s="690">
        <v>0</v>
      </c>
      <c r="AF33" s="690">
        <v>0</v>
      </c>
      <c r="AG33" s="690">
        <v>0</v>
      </c>
      <c r="AH33" s="690">
        <v>0</v>
      </c>
      <c r="AI33" s="690">
        <v>0</v>
      </c>
      <c r="AJ33" s="690">
        <v>0</v>
      </c>
      <c r="AK33" s="690">
        <v>0</v>
      </c>
      <c r="AL33" s="690">
        <v>0</v>
      </c>
      <c r="AM33" s="690">
        <v>0</v>
      </c>
      <c r="AN33" s="690">
        <v>0</v>
      </c>
      <c r="AO33" s="691" t="str">
        <f>+[3]Hoja1!$N$2</f>
        <v>Secretaría de las TIC</v>
      </c>
      <c r="AP33" s="691" t="s">
        <v>210</v>
      </c>
      <c r="AQ33" s="692" t="s">
        <v>211</v>
      </c>
    </row>
    <row r="34" spans="2:43" ht="13.5" thickBot="1" x14ac:dyDescent="0.25">
      <c r="B34" s="675" t="s">
        <v>36</v>
      </c>
      <c r="C34" s="676"/>
      <c r="D34" s="676"/>
      <c r="E34" s="676"/>
      <c r="F34" s="676"/>
      <c r="G34" s="676"/>
      <c r="H34" s="676"/>
      <c r="I34" s="676"/>
      <c r="J34" s="677"/>
      <c r="K34" s="678">
        <f>+SUM(K11:K33)</f>
        <v>3837348157</v>
      </c>
      <c r="L34" s="678">
        <f>+SUM(L11:L33)</f>
        <v>0</v>
      </c>
      <c r="M34" s="678">
        <f>+SUM(M11:M33)</f>
        <v>3468348157</v>
      </c>
      <c r="N34" s="678">
        <f t="shared" ref="N34:AN34" si="1">+SUM(N11:N33)</f>
        <v>0</v>
      </c>
      <c r="O34" s="678">
        <f t="shared" si="1"/>
        <v>0</v>
      </c>
      <c r="P34" s="678">
        <f t="shared" si="1"/>
        <v>0</v>
      </c>
      <c r="Q34" s="678">
        <f t="shared" si="1"/>
        <v>0</v>
      </c>
      <c r="R34" s="678">
        <f t="shared" si="1"/>
        <v>0</v>
      </c>
      <c r="S34" s="678">
        <f t="shared" si="1"/>
        <v>0</v>
      </c>
      <c r="T34" s="678">
        <f t="shared" si="1"/>
        <v>0</v>
      </c>
      <c r="U34" s="678">
        <f t="shared" si="1"/>
        <v>0</v>
      </c>
      <c r="V34" s="678">
        <f t="shared" si="1"/>
        <v>0</v>
      </c>
      <c r="W34" s="678">
        <f t="shared" si="1"/>
        <v>0</v>
      </c>
      <c r="X34" s="678">
        <f t="shared" si="1"/>
        <v>0</v>
      </c>
      <c r="Y34" s="678">
        <f t="shared" si="1"/>
        <v>369000000</v>
      </c>
      <c r="Z34" s="678">
        <f t="shared" si="1"/>
        <v>3733916744</v>
      </c>
      <c r="AA34" s="678">
        <f t="shared" si="1"/>
        <v>0</v>
      </c>
      <c r="AB34" s="678">
        <f t="shared" si="1"/>
        <v>3364916744</v>
      </c>
      <c r="AC34" s="678">
        <f t="shared" si="1"/>
        <v>0</v>
      </c>
      <c r="AD34" s="678">
        <f t="shared" si="1"/>
        <v>0</v>
      </c>
      <c r="AE34" s="678">
        <f t="shared" si="1"/>
        <v>0</v>
      </c>
      <c r="AF34" s="678">
        <f t="shared" si="1"/>
        <v>0</v>
      </c>
      <c r="AG34" s="678">
        <f t="shared" si="1"/>
        <v>0</v>
      </c>
      <c r="AH34" s="678">
        <f t="shared" si="1"/>
        <v>0</v>
      </c>
      <c r="AI34" s="678">
        <f t="shared" si="1"/>
        <v>0</v>
      </c>
      <c r="AJ34" s="678">
        <f t="shared" si="1"/>
        <v>0</v>
      </c>
      <c r="AK34" s="678">
        <f t="shared" si="1"/>
        <v>0</v>
      </c>
      <c r="AL34" s="678">
        <f t="shared" si="1"/>
        <v>0</v>
      </c>
      <c r="AM34" s="678">
        <f t="shared" si="1"/>
        <v>0</v>
      </c>
      <c r="AN34" s="678">
        <f t="shared" si="1"/>
        <v>369000000</v>
      </c>
      <c r="AO34" s="678"/>
      <c r="AP34" s="678"/>
      <c r="AQ34" s="679"/>
    </row>
  </sheetData>
  <mergeCells count="56">
    <mergeCell ref="B4:X4"/>
    <mergeCell ref="B5:X5"/>
    <mergeCell ref="B7:H7"/>
    <mergeCell ref="I7:K7"/>
    <mergeCell ref="B8:J8"/>
    <mergeCell ref="L8:Y8"/>
    <mergeCell ref="K8:K10"/>
    <mergeCell ref="AA8:AN8"/>
    <mergeCell ref="AO8:AQ8"/>
    <mergeCell ref="B9:B10"/>
    <mergeCell ref="C9:C10"/>
    <mergeCell ref="D9:D10"/>
    <mergeCell ref="E9:E10"/>
    <mergeCell ref="F9:F10"/>
    <mergeCell ref="G9:G10"/>
    <mergeCell ref="H9:H10"/>
    <mergeCell ref="Z8:Z10"/>
    <mergeCell ref="Y9:Y10"/>
    <mergeCell ref="AA9:AB9"/>
    <mergeCell ref="AC9:AJ9"/>
    <mergeCell ref="I9:I10"/>
    <mergeCell ref="J9:J10"/>
    <mergeCell ref="L9:M9"/>
    <mergeCell ref="N9:U9"/>
    <mergeCell ref="V9:V10"/>
    <mergeCell ref="AP9:AP10"/>
    <mergeCell ref="AQ9:AQ10"/>
    <mergeCell ref="B11:B16"/>
    <mergeCell ref="C11:C16"/>
    <mergeCell ref="D11:D16"/>
    <mergeCell ref="E11:E16"/>
    <mergeCell ref="F11:F16"/>
    <mergeCell ref="G11:G16"/>
    <mergeCell ref="H11:H16"/>
    <mergeCell ref="AO9:AO10"/>
    <mergeCell ref="AK9:AK10"/>
    <mergeCell ref="AL9:AL10"/>
    <mergeCell ref="AM9:AM10"/>
    <mergeCell ref="AN9:AN10"/>
    <mergeCell ref="W9:W10"/>
    <mergeCell ref="X9:X10"/>
    <mergeCell ref="B34:J34"/>
    <mergeCell ref="H17:H23"/>
    <mergeCell ref="B24:B33"/>
    <mergeCell ref="C24:C33"/>
    <mergeCell ref="D24:D33"/>
    <mergeCell ref="E24:E33"/>
    <mergeCell ref="F24:F33"/>
    <mergeCell ref="G24:G33"/>
    <mergeCell ref="H24:H33"/>
    <mergeCell ref="B17:B23"/>
    <mergeCell ref="C17:C23"/>
    <mergeCell ref="D17:D23"/>
    <mergeCell ref="E17:E23"/>
    <mergeCell ref="F17:F23"/>
    <mergeCell ref="G17:G2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X43"/>
  <sheetViews>
    <sheetView zoomScale="70" zoomScaleNormal="70" workbookViewId="0">
      <selection activeCell="E14" sqref="E14"/>
    </sheetView>
  </sheetViews>
  <sheetFormatPr baseColWidth="10" defaultRowHeight="12.75" x14ac:dyDescent="0.2"/>
  <cols>
    <col min="1" max="1" width="6.5703125" style="502" customWidth="1"/>
    <col min="2" max="2" width="18.7109375" style="51" customWidth="1"/>
    <col min="3" max="5" width="16.28515625" style="693" customWidth="1"/>
    <col min="6" max="6" width="22.140625" style="693" customWidth="1"/>
    <col min="7" max="7" width="29.85546875" style="693" customWidth="1"/>
    <col min="8" max="8" width="26.42578125" style="693" customWidth="1"/>
    <col min="9" max="9" width="20.5703125" style="693" customWidth="1"/>
    <col min="10" max="10" width="25.5703125" style="693" customWidth="1"/>
    <col min="11" max="11" width="9.28515625" style="693" customWidth="1"/>
    <col min="12" max="12" width="9.140625" style="693" customWidth="1"/>
    <col min="13" max="13" width="22.42578125" style="693" customWidth="1"/>
    <col min="14" max="14" width="14.85546875" style="693" customWidth="1"/>
    <col min="15" max="15" width="26.42578125" style="693" customWidth="1"/>
    <col min="16" max="16" width="8.140625" style="693" hidden="1" customWidth="1"/>
    <col min="17" max="17" width="8.5703125" style="693" hidden="1" customWidth="1"/>
    <col min="18" max="18" width="11.42578125" style="693" hidden="1" customWidth="1"/>
    <col min="19" max="19" width="17.28515625" style="693" customWidth="1"/>
    <col min="20" max="21" width="11.42578125" style="693" hidden="1" customWidth="1"/>
    <col min="22" max="22" width="8.42578125" style="693" hidden="1" customWidth="1"/>
    <col min="23" max="23" width="21.28515625" style="693" customWidth="1"/>
    <col min="24" max="24" width="15.85546875" style="693" customWidth="1"/>
    <col min="25" max="25" width="13.140625" style="693" customWidth="1"/>
    <col min="26" max="26" width="21.42578125" style="693" customWidth="1"/>
    <col min="27" max="27" width="16.85546875" style="693" customWidth="1"/>
    <col min="28" max="28" width="23.7109375" style="693" hidden="1" customWidth="1"/>
    <col min="29" max="29" width="19.85546875" style="693" customWidth="1"/>
    <col min="30" max="30" width="13.5703125" style="693" customWidth="1"/>
    <col min="31" max="31" width="16.28515625" style="693" customWidth="1"/>
    <col min="32" max="32" width="21" style="502" customWidth="1"/>
    <col min="33" max="33" width="19.140625" style="502" customWidth="1"/>
    <col min="34" max="34" width="20" style="502" customWidth="1"/>
    <col min="35" max="35" width="5.7109375" style="502" hidden="1" customWidth="1"/>
    <col min="36" max="36" width="20.7109375" style="502" customWidth="1"/>
    <col min="37" max="37" width="24.7109375" style="502" customWidth="1"/>
    <col min="38" max="38" width="11.42578125" style="502"/>
    <col min="39" max="39" width="13.42578125" style="502" bestFit="1" customWidth="1"/>
    <col min="40" max="206" width="11.42578125" style="502"/>
    <col min="207" max="254" width="11.42578125" style="693"/>
    <col min="255" max="255" width="6.5703125" style="693" customWidth="1"/>
    <col min="256" max="256" width="0" style="693" hidden="1" customWidth="1"/>
    <col min="257" max="257" width="18.7109375" style="693" customWidth="1"/>
    <col min="258" max="258" width="0" style="693" hidden="1" customWidth="1"/>
    <col min="259" max="262" width="16.28515625" style="693" customWidth="1"/>
    <col min="263" max="263" width="13.85546875" style="693" customWidth="1"/>
    <col min="264" max="264" width="26.42578125" style="693" customWidth="1"/>
    <col min="265" max="265" width="20.5703125" style="693" customWidth="1"/>
    <col min="266" max="266" width="25.5703125" style="693" customWidth="1"/>
    <col min="267" max="267" width="9.28515625" style="693" customWidth="1"/>
    <col min="268" max="268" width="9.140625" style="693" customWidth="1"/>
    <col min="269" max="269" width="18.5703125" style="693" customWidth="1"/>
    <col min="270" max="270" width="0" style="693" hidden="1" customWidth="1"/>
    <col min="271" max="271" width="17.28515625" style="693" customWidth="1"/>
    <col min="272" max="274" width="0" style="693" hidden="1" customWidth="1"/>
    <col min="275" max="275" width="17.28515625" style="693" customWidth="1"/>
    <col min="276" max="278" width="0" style="693" hidden="1" customWidth="1"/>
    <col min="279" max="279" width="18.42578125" style="693" customWidth="1"/>
    <col min="280" max="280" width="15.85546875" style="693" customWidth="1"/>
    <col min="281" max="281" width="13.140625" style="693" customWidth="1"/>
    <col min="282" max="282" width="16.5703125" style="693" customWidth="1"/>
    <col min="283" max="283" width="16.85546875" style="693" customWidth="1"/>
    <col min="284" max="284" width="0" style="693" hidden="1" customWidth="1"/>
    <col min="285" max="285" width="19.85546875" style="693" customWidth="1"/>
    <col min="286" max="286" width="13.5703125" style="693" customWidth="1"/>
    <col min="287" max="287" width="16.28515625" style="693" customWidth="1"/>
    <col min="288" max="288" width="21" style="693" customWidth="1"/>
    <col min="289" max="289" width="19.140625" style="693" customWidth="1"/>
    <col min="290" max="290" width="20" style="693" customWidth="1"/>
    <col min="291" max="291" width="0" style="693" hidden="1" customWidth="1"/>
    <col min="292" max="292" width="17.28515625" style="693" customWidth="1"/>
    <col min="293" max="293" width="19.85546875" style="693" customWidth="1"/>
    <col min="294" max="294" width="11.42578125" style="693"/>
    <col min="295" max="295" width="13.42578125" style="693" bestFit="1" customWidth="1"/>
    <col min="296" max="510" width="11.42578125" style="693"/>
    <col min="511" max="511" width="6.5703125" style="693" customWidth="1"/>
    <col min="512" max="512" width="0" style="693" hidden="1" customWidth="1"/>
    <col min="513" max="513" width="18.7109375" style="693" customWidth="1"/>
    <col min="514" max="514" width="0" style="693" hidden="1" customWidth="1"/>
    <col min="515" max="518" width="16.28515625" style="693" customWidth="1"/>
    <col min="519" max="519" width="13.85546875" style="693" customWidth="1"/>
    <col min="520" max="520" width="26.42578125" style="693" customWidth="1"/>
    <col min="521" max="521" width="20.5703125" style="693" customWidth="1"/>
    <col min="522" max="522" width="25.5703125" style="693" customWidth="1"/>
    <col min="523" max="523" width="9.28515625" style="693" customWidth="1"/>
    <col min="524" max="524" width="9.140625" style="693" customWidth="1"/>
    <col min="525" max="525" width="18.5703125" style="693" customWidth="1"/>
    <col min="526" max="526" width="0" style="693" hidden="1" customWidth="1"/>
    <col min="527" max="527" width="17.28515625" style="693" customWidth="1"/>
    <col min="528" max="530" width="0" style="693" hidden="1" customWidth="1"/>
    <col min="531" max="531" width="17.28515625" style="693" customWidth="1"/>
    <col min="532" max="534" width="0" style="693" hidden="1" customWidth="1"/>
    <col min="535" max="535" width="18.42578125" style="693" customWidth="1"/>
    <col min="536" max="536" width="15.85546875" style="693" customWidth="1"/>
    <col min="537" max="537" width="13.140625" style="693" customWidth="1"/>
    <col min="538" max="538" width="16.5703125" style="693" customWidth="1"/>
    <col min="539" max="539" width="16.85546875" style="693" customWidth="1"/>
    <col min="540" max="540" width="0" style="693" hidden="1" customWidth="1"/>
    <col min="541" max="541" width="19.85546875" style="693" customWidth="1"/>
    <col min="542" max="542" width="13.5703125" style="693" customWidth="1"/>
    <col min="543" max="543" width="16.28515625" style="693" customWidth="1"/>
    <col min="544" max="544" width="21" style="693" customWidth="1"/>
    <col min="545" max="545" width="19.140625" style="693" customWidth="1"/>
    <col min="546" max="546" width="20" style="693" customWidth="1"/>
    <col min="547" max="547" width="0" style="693" hidden="1" customWidth="1"/>
    <col min="548" max="548" width="17.28515625" style="693" customWidth="1"/>
    <col min="549" max="549" width="19.85546875" style="693" customWidth="1"/>
    <col min="550" max="550" width="11.42578125" style="693"/>
    <col min="551" max="551" width="13.42578125" style="693" bestFit="1" customWidth="1"/>
    <col min="552" max="766" width="11.42578125" style="693"/>
    <col min="767" max="767" width="6.5703125" style="693" customWidth="1"/>
    <col min="768" max="768" width="0" style="693" hidden="1" customWidth="1"/>
    <col min="769" max="769" width="18.7109375" style="693" customWidth="1"/>
    <col min="770" max="770" width="0" style="693" hidden="1" customWidth="1"/>
    <col min="771" max="774" width="16.28515625" style="693" customWidth="1"/>
    <col min="775" max="775" width="13.85546875" style="693" customWidth="1"/>
    <col min="776" max="776" width="26.42578125" style="693" customWidth="1"/>
    <col min="777" max="777" width="20.5703125" style="693" customWidth="1"/>
    <col min="778" max="778" width="25.5703125" style="693" customWidth="1"/>
    <col min="779" max="779" width="9.28515625" style="693" customWidth="1"/>
    <col min="780" max="780" width="9.140625" style="693" customWidth="1"/>
    <col min="781" max="781" width="18.5703125" style="693" customWidth="1"/>
    <col min="782" max="782" width="0" style="693" hidden="1" customWidth="1"/>
    <col min="783" max="783" width="17.28515625" style="693" customWidth="1"/>
    <col min="784" max="786" width="0" style="693" hidden="1" customWidth="1"/>
    <col min="787" max="787" width="17.28515625" style="693" customWidth="1"/>
    <col min="788" max="790" width="0" style="693" hidden="1" customWidth="1"/>
    <col min="791" max="791" width="18.42578125" style="693" customWidth="1"/>
    <col min="792" max="792" width="15.85546875" style="693" customWidth="1"/>
    <col min="793" max="793" width="13.140625" style="693" customWidth="1"/>
    <col min="794" max="794" width="16.5703125" style="693" customWidth="1"/>
    <col min="795" max="795" width="16.85546875" style="693" customWidth="1"/>
    <col min="796" max="796" width="0" style="693" hidden="1" customWidth="1"/>
    <col min="797" max="797" width="19.85546875" style="693" customWidth="1"/>
    <col min="798" max="798" width="13.5703125" style="693" customWidth="1"/>
    <col min="799" max="799" width="16.28515625" style="693" customWidth="1"/>
    <col min="800" max="800" width="21" style="693" customWidth="1"/>
    <col min="801" max="801" width="19.140625" style="693" customWidth="1"/>
    <col min="802" max="802" width="20" style="693" customWidth="1"/>
    <col min="803" max="803" width="0" style="693" hidden="1" customWidth="1"/>
    <col min="804" max="804" width="17.28515625" style="693" customWidth="1"/>
    <col min="805" max="805" width="19.85546875" style="693" customWidth="1"/>
    <col min="806" max="806" width="11.42578125" style="693"/>
    <col min="807" max="807" width="13.42578125" style="693" bestFit="1" customWidth="1"/>
    <col min="808" max="1022" width="11.42578125" style="693"/>
    <col min="1023" max="1023" width="6.5703125" style="693" customWidth="1"/>
    <col min="1024" max="1024" width="0" style="693" hidden="1" customWidth="1"/>
    <col min="1025" max="1025" width="18.7109375" style="693" customWidth="1"/>
    <col min="1026" max="1026" width="0" style="693" hidden="1" customWidth="1"/>
    <col min="1027" max="1030" width="16.28515625" style="693" customWidth="1"/>
    <col min="1031" max="1031" width="13.85546875" style="693" customWidth="1"/>
    <col min="1032" max="1032" width="26.42578125" style="693" customWidth="1"/>
    <col min="1033" max="1033" width="20.5703125" style="693" customWidth="1"/>
    <col min="1034" max="1034" width="25.5703125" style="693" customWidth="1"/>
    <col min="1035" max="1035" width="9.28515625" style="693" customWidth="1"/>
    <col min="1036" max="1036" width="9.140625" style="693" customWidth="1"/>
    <col min="1037" max="1037" width="18.5703125" style="693" customWidth="1"/>
    <col min="1038" max="1038" width="0" style="693" hidden="1" customWidth="1"/>
    <col min="1039" max="1039" width="17.28515625" style="693" customWidth="1"/>
    <col min="1040" max="1042" width="0" style="693" hidden="1" customWidth="1"/>
    <col min="1043" max="1043" width="17.28515625" style="693" customWidth="1"/>
    <col min="1044" max="1046" width="0" style="693" hidden="1" customWidth="1"/>
    <col min="1047" max="1047" width="18.42578125" style="693" customWidth="1"/>
    <col min="1048" max="1048" width="15.85546875" style="693" customWidth="1"/>
    <col min="1049" max="1049" width="13.140625" style="693" customWidth="1"/>
    <col min="1050" max="1050" width="16.5703125" style="693" customWidth="1"/>
    <col min="1051" max="1051" width="16.85546875" style="693" customWidth="1"/>
    <col min="1052" max="1052" width="0" style="693" hidden="1" customWidth="1"/>
    <col min="1053" max="1053" width="19.85546875" style="693" customWidth="1"/>
    <col min="1054" max="1054" width="13.5703125" style="693" customWidth="1"/>
    <col min="1055" max="1055" width="16.28515625" style="693" customWidth="1"/>
    <col min="1056" max="1056" width="21" style="693" customWidth="1"/>
    <col min="1057" max="1057" width="19.140625" style="693" customWidth="1"/>
    <col min="1058" max="1058" width="20" style="693" customWidth="1"/>
    <col min="1059" max="1059" width="0" style="693" hidden="1" customWidth="1"/>
    <col min="1060" max="1060" width="17.28515625" style="693" customWidth="1"/>
    <col min="1061" max="1061" width="19.85546875" style="693" customWidth="1"/>
    <col min="1062" max="1062" width="11.42578125" style="693"/>
    <col min="1063" max="1063" width="13.42578125" style="693" bestFit="1" customWidth="1"/>
    <col min="1064" max="1278" width="11.42578125" style="693"/>
    <col min="1279" max="1279" width="6.5703125" style="693" customWidth="1"/>
    <col min="1280" max="1280" width="0" style="693" hidden="1" customWidth="1"/>
    <col min="1281" max="1281" width="18.7109375" style="693" customWidth="1"/>
    <col min="1282" max="1282" width="0" style="693" hidden="1" customWidth="1"/>
    <col min="1283" max="1286" width="16.28515625" style="693" customWidth="1"/>
    <col min="1287" max="1287" width="13.85546875" style="693" customWidth="1"/>
    <col min="1288" max="1288" width="26.42578125" style="693" customWidth="1"/>
    <col min="1289" max="1289" width="20.5703125" style="693" customWidth="1"/>
    <col min="1290" max="1290" width="25.5703125" style="693" customWidth="1"/>
    <col min="1291" max="1291" width="9.28515625" style="693" customWidth="1"/>
    <col min="1292" max="1292" width="9.140625" style="693" customWidth="1"/>
    <col min="1293" max="1293" width="18.5703125" style="693" customWidth="1"/>
    <col min="1294" max="1294" width="0" style="693" hidden="1" customWidth="1"/>
    <col min="1295" max="1295" width="17.28515625" style="693" customWidth="1"/>
    <col min="1296" max="1298" width="0" style="693" hidden="1" customWidth="1"/>
    <col min="1299" max="1299" width="17.28515625" style="693" customWidth="1"/>
    <col min="1300" max="1302" width="0" style="693" hidden="1" customWidth="1"/>
    <col min="1303" max="1303" width="18.42578125" style="693" customWidth="1"/>
    <col min="1304" max="1304" width="15.85546875" style="693" customWidth="1"/>
    <col min="1305" max="1305" width="13.140625" style="693" customWidth="1"/>
    <col min="1306" max="1306" width="16.5703125" style="693" customWidth="1"/>
    <col min="1307" max="1307" width="16.85546875" style="693" customWidth="1"/>
    <col min="1308" max="1308" width="0" style="693" hidden="1" customWidth="1"/>
    <col min="1309" max="1309" width="19.85546875" style="693" customWidth="1"/>
    <col min="1310" max="1310" width="13.5703125" style="693" customWidth="1"/>
    <col min="1311" max="1311" width="16.28515625" style="693" customWidth="1"/>
    <col min="1312" max="1312" width="21" style="693" customWidth="1"/>
    <col min="1313" max="1313" width="19.140625" style="693" customWidth="1"/>
    <col min="1314" max="1314" width="20" style="693" customWidth="1"/>
    <col min="1315" max="1315" width="0" style="693" hidden="1" customWidth="1"/>
    <col min="1316" max="1316" width="17.28515625" style="693" customWidth="1"/>
    <col min="1317" max="1317" width="19.85546875" style="693" customWidth="1"/>
    <col min="1318" max="1318" width="11.42578125" style="693"/>
    <col min="1319" max="1319" width="13.42578125" style="693" bestFit="1" customWidth="1"/>
    <col min="1320" max="1534" width="11.42578125" style="693"/>
    <col min="1535" max="1535" width="6.5703125" style="693" customWidth="1"/>
    <col min="1536" max="1536" width="0" style="693" hidden="1" customWidth="1"/>
    <col min="1537" max="1537" width="18.7109375" style="693" customWidth="1"/>
    <col min="1538" max="1538" width="0" style="693" hidden="1" customWidth="1"/>
    <col min="1539" max="1542" width="16.28515625" style="693" customWidth="1"/>
    <col min="1543" max="1543" width="13.85546875" style="693" customWidth="1"/>
    <col min="1544" max="1544" width="26.42578125" style="693" customWidth="1"/>
    <col min="1545" max="1545" width="20.5703125" style="693" customWidth="1"/>
    <col min="1546" max="1546" width="25.5703125" style="693" customWidth="1"/>
    <col min="1547" max="1547" width="9.28515625" style="693" customWidth="1"/>
    <col min="1548" max="1548" width="9.140625" style="693" customWidth="1"/>
    <col min="1549" max="1549" width="18.5703125" style="693" customWidth="1"/>
    <col min="1550" max="1550" width="0" style="693" hidden="1" customWidth="1"/>
    <col min="1551" max="1551" width="17.28515625" style="693" customWidth="1"/>
    <col min="1552" max="1554" width="0" style="693" hidden="1" customWidth="1"/>
    <col min="1555" max="1555" width="17.28515625" style="693" customWidth="1"/>
    <col min="1556" max="1558" width="0" style="693" hidden="1" customWidth="1"/>
    <col min="1559" max="1559" width="18.42578125" style="693" customWidth="1"/>
    <col min="1560" max="1560" width="15.85546875" style="693" customWidth="1"/>
    <col min="1561" max="1561" width="13.140625" style="693" customWidth="1"/>
    <col min="1562" max="1562" width="16.5703125" style="693" customWidth="1"/>
    <col min="1563" max="1563" width="16.85546875" style="693" customWidth="1"/>
    <col min="1564" max="1564" width="0" style="693" hidden="1" customWidth="1"/>
    <col min="1565" max="1565" width="19.85546875" style="693" customWidth="1"/>
    <col min="1566" max="1566" width="13.5703125" style="693" customWidth="1"/>
    <col min="1567" max="1567" width="16.28515625" style="693" customWidth="1"/>
    <col min="1568" max="1568" width="21" style="693" customWidth="1"/>
    <col min="1569" max="1569" width="19.140625" style="693" customWidth="1"/>
    <col min="1570" max="1570" width="20" style="693" customWidth="1"/>
    <col min="1571" max="1571" width="0" style="693" hidden="1" customWidth="1"/>
    <col min="1572" max="1572" width="17.28515625" style="693" customWidth="1"/>
    <col min="1573" max="1573" width="19.85546875" style="693" customWidth="1"/>
    <col min="1574" max="1574" width="11.42578125" style="693"/>
    <col min="1575" max="1575" width="13.42578125" style="693" bestFit="1" customWidth="1"/>
    <col min="1576" max="1790" width="11.42578125" style="693"/>
    <col min="1791" max="1791" width="6.5703125" style="693" customWidth="1"/>
    <col min="1792" max="1792" width="0" style="693" hidden="1" customWidth="1"/>
    <col min="1793" max="1793" width="18.7109375" style="693" customWidth="1"/>
    <col min="1794" max="1794" width="0" style="693" hidden="1" customWidth="1"/>
    <col min="1795" max="1798" width="16.28515625" style="693" customWidth="1"/>
    <col min="1799" max="1799" width="13.85546875" style="693" customWidth="1"/>
    <col min="1800" max="1800" width="26.42578125" style="693" customWidth="1"/>
    <col min="1801" max="1801" width="20.5703125" style="693" customWidth="1"/>
    <col min="1802" max="1802" width="25.5703125" style="693" customWidth="1"/>
    <col min="1803" max="1803" width="9.28515625" style="693" customWidth="1"/>
    <col min="1804" max="1804" width="9.140625" style="693" customWidth="1"/>
    <col min="1805" max="1805" width="18.5703125" style="693" customWidth="1"/>
    <col min="1806" max="1806" width="0" style="693" hidden="1" customWidth="1"/>
    <col min="1807" max="1807" width="17.28515625" style="693" customWidth="1"/>
    <col min="1808" max="1810" width="0" style="693" hidden="1" customWidth="1"/>
    <col min="1811" max="1811" width="17.28515625" style="693" customWidth="1"/>
    <col min="1812" max="1814" width="0" style="693" hidden="1" customWidth="1"/>
    <col min="1815" max="1815" width="18.42578125" style="693" customWidth="1"/>
    <col min="1816" max="1816" width="15.85546875" style="693" customWidth="1"/>
    <col min="1817" max="1817" width="13.140625" style="693" customWidth="1"/>
    <col min="1818" max="1818" width="16.5703125" style="693" customWidth="1"/>
    <col min="1819" max="1819" width="16.85546875" style="693" customWidth="1"/>
    <col min="1820" max="1820" width="0" style="693" hidden="1" customWidth="1"/>
    <col min="1821" max="1821" width="19.85546875" style="693" customWidth="1"/>
    <col min="1822" max="1822" width="13.5703125" style="693" customWidth="1"/>
    <col min="1823" max="1823" width="16.28515625" style="693" customWidth="1"/>
    <col min="1824" max="1824" width="21" style="693" customWidth="1"/>
    <col min="1825" max="1825" width="19.140625" style="693" customWidth="1"/>
    <col min="1826" max="1826" width="20" style="693" customWidth="1"/>
    <col min="1827" max="1827" width="0" style="693" hidden="1" customWidth="1"/>
    <col min="1828" max="1828" width="17.28515625" style="693" customWidth="1"/>
    <col min="1829" max="1829" width="19.85546875" style="693" customWidth="1"/>
    <col min="1830" max="1830" width="11.42578125" style="693"/>
    <col min="1831" max="1831" width="13.42578125" style="693" bestFit="1" customWidth="1"/>
    <col min="1832" max="2046" width="11.42578125" style="693"/>
    <col min="2047" max="2047" width="6.5703125" style="693" customWidth="1"/>
    <col min="2048" max="2048" width="0" style="693" hidden="1" customWidth="1"/>
    <col min="2049" max="2049" width="18.7109375" style="693" customWidth="1"/>
    <col min="2050" max="2050" width="0" style="693" hidden="1" customWidth="1"/>
    <col min="2051" max="2054" width="16.28515625" style="693" customWidth="1"/>
    <col min="2055" max="2055" width="13.85546875" style="693" customWidth="1"/>
    <col min="2056" max="2056" width="26.42578125" style="693" customWidth="1"/>
    <col min="2057" max="2057" width="20.5703125" style="693" customWidth="1"/>
    <col min="2058" max="2058" width="25.5703125" style="693" customWidth="1"/>
    <col min="2059" max="2059" width="9.28515625" style="693" customWidth="1"/>
    <col min="2060" max="2060" width="9.140625" style="693" customWidth="1"/>
    <col min="2061" max="2061" width="18.5703125" style="693" customWidth="1"/>
    <col min="2062" max="2062" width="0" style="693" hidden="1" customWidth="1"/>
    <col min="2063" max="2063" width="17.28515625" style="693" customWidth="1"/>
    <col min="2064" max="2066" width="0" style="693" hidden="1" customWidth="1"/>
    <col min="2067" max="2067" width="17.28515625" style="693" customWidth="1"/>
    <col min="2068" max="2070" width="0" style="693" hidden="1" customWidth="1"/>
    <col min="2071" max="2071" width="18.42578125" style="693" customWidth="1"/>
    <col min="2072" max="2072" width="15.85546875" style="693" customWidth="1"/>
    <col min="2073" max="2073" width="13.140625" style="693" customWidth="1"/>
    <col min="2074" max="2074" width="16.5703125" style="693" customWidth="1"/>
    <col min="2075" max="2075" width="16.85546875" style="693" customWidth="1"/>
    <col min="2076" max="2076" width="0" style="693" hidden="1" customWidth="1"/>
    <col min="2077" max="2077" width="19.85546875" style="693" customWidth="1"/>
    <col min="2078" max="2078" width="13.5703125" style="693" customWidth="1"/>
    <col min="2079" max="2079" width="16.28515625" style="693" customWidth="1"/>
    <col min="2080" max="2080" width="21" style="693" customWidth="1"/>
    <col min="2081" max="2081" width="19.140625" style="693" customWidth="1"/>
    <col min="2082" max="2082" width="20" style="693" customWidth="1"/>
    <col min="2083" max="2083" width="0" style="693" hidden="1" customWidth="1"/>
    <col min="2084" max="2084" width="17.28515625" style="693" customWidth="1"/>
    <col min="2085" max="2085" width="19.85546875" style="693" customWidth="1"/>
    <col min="2086" max="2086" width="11.42578125" style="693"/>
    <col min="2087" max="2087" width="13.42578125" style="693" bestFit="1" customWidth="1"/>
    <col min="2088" max="2302" width="11.42578125" style="693"/>
    <col min="2303" max="2303" width="6.5703125" style="693" customWidth="1"/>
    <col min="2304" max="2304" width="0" style="693" hidden="1" customWidth="1"/>
    <col min="2305" max="2305" width="18.7109375" style="693" customWidth="1"/>
    <col min="2306" max="2306" width="0" style="693" hidden="1" customWidth="1"/>
    <col min="2307" max="2310" width="16.28515625" style="693" customWidth="1"/>
    <col min="2311" max="2311" width="13.85546875" style="693" customWidth="1"/>
    <col min="2312" max="2312" width="26.42578125" style="693" customWidth="1"/>
    <col min="2313" max="2313" width="20.5703125" style="693" customWidth="1"/>
    <col min="2314" max="2314" width="25.5703125" style="693" customWidth="1"/>
    <col min="2315" max="2315" width="9.28515625" style="693" customWidth="1"/>
    <col min="2316" max="2316" width="9.140625" style="693" customWidth="1"/>
    <col min="2317" max="2317" width="18.5703125" style="693" customWidth="1"/>
    <col min="2318" max="2318" width="0" style="693" hidden="1" customWidth="1"/>
    <col min="2319" max="2319" width="17.28515625" style="693" customWidth="1"/>
    <col min="2320" max="2322" width="0" style="693" hidden="1" customWidth="1"/>
    <col min="2323" max="2323" width="17.28515625" style="693" customWidth="1"/>
    <col min="2324" max="2326" width="0" style="693" hidden="1" customWidth="1"/>
    <col min="2327" max="2327" width="18.42578125" style="693" customWidth="1"/>
    <col min="2328" max="2328" width="15.85546875" style="693" customWidth="1"/>
    <col min="2329" max="2329" width="13.140625" style="693" customWidth="1"/>
    <col min="2330" max="2330" width="16.5703125" style="693" customWidth="1"/>
    <col min="2331" max="2331" width="16.85546875" style="693" customWidth="1"/>
    <col min="2332" max="2332" width="0" style="693" hidden="1" customWidth="1"/>
    <col min="2333" max="2333" width="19.85546875" style="693" customWidth="1"/>
    <col min="2334" max="2334" width="13.5703125" style="693" customWidth="1"/>
    <col min="2335" max="2335" width="16.28515625" style="693" customWidth="1"/>
    <col min="2336" max="2336" width="21" style="693" customWidth="1"/>
    <col min="2337" max="2337" width="19.140625" style="693" customWidth="1"/>
    <col min="2338" max="2338" width="20" style="693" customWidth="1"/>
    <col min="2339" max="2339" width="0" style="693" hidden="1" customWidth="1"/>
    <col min="2340" max="2340" width="17.28515625" style="693" customWidth="1"/>
    <col min="2341" max="2341" width="19.85546875" style="693" customWidth="1"/>
    <col min="2342" max="2342" width="11.42578125" style="693"/>
    <col min="2343" max="2343" width="13.42578125" style="693" bestFit="1" customWidth="1"/>
    <col min="2344" max="2558" width="11.42578125" style="693"/>
    <col min="2559" max="2559" width="6.5703125" style="693" customWidth="1"/>
    <col min="2560" max="2560" width="0" style="693" hidden="1" customWidth="1"/>
    <col min="2561" max="2561" width="18.7109375" style="693" customWidth="1"/>
    <col min="2562" max="2562" width="0" style="693" hidden="1" customWidth="1"/>
    <col min="2563" max="2566" width="16.28515625" style="693" customWidth="1"/>
    <col min="2567" max="2567" width="13.85546875" style="693" customWidth="1"/>
    <col min="2568" max="2568" width="26.42578125" style="693" customWidth="1"/>
    <col min="2569" max="2569" width="20.5703125" style="693" customWidth="1"/>
    <col min="2570" max="2570" width="25.5703125" style="693" customWidth="1"/>
    <col min="2571" max="2571" width="9.28515625" style="693" customWidth="1"/>
    <col min="2572" max="2572" width="9.140625" style="693" customWidth="1"/>
    <col min="2573" max="2573" width="18.5703125" style="693" customWidth="1"/>
    <col min="2574" max="2574" width="0" style="693" hidden="1" customWidth="1"/>
    <col min="2575" max="2575" width="17.28515625" style="693" customWidth="1"/>
    <col min="2576" max="2578" width="0" style="693" hidden="1" customWidth="1"/>
    <col min="2579" max="2579" width="17.28515625" style="693" customWidth="1"/>
    <col min="2580" max="2582" width="0" style="693" hidden="1" customWidth="1"/>
    <col min="2583" max="2583" width="18.42578125" style="693" customWidth="1"/>
    <col min="2584" max="2584" width="15.85546875" style="693" customWidth="1"/>
    <col min="2585" max="2585" width="13.140625" style="693" customWidth="1"/>
    <col min="2586" max="2586" width="16.5703125" style="693" customWidth="1"/>
    <col min="2587" max="2587" width="16.85546875" style="693" customWidth="1"/>
    <col min="2588" max="2588" width="0" style="693" hidden="1" customWidth="1"/>
    <col min="2589" max="2589" width="19.85546875" style="693" customWidth="1"/>
    <col min="2590" max="2590" width="13.5703125" style="693" customWidth="1"/>
    <col min="2591" max="2591" width="16.28515625" style="693" customWidth="1"/>
    <col min="2592" max="2592" width="21" style="693" customWidth="1"/>
    <col min="2593" max="2593" width="19.140625" style="693" customWidth="1"/>
    <col min="2594" max="2594" width="20" style="693" customWidth="1"/>
    <col min="2595" max="2595" width="0" style="693" hidden="1" customWidth="1"/>
    <col min="2596" max="2596" width="17.28515625" style="693" customWidth="1"/>
    <col min="2597" max="2597" width="19.85546875" style="693" customWidth="1"/>
    <col min="2598" max="2598" width="11.42578125" style="693"/>
    <col min="2599" max="2599" width="13.42578125" style="693" bestFit="1" customWidth="1"/>
    <col min="2600" max="2814" width="11.42578125" style="693"/>
    <col min="2815" max="2815" width="6.5703125" style="693" customWidth="1"/>
    <col min="2816" max="2816" width="0" style="693" hidden="1" customWidth="1"/>
    <col min="2817" max="2817" width="18.7109375" style="693" customWidth="1"/>
    <col min="2818" max="2818" width="0" style="693" hidden="1" customWidth="1"/>
    <col min="2819" max="2822" width="16.28515625" style="693" customWidth="1"/>
    <col min="2823" max="2823" width="13.85546875" style="693" customWidth="1"/>
    <col min="2824" max="2824" width="26.42578125" style="693" customWidth="1"/>
    <col min="2825" max="2825" width="20.5703125" style="693" customWidth="1"/>
    <col min="2826" max="2826" width="25.5703125" style="693" customWidth="1"/>
    <col min="2827" max="2827" width="9.28515625" style="693" customWidth="1"/>
    <col min="2828" max="2828" width="9.140625" style="693" customWidth="1"/>
    <col min="2829" max="2829" width="18.5703125" style="693" customWidth="1"/>
    <col min="2830" max="2830" width="0" style="693" hidden="1" customWidth="1"/>
    <col min="2831" max="2831" width="17.28515625" style="693" customWidth="1"/>
    <col min="2832" max="2834" width="0" style="693" hidden="1" customWidth="1"/>
    <col min="2835" max="2835" width="17.28515625" style="693" customWidth="1"/>
    <col min="2836" max="2838" width="0" style="693" hidden="1" customWidth="1"/>
    <col min="2839" max="2839" width="18.42578125" style="693" customWidth="1"/>
    <col min="2840" max="2840" width="15.85546875" style="693" customWidth="1"/>
    <col min="2841" max="2841" width="13.140625" style="693" customWidth="1"/>
    <col min="2842" max="2842" width="16.5703125" style="693" customWidth="1"/>
    <col min="2843" max="2843" width="16.85546875" style="693" customWidth="1"/>
    <col min="2844" max="2844" width="0" style="693" hidden="1" customWidth="1"/>
    <col min="2845" max="2845" width="19.85546875" style="693" customWidth="1"/>
    <col min="2846" max="2846" width="13.5703125" style="693" customWidth="1"/>
    <col min="2847" max="2847" width="16.28515625" style="693" customWidth="1"/>
    <col min="2848" max="2848" width="21" style="693" customWidth="1"/>
    <col min="2849" max="2849" width="19.140625" style="693" customWidth="1"/>
    <col min="2850" max="2850" width="20" style="693" customWidth="1"/>
    <col min="2851" max="2851" width="0" style="693" hidden="1" customWidth="1"/>
    <col min="2852" max="2852" width="17.28515625" style="693" customWidth="1"/>
    <col min="2853" max="2853" width="19.85546875" style="693" customWidth="1"/>
    <col min="2854" max="2854" width="11.42578125" style="693"/>
    <col min="2855" max="2855" width="13.42578125" style="693" bestFit="1" customWidth="1"/>
    <col min="2856" max="3070" width="11.42578125" style="693"/>
    <col min="3071" max="3071" width="6.5703125" style="693" customWidth="1"/>
    <col min="3072" max="3072" width="0" style="693" hidden="1" customWidth="1"/>
    <col min="3073" max="3073" width="18.7109375" style="693" customWidth="1"/>
    <col min="3074" max="3074" width="0" style="693" hidden="1" customWidth="1"/>
    <col min="3075" max="3078" width="16.28515625" style="693" customWidth="1"/>
    <col min="3079" max="3079" width="13.85546875" style="693" customWidth="1"/>
    <col min="3080" max="3080" width="26.42578125" style="693" customWidth="1"/>
    <col min="3081" max="3081" width="20.5703125" style="693" customWidth="1"/>
    <col min="3082" max="3082" width="25.5703125" style="693" customWidth="1"/>
    <col min="3083" max="3083" width="9.28515625" style="693" customWidth="1"/>
    <col min="3084" max="3084" width="9.140625" style="693" customWidth="1"/>
    <col min="3085" max="3085" width="18.5703125" style="693" customWidth="1"/>
    <col min="3086" max="3086" width="0" style="693" hidden="1" customWidth="1"/>
    <col min="3087" max="3087" width="17.28515625" style="693" customWidth="1"/>
    <col min="3088" max="3090" width="0" style="693" hidden="1" customWidth="1"/>
    <col min="3091" max="3091" width="17.28515625" style="693" customWidth="1"/>
    <col min="3092" max="3094" width="0" style="693" hidden="1" customWidth="1"/>
    <col min="3095" max="3095" width="18.42578125" style="693" customWidth="1"/>
    <col min="3096" max="3096" width="15.85546875" style="693" customWidth="1"/>
    <col min="3097" max="3097" width="13.140625" style="693" customWidth="1"/>
    <col min="3098" max="3098" width="16.5703125" style="693" customWidth="1"/>
    <col min="3099" max="3099" width="16.85546875" style="693" customWidth="1"/>
    <col min="3100" max="3100" width="0" style="693" hidden="1" customWidth="1"/>
    <col min="3101" max="3101" width="19.85546875" style="693" customWidth="1"/>
    <col min="3102" max="3102" width="13.5703125" style="693" customWidth="1"/>
    <col min="3103" max="3103" width="16.28515625" style="693" customWidth="1"/>
    <col min="3104" max="3104" width="21" style="693" customWidth="1"/>
    <col min="3105" max="3105" width="19.140625" style="693" customWidth="1"/>
    <col min="3106" max="3106" width="20" style="693" customWidth="1"/>
    <col min="3107" max="3107" width="0" style="693" hidden="1" customWidth="1"/>
    <col min="3108" max="3108" width="17.28515625" style="693" customWidth="1"/>
    <col min="3109" max="3109" width="19.85546875" style="693" customWidth="1"/>
    <col min="3110" max="3110" width="11.42578125" style="693"/>
    <col min="3111" max="3111" width="13.42578125" style="693" bestFit="1" customWidth="1"/>
    <col min="3112" max="3326" width="11.42578125" style="693"/>
    <col min="3327" max="3327" width="6.5703125" style="693" customWidth="1"/>
    <col min="3328" max="3328" width="0" style="693" hidden="1" customWidth="1"/>
    <col min="3329" max="3329" width="18.7109375" style="693" customWidth="1"/>
    <col min="3330" max="3330" width="0" style="693" hidden="1" customWidth="1"/>
    <col min="3331" max="3334" width="16.28515625" style="693" customWidth="1"/>
    <col min="3335" max="3335" width="13.85546875" style="693" customWidth="1"/>
    <col min="3336" max="3336" width="26.42578125" style="693" customWidth="1"/>
    <col min="3337" max="3337" width="20.5703125" style="693" customWidth="1"/>
    <col min="3338" max="3338" width="25.5703125" style="693" customWidth="1"/>
    <col min="3339" max="3339" width="9.28515625" style="693" customWidth="1"/>
    <col min="3340" max="3340" width="9.140625" style="693" customWidth="1"/>
    <col min="3341" max="3341" width="18.5703125" style="693" customWidth="1"/>
    <col min="3342" max="3342" width="0" style="693" hidden="1" customWidth="1"/>
    <col min="3343" max="3343" width="17.28515625" style="693" customWidth="1"/>
    <col min="3344" max="3346" width="0" style="693" hidden="1" customWidth="1"/>
    <col min="3347" max="3347" width="17.28515625" style="693" customWidth="1"/>
    <col min="3348" max="3350" width="0" style="693" hidden="1" customWidth="1"/>
    <col min="3351" max="3351" width="18.42578125" style="693" customWidth="1"/>
    <col min="3352" max="3352" width="15.85546875" style="693" customWidth="1"/>
    <col min="3353" max="3353" width="13.140625" style="693" customWidth="1"/>
    <col min="3354" max="3354" width="16.5703125" style="693" customWidth="1"/>
    <col min="3355" max="3355" width="16.85546875" style="693" customWidth="1"/>
    <col min="3356" max="3356" width="0" style="693" hidden="1" customWidth="1"/>
    <col min="3357" max="3357" width="19.85546875" style="693" customWidth="1"/>
    <col min="3358" max="3358" width="13.5703125" style="693" customWidth="1"/>
    <col min="3359" max="3359" width="16.28515625" style="693" customWidth="1"/>
    <col min="3360" max="3360" width="21" style="693" customWidth="1"/>
    <col min="3361" max="3361" width="19.140625" style="693" customWidth="1"/>
    <col min="3362" max="3362" width="20" style="693" customWidth="1"/>
    <col min="3363" max="3363" width="0" style="693" hidden="1" customWidth="1"/>
    <col min="3364" max="3364" width="17.28515625" style="693" customWidth="1"/>
    <col min="3365" max="3365" width="19.85546875" style="693" customWidth="1"/>
    <col min="3366" max="3366" width="11.42578125" style="693"/>
    <col min="3367" max="3367" width="13.42578125" style="693" bestFit="1" customWidth="1"/>
    <col min="3368" max="3582" width="11.42578125" style="693"/>
    <col min="3583" max="3583" width="6.5703125" style="693" customWidth="1"/>
    <col min="3584" max="3584" width="0" style="693" hidden="1" customWidth="1"/>
    <col min="3585" max="3585" width="18.7109375" style="693" customWidth="1"/>
    <col min="3586" max="3586" width="0" style="693" hidden="1" customWidth="1"/>
    <col min="3587" max="3590" width="16.28515625" style="693" customWidth="1"/>
    <col min="3591" max="3591" width="13.85546875" style="693" customWidth="1"/>
    <col min="3592" max="3592" width="26.42578125" style="693" customWidth="1"/>
    <col min="3593" max="3593" width="20.5703125" style="693" customWidth="1"/>
    <col min="3594" max="3594" width="25.5703125" style="693" customWidth="1"/>
    <col min="3595" max="3595" width="9.28515625" style="693" customWidth="1"/>
    <col min="3596" max="3596" width="9.140625" style="693" customWidth="1"/>
    <col min="3597" max="3597" width="18.5703125" style="693" customWidth="1"/>
    <col min="3598" max="3598" width="0" style="693" hidden="1" customWidth="1"/>
    <col min="3599" max="3599" width="17.28515625" style="693" customWidth="1"/>
    <col min="3600" max="3602" width="0" style="693" hidden="1" customWidth="1"/>
    <col min="3603" max="3603" width="17.28515625" style="693" customWidth="1"/>
    <col min="3604" max="3606" width="0" style="693" hidden="1" customWidth="1"/>
    <col min="3607" max="3607" width="18.42578125" style="693" customWidth="1"/>
    <col min="3608" max="3608" width="15.85546875" style="693" customWidth="1"/>
    <col min="3609" max="3609" width="13.140625" style="693" customWidth="1"/>
    <col min="3610" max="3610" width="16.5703125" style="693" customWidth="1"/>
    <col min="3611" max="3611" width="16.85546875" style="693" customWidth="1"/>
    <col min="3612" max="3612" width="0" style="693" hidden="1" customWidth="1"/>
    <col min="3613" max="3613" width="19.85546875" style="693" customWidth="1"/>
    <col min="3614" max="3614" width="13.5703125" style="693" customWidth="1"/>
    <col min="3615" max="3615" width="16.28515625" style="693" customWidth="1"/>
    <col min="3616" max="3616" width="21" style="693" customWidth="1"/>
    <col min="3617" max="3617" width="19.140625" style="693" customWidth="1"/>
    <col min="3618" max="3618" width="20" style="693" customWidth="1"/>
    <col min="3619" max="3619" width="0" style="693" hidden="1" customWidth="1"/>
    <col min="3620" max="3620" width="17.28515625" style="693" customWidth="1"/>
    <col min="3621" max="3621" width="19.85546875" style="693" customWidth="1"/>
    <col min="3622" max="3622" width="11.42578125" style="693"/>
    <col min="3623" max="3623" width="13.42578125" style="693" bestFit="1" customWidth="1"/>
    <col min="3624" max="3838" width="11.42578125" style="693"/>
    <col min="3839" max="3839" width="6.5703125" style="693" customWidth="1"/>
    <col min="3840" max="3840" width="0" style="693" hidden="1" customWidth="1"/>
    <col min="3841" max="3841" width="18.7109375" style="693" customWidth="1"/>
    <col min="3842" max="3842" width="0" style="693" hidden="1" customWidth="1"/>
    <col min="3843" max="3846" width="16.28515625" style="693" customWidth="1"/>
    <col min="3847" max="3847" width="13.85546875" style="693" customWidth="1"/>
    <col min="3848" max="3848" width="26.42578125" style="693" customWidth="1"/>
    <col min="3849" max="3849" width="20.5703125" style="693" customWidth="1"/>
    <col min="3850" max="3850" width="25.5703125" style="693" customWidth="1"/>
    <col min="3851" max="3851" width="9.28515625" style="693" customWidth="1"/>
    <col min="3852" max="3852" width="9.140625" style="693" customWidth="1"/>
    <col min="3853" max="3853" width="18.5703125" style="693" customWidth="1"/>
    <col min="3854" max="3854" width="0" style="693" hidden="1" customWidth="1"/>
    <col min="3855" max="3855" width="17.28515625" style="693" customWidth="1"/>
    <col min="3856" max="3858" width="0" style="693" hidden="1" customWidth="1"/>
    <col min="3859" max="3859" width="17.28515625" style="693" customWidth="1"/>
    <col min="3860" max="3862" width="0" style="693" hidden="1" customWidth="1"/>
    <col min="3863" max="3863" width="18.42578125" style="693" customWidth="1"/>
    <col min="3864" max="3864" width="15.85546875" style="693" customWidth="1"/>
    <col min="3865" max="3865" width="13.140625" style="693" customWidth="1"/>
    <col min="3866" max="3866" width="16.5703125" style="693" customWidth="1"/>
    <col min="3867" max="3867" width="16.85546875" style="693" customWidth="1"/>
    <col min="3868" max="3868" width="0" style="693" hidden="1" customWidth="1"/>
    <col min="3869" max="3869" width="19.85546875" style="693" customWidth="1"/>
    <col min="3870" max="3870" width="13.5703125" style="693" customWidth="1"/>
    <col min="3871" max="3871" width="16.28515625" style="693" customWidth="1"/>
    <col min="3872" max="3872" width="21" style="693" customWidth="1"/>
    <col min="3873" max="3873" width="19.140625" style="693" customWidth="1"/>
    <col min="3874" max="3874" width="20" style="693" customWidth="1"/>
    <col min="3875" max="3875" width="0" style="693" hidden="1" customWidth="1"/>
    <col min="3876" max="3876" width="17.28515625" style="693" customWidth="1"/>
    <col min="3877" max="3877" width="19.85546875" style="693" customWidth="1"/>
    <col min="3878" max="3878" width="11.42578125" style="693"/>
    <col min="3879" max="3879" width="13.42578125" style="693" bestFit="1" customWidth="1"/>
    <col min="3880" max="4094" width="11.42578125" style="693"/>
    <col min="4095" max="4095" width="6.5703125" style="693" customWidth="1"/>
    <col min="4096" max="4096" width="0" style="693" hidden="1" customWidth="1"/>
    <col min="4097" max="4097" width="18.7109375" style="693" customWidth="1"/>
    <col min="4098" max="4098" width="0" style="693" hidden="1" customWidth="1"/>
    <col min="4099" max="4102" width="16.28515625" style="693" customWidth="1"/>
    <col min="4103" max="4103" width="13.85546875" style="693" customWidth="1"/>
    <col min="4104" max="4104" width="26.42578125" style="693" customWidth="1"/>
    <col min="4105" max="4105" width="20.5703125" style="693" customWidth="1"/>
    <col min="4106" max="4106" width="25.5703125" style="693" customWidth="1"/>
    <col min="4107" max="4107" width="9.28515625" style="693" customWidth="1"/>
    <col min="4108" max="4108" width="9.140625" style="693" customWidth="1"/>
    <col min="4109" max="4109" width="18.5703125" style="693" customWidth="1"/>
    <col min="4110" max="4110" width="0" style="693" hidden="1" customWidth="1"/>
    <col min="4111" max="4111" width="17.28515625" style="693" customWidth="1"/>
    <col min="4112" max="4114" width="0" style="693" hidden="1" customWidth="1"/>
    <col min="4115" max="4115" width="17.28515625" style="693" customWidth="1"/>
    <col min="4116" max="4118" width="0" style="693" hidden="1" customWidth="1"/>
    <col min="4119" max="4119" width="18.42578125" style="693" customWidth="1"/>
    <col min="4120" max="4120" width="15.85546875" style="693" customWidth="1"/>
    <col min="4121" max="4121" width="13.140625" style="693" customWidth="1"/>
    <col min="4122" max="4122" width="16.5703125" style="693" customWidth="1"/>
    <col min="4123" max="4123" width="16.85546875" style="693" customWidth="1"/>
    <col min="4124" max="4124" width="0" style="693" hidden="1" customWidth="1"/>
    <col min="4125" max="4125" width="19.85546875" style="693" customWidth="1"/>
    <col min="4126" max="4126" width="13.5703125" style="693" customWidth="1"/>
    <col min="4127" max="4127" width="16.28515625" style="693" customWidth="1"/>
    <col min="4128" max="4128" width="21" style="693" customWidth="1"/>
    <col min="4129" max="4129" width="19.140625" style="693" customWidth="1"/>
    <col min="4130" max="4130" width="20" style="693" customWidth="1"/>
    <col min="4131" max="4131" width="0" style="693" hidden="1" customWidth="1"/>
    <col min="4132" max="4132" width="17.28515625" style="693" customWidth="1"/>
    <col min="4133" max="4133" width="19.85546875" style="693" customWidth="1"/>
    <col min="4134" max="4134" width="11.42578125" style="693"/>
    <col min="4135" max="4135" width="13.42578125" style="693" bestFit="1" customWidth="1"/>
    <col min="4136" max="4350" width="11.42578125" style="693"/>
    <col min="4351" max="4351" width="6.5703125" style="693" customWidth="1"/>
    <col min="4352" max="4352" width="0" style="693" hidden="1" customWidth="1"/>
    <col min="4353" max="4353" width="18.7109375" style="693" customWidth="1"/>
    <col min="4354" max="4354" width="0" style="693" hidden="1" customWidth="1"/>
    <col min="4355" max="4358" width="16.28515625" style="693" customWidth="1"/>
    <col min="4359" max="4359" width="13.85546875" style="693" customWidth="1"/>
    <col min="4360" max="4360" width="26.42578125" style="693" customWidth="1"/>
    <col min="4361" max="4361" width="20.5703125" style="693" customWidth="1"/>
    <col min="4362" max="4362" width="25.5703125" style="693" customWidth="1"/>
    <col min="4363" max="4363" width="9.28515625" style="693" customWidth="1"/>
    <col min="4364" max="4364" width="9.140625" style="693" customWidth="1"/>
    <col min="4365" max="4365" width="18.5703125" style="693" customWidth="1"/>
    <col min="4366" max="4366" width="0" style="693" hidden="1" customWidth="1"/>
    <col min="4367" max="4367" width="17.28515625" style="693" customWidth="1"/>
    <col min="4368" max="4370" width="0" style="693" hidden="1" customWidth="1"/>
    <col min="4371" max="4371" width="17.28515625" style="693" customWidth="1"/>
    <col min="4372" max="4374" width="0" style="693" hidden="1" customWidth="1"/>
    <col min="4375" max="4375" width="18.42578125" style="693" customWidth="1"/>
    <col min="4376" max="4376" width="15.85546875" style="693" customWidth="1"/>
    <col min="4377" max="4377" width="13.140625" style="693" customWidth="1"/>
    <col min="4378" max="4378" width="16.5703125" style="693" customWidth="1"/>
    <col min="4379" max="4379" width="16.85546875" style="693" customWidth="1"/>
    <col min="4380" max="4380" width="0" style="693" hidden="1" customWidth="1"/>
    <col min="4381" max="4381" width="19.85546875" style="693" customWidth="1"/>
    <col min="4382" max="4382" width="13.5703125" style="693" customWidth="1"/>
    <col min="4383" max="4383" width="16.28515625" style="693" customWidth="1"/>
    <col min="4384" max="4384" width="21" style="693" customWidth="1"/>
    <col min="4385" max="4385" width="19.140625" style="693" customWidth="1"/>
    <col min="4386" max="4386" width="20" style="693" customWidth="1"/>
    <col min="4387" max="4387" width="0" style="693" hidden="1" customWidth="1"/>
    <col min="4388" max="4388" width="17.28515625" style="693" customWidth="1"/>
    <col min="4389" max="4389" width="19.85546875" style="693" customWidth="1"/>
    <col min="4390" max="4390" width="11.42578125" style="693"/>
    <col min="4391" max="4391" width="13.42578125" style="693" bestFit="1" customWidth="1"/>
    <col min="4392" max="4606" width="11.42578125" style="693"/>
    <col min="4607" max="4607" width="6.5703125" style="693" customWidth="1"/>
    <col min="4608" max="4608" width="0" style="693" hidden="1" customWidth="1"/>
    <col min="4609" max="4609" width="18.7109375" style="693" customWidth="1"/>
    <col min="4610" max="4610" width="0" style="693" hidden="1" customWidth="1"/>
    <col min="4611" max="4614" width="16.28515625" style="693" customWidth="1"/>
    <col min="4615" max="4615" width="13.85546875" style="693" customWidth="1"/>
    <col min="4616" max="4616" width="26.42578125" style="693" customWidth="1"/>
    <col min="4617" max="4617" width="20.5703125" style="693" customWidth="1"/>
    <col min="4618" max="4618" width="25.5703125" style="693" customWidth="1"/>
    <col min="4619" max="4619" width="9.28515625" style="693" customWidth="1"/>
    <col min="4620" max="4620" width="9.140625" style="693" customWidth="1"/>
    <col min="4621" max="4621" width="18.5703125" style="693" customWidth="1"/>
    <col min="4622" max="4622" width="0" style="693" hidden="1" customWidth="1"/>
    <col min="4623" max="4623" width="17.28515625" style="693" customWidth="1"/>
    <col min="4624" max="4626" width="0" style="693" hidden="1" customWidth="1"/>
    <col min="4627" max="4627" width="17.28515625" style="693" customWidth="1"/>
    <col min="4628" max="4630" width="0" style="693" hidden="1" customWidth="1"/>
    <col min="4631" max="4631" width="18.42578125" style="693" customWidth="1"/>
    <col min="4632" max="4632" width="15.85546875" style="693" customWidth="1"/>
    <col min="4633" max="4633" width="13.140625" style="693" customWidth="1"/>
    <col min="4634" max="4634" width="16.5703125" style="693" customWidth="1"/>
    <col min="4635" max="4635" width="16.85546875" style="693" customWidth="1"/>
    <col min="4636" max="4636" width="0" style="693" hidden="1" customWidth="1"/>
    <col min="4637" max="4637" width="19.85546875" style="693" customWidth="1"/>
    <col min="4638" max="4638" width="13.5703125" style="693" customWidth="1"/>
    <col min="4639" max="4639" width="16.28515625" style="693" customWidth="1"/>
    <col min="4640" max="4640" width="21" style="693" customWidth="1"/>
    <col min="4641" max="4641" width="19.140625" style="693" customWidth="1"/>
    <col min="4642" max="4642" width="20" style="693" customWidth="1"/>
    <col min="4643" max="4643" width="0" style="693" hidden="1" customWidth="1"/>
    <col min="4644" max="4644" width="17.28515625" style="693" customWidth="1"/>
    <col min="4645" max="4645" width="19.85546875" style="693" customWidth="1"/>
    <col min="4646" max="4646" width="11.42578125" style="693"/>
    <col min="4647" max="4647" width="13.42578125" style="693" bestFit="1" customWidth="1"/>
    <col min="4648" max="4862" width="11.42578125" style="693"/>
    <col min="4863" max="4863" width="6.5703125" style="693" customWidth="1"/>
    <col min="4864" max="4864" width="0" style="693" hidden="1" customWidth="1"/>
    <col min="4865" max="4865" width="18.7109375" style="693" customWidth="1"/>
    <col min="4866" max="4866" width="0" style="693" hidden="1" customWidth="1"/>
    <col min="4867" max="4870" width="16.28515625" style="693" customWidth="1"/>
    <col min="4871" max="4871" width="13.85546875" style="693" customWidth="1"/>
    <col min="4872" max="4872" width="26.42578125" style="693" customWidth="1"/>
    <col min="4873" max="4873" width="20.5703125" style="693" customWidth="1"/>
    <col min="4874" max="4874" width="25.5703125" style="693" customWidth="1"/>
    <col min="4875" max="4875" width="9.28515625" style="693" customWidth="1"/>
    <col min="4876" max="4876" width="9.140625" style="693" customWidth="1"/>
    <col min="4877" max="4877" width="18.5703125" style="693" customWidth="1"/>
    <col min="4878" max="4878" width="0" style="693" hidden="1" customWidth="1"/>
    <col min="4879" max="4879" width="17.28515625" style="693" customWidth="1"/>
    <col min="4880" max="4882" width="0" style="693" hidden="1" customWidth="1"/>
    <col min="4883" max="4883" width="17.28515625" style="693" customWidth="1"/>
    <col min="4884" max="4886" width="0" style="693" hidden="1" customWidth="1"/>
    <col min="4887" max="4887" width="18.42578125" style="693" customWidth="1"/>
    <col min="4888" max="4888" width="15.85546875" style="693" customWidth="1"/>
    <col min="4889" max="4889" width="13.140625" style="693" customWidth="1"/>
    <col min="4890" max="4890" width="16.5703125" style="693" customWidth="1"/>
    <col min="4891" max="4891" width="16.85546875" style="693" customWidth="1"/>
    <col min="4892" max="4892" width="0" style="693" hidden="1" customWidth="1"/>
    <col min="4893" max="4893" width="19.85546875" style="693" customWidth="1"/>
    <col min="4894" max="4894" width="13.5703125" style="693" customWidth="1"/>
    <col min="4895" max="4895" width="16.28515625" style="693" customWidth="1"/>
    <col min="4896" max="4896" width="21" style="693" customWidth="1"/>
    <col min="4897" max="4897" width="19.140625" style="693" customWidth="1"/>
    <col min="4898" max="4898" width="20" style="693" customWidth="1"/>
    <col min="4899" max="4899" width="0" style="693" hidden="1" customWidth="1"/>
    <col min="4900" max="4900" width="17.28515625" style="693" customWidth="1"/>
    <col min="4901" max="4901" width="19.85546875" style="693" customWidth="1"/>
    <col min="4902" max="4902" width="11.42578125" style="693"/>
    <col min="4903" max="4903" width="13.42578125" style="693" bestFit="1" customWidth="1"/>
    <col min="4904" max="5118" width="11.42578125" style="693"/>
    <col min="5119" max="5119" width="6.5703125" style="693" customWidth="1"/>
    <col min="5120" max="5120" width="0" style="693" hidden="1" customWidth="1"/>
    <col min="5121" max="5121" width="18.7109375" style="693" customWidth="1"/>
    <col min="5122" max="5122" width="0" style="693" hidden="1" customWidth="1"/>
    <col min="5123" max="5126" width="16.28515625" style="693" customWidth="1"/>
    <col min="5127" max="5127" width="13.85546875" style="693" customWidth="1"/>
    <col min="5128" max="5128" width="26.42578125" style="693" customWidth="1"/>
    <col min="5129" max="5129" width="20.5703125" style="693" customWidth="1"/>
    <col min="5130" max="5130" width="25.5703125" style="693" customWidth="1"/>
    <col min="5131" max="5131" width="9.28515625" style="693" customWidth="1"/>
    <col min="5132" max="5132" width="9.140625" style="693" customWidth="1"/>
    <col min="5133" max="5133" width="18.5703125" style="693" customWidth="1"/>
    <col min="5134" max="5134" width="0" style="693" hidden="1" customWidth="1"/>
    <col min="5135" max="5135" width="17.28515625" style="693" customWidth="1"/>
    <col min="5136" max="5138" width="0" style="693" hidden="1" customWidth="1"/>
    <col min="5139" max="5139" width="17.28515625" style="693" customWidth="1"/>
    <col min="5140" max="5142" width="0" style="693" hidden="1" customWidth="1"/>
    <col min="5143" max="5143" width="18.42578125" style="693" customWidth="1"/>
    <col min="5144" max="5144" width="15.85546875" style="693" customWidth="1"/>
    <col min="5145" max="5145" width="13.140625" style="693" customWidth="1"/>
    <col min="5146" max="5146" width="16.5703125" style="693" customWidth="1"/>
    <col min="5147" max="5147" width="16.85546875" style="693" customWidth="1"/>
    <col min="5148" max="5148" width="0" style="693" hidden="1" customWidth="1"/>
    <col min="5149" max="5149" width="19.85546875" style="693" customWidth="1"/>
    <col min="5150" max="5150" width="13.5703125" style="693" customWidth="1"/>
    <col min="5151" max="5151" width="16.28515625" style="693" customWidth="1"/>
    <col min="5152" max="5152" width="21" style="693" customWidth="1"/>
    <col min="5153" max="5153" width="19.140625" style="693" customWidth="1"/>
    <col min="5154" max="5154" width="20" style="693" customWidth="1"/>
    <col min="5155" max="5155" width="0" style="693" hidden="1" customWidth="1"/>
    <col min="5156" max="5156" width="17.28515625" style="693" customWidth="1"/>
    <col min="5157" max="5157" width="19.85546875" style="693" customWidth="1"/>
    <col min="5158" max="5158" width="11.42578125" style="693"/>
    <col min="5159" max="5159" width="13.42578125" style="693" bestFit="1" customWidth="1"/>
    <col min="5160" max="5374" width="11.42578125" style="693"/>
    <col min="5375" max="5375" width="6.5703125" style="693" customWidth="1"/>
    <col min="5376" max="5376" width="0" style="693" hidden="1" customWidth="1"/>
    <col min="5377" max="5377" width="18.7109375" style="693" customWidth="1"/>
    <col min="5378" max="5378" width="0" style="693" hidden="1" customWidth="1"/>
    <col min="5379" max="5382" width="16.28515625" style="693" customWidth="1"/>
    <col min="5383" max="5383" width="13.85546875" style="693" customWidth="1"/>
    <col min="5384" max="5384" width="26.42578125" style="693" customWidth="1"/>
    <col min="5385" max="5385" width="20.5703125" style="693" customWidth="1"/>
    <col min="5386" max="5386" width="25.5703125" style="693" customWidth="1"/>
    <col min="5387" max="5387" width="9.28515625" style="693" customWidth="1"/>
    <col min="5388" max="5388" width="9.140625" style="693" customWidth="1"/>
    <col min="5389" max="5389" width="18.5703125" style="693" customWidth="1"/>
    <col min="5390" max="5390" width="0" style="693" hidden="1" customWidth="1"/>
    <col min="5391" max="5391" width="17.28515625" style="693" customWidth="1"/>
    <col min="5392" max="5394" width="0" style="693" hidden="1" customWidth="1"/>
    <col min="5395" max="5395" width="17.28515625" style="693" customWidth="1"/>
    <col min="5396" max="5398" width="0" style="693" hidden="1" customWidth="1"/>
    <col min="5399" max="5399" width="18.42578125" style="693" customWidth="1"/>
    <col min="5400" max="5400" width="15.85546875" style="693" customWidth="1"/>
    <col min="5401" max="5401" width="13.140625" style="693" customWidth="1"/>
    <col min="5402" max="5402" width="16.5703125" style="693" customWidth="1"/>
    <col min="5403" max="5403" width="16.85546875" style="693" customWidth="1"/>
    <col min="5404" max="5404" width="0" style="693" hidden="1" customWidth="1"/>
    <col min="5405" max="5405" width="19.85546875" style="693" customWidth="1"/>
    <col min="5406" max="5406" width="13.5703125" style="693" customWidth="1"/>
    <col min="5407" max="5407" width="16.28515625" style="693" customWidth="1"/>
    <col min="5408" max="5408" width="21" style="693" customWidth="1"/>
    <col min="5409" max="5409" width="19.140625" style="693" customWidth="1"/>
    <col min="5410" max="5410" width="20" style="693" customWidth="1"/>
    <col min="5411" max="5411" width="0" style="693" hidden="1" customWidth="1"/>
    <col min="5412" max="5412" width="17.28515625" style="693" customWidth="1"/>
    <col min="5413" max="5413" width="19.85546875" style="693" customWidth="1"/>
    <col min="5414" max="5414" width="11.42578125" style="693"/>
    <col min="5415" max="5415" width="13.42578125" style="693" bestFit="1" customWidth="1"/>
    <col min="5416" max="5630" width="11.42578125" style="693"/>
    <col min="5631" max="5631" width="6.5703125" style="693" customWidth="1"/>
    <col min="5632" max="5632" width="0" style="693" hidden="1" customWidth="1"/>
    <col min="5633" max="5633" width="18.7109375" style="693" customWidth="1"/>
    <col min="5634" max="5634" width="0" style="693" hidden="1" customWidth="1"/>
    <col min="5635" max="5638" width="16.28515625" style="693" customWidth="1"/>
    <col min="5639" max="5639" width="13.85546875" style="693" customWidth="1"/>
    <col min="5640" max="5640" width="26.42578125" style="693" customWidth="1"/>
    <col min="5641" max="5641" width="20.5703125" style="693" customWidth="1"/>
    <col min="5642" max="5642" width="25.5703125" style="693" customWidth="1"/>
    <col min="5643" max="5643" width="9.28515625" style="693" customWidth="1"/>
    <col min="5644" max="5644" width="9.140625" style="693" customWidth="1"/>
    <col min="5645" max="5645" width="18.5703125" style="693" customWidth="1"/>
    <col min="5646" max="5646" width="0" style="693" hidden="1" customWidth="1"/>
    <col min="5647" max="5647" width="17.28515625" style="693" customWidth="1"/>
    <col min="5648" max="5650" width="0" style="693" hidden="1" customWidth="1"/>
    <col min="5651" max="5651" width="17.28515625" style="693" customWidth="1"/>
    <col min="5652" max="5654" width="0" style="693" hidden="1" customWidth="1"/>
    <col min="5655" max="5655" width="18.42578125" style="693" customWidth="1"/>
    <col min="5656" max="5656" width="15.85546875" style="693" customWidth="1"/>
    <col min="5657" max="5657" width="13.140625" style="693" customWidth="1"/>
    <col min="5658" max="5658" width="16.5703125" style="693" customWidth="1"/>
    <col min="5659" max="5659" width="16.85546875" style="693" customWidth="1"/>
    <col min="5660" max="5660" width="0" style="693" hidden="1" customWidth="1"/>
    <col min="5661" max="5661" width="19.85546875" style="693" customWidth="1"/>
    <col min="5662" max="5662" width="13.5703125" style="693" customWidth="1"/>
    <col min="5663" max="5663" width="16.28515625" style="693" customWidth="1"/>
    <col min="5664" max="5664" width="21" style="693" customWidth="1"/>
    <col min="5665" max="5665" width="19.140625" style="693" customWidth="1"/>
    <col min="5666" max="5666" width="20" style="693" customWidth="1"/>
    <col min="5667" max="5667" width="0" style="693" hidden="1" customWidth="1"/>
    <col min="5668" max="5668" width="17.28515625" style="693" customWidth="1"/>
    <col min="5669" max="5669" width="19.85546875" style="693" customWidth="1"/>
    <col min="5670" max="5670" width="11.42578125" style="693"/>
    <col min="5671" max="5671" width="13.42578125" style="693" bestFit="1" customWidth="1"/>
    <col min="5672" max="5886" width="11.42578125" style="693"/>
    <col min="5887" max="5887" width="6.5703125" style="693" customWidth="1"/>
    <col min="5888" max="5888" width="0" style="693" hidden="1" customWidth="1"/>
    <col min="5889" max="5889" width="18.7109375" style="693" customWidth="1"/>
    <col min="5890" max="5890" width="0" style="693" hidden="1" customWidth="1"/>
    <col min="5891" max="5894" width="16.28515625" style="693" customWidth="1"/>
    <col min="5895" max="5895" width="13.85546875" style="693" customWidth="1"/>
    <col min="5896" max="5896" width="26.42578125" style="693" customWidth="1"/>
    <col min="5897" max="5897" width="20.5703125" style="693" customWidth="1"/>
    <col min="5898" max="5898" width="25.5703125" style="693" customWidth="1"/>
    <col min="5899" max="5899" width="9.28515625" style="693" customWidth="1"/>
    <col min="5900" max="5900" width="9.140625" style="693" customWidth="1"/>
    <col min="5901" max="5901" width="18.5703125" style="693" customWidth="1"/>
    <col min="5902" max="5902" width="0" style="693" hidden="1" customWidth="1"/>
    <col min="5903" max="5903" width="17.28515625" style="693" customWidth="1"/>
    <col min="5904" max="5906" width="0" style="693" hidden="1" customWidth="1"/>
    <col min="5907" max="5907" width="17.28515625" style="693" customWidth="1"/>
    <col min="5908" max="5910" width="0" style="693" hidden="1" customWidth="1"/>
    <col min="5911" max="5911" width="18.42578125" style="693" customWidth="1"/>
    <col min="5912" max="5912" width="15.85546875" style="693" customWidth="1"/>
    <col min="5913" max="5913" width="13.140625" style="693" customWidth="1"/>
    <col min="5914" max="5914" width="16.5703125" style="693" customWidth="1"/>
    <col min="5915" max="5915" width="16.85546875" style="693" customWidth="1"/>
    <col min="5916" max="5916" width="0" style="693" hidden="1" customWidth="1"/>
    <col min="5917" max="5917" width="19.85546875" style="693" customWidth="1"/>
    <col min="5918" max="5918" width="13.5703125" style="693" customWidth="1"/>
    <col min="5919" max="5919" width="16.28515625" style="693" customWidth="1"/>
    <col min="5920" max="5920" width="21" style="693" customWidth="1"/>
    <col min="5921" max="5921" width="19.140625" style="693" customWidth="1"/>
    <col min="5922" max="5922" width="20" style="693" customWidth="1"/>
    <col min="5923" max="5923" width="0" style="693" hidden="1" customWidth="1"/>
    <col min="5924" max="5924" width="17.28515625" style="693" customWidth="1"/>
    <col min="5925" max="5925" width="19.85546875" style="693" customWidth="1"/>
    <col min="5926" max="5926" width="11.42578125" style="693"/>
    <col min="5927" max="5927" width="13.42578125" style="693" bestFit="1" customWidth="1"/>
    <col min="5928" max="6142" width="11.42578125" style="693"/>
    <col min="6143" max="6143" width="6.5703125" style="693" customWidth="1"/>
    <col min="6144" max="6144" width="0" style="693" hidden="1" customWidth="1"/>
    <col min="6145" max="6145" width="18.7109375" style="693" customWidth="1"/>
    <col min="6146" max="6146" width="0" style="693" hidden="1" customWidth="1"/>
    <col min="6147" max="6150" width="16.28515625" style="693" customWidth="1"/>
    <col min="6151" max="6151" width="13.85546875" style="693" customWidth="1"/>
    <col min="6152" max="6152" width="26.42578125" style="693" customWidth="1"/>
    <col min="6153" max="6153" width="20.5703125" style="693" customWidth="1"/>
    <col min="6154" max="6154" width="25.5703125" style="693" customWidth="1"/>
    <col min="6155" max="6155" width="9.28515625" style="693" customWidth="1"/>
    <col min="6156" max="6156" width="9.140625" style="693" customWidth="1"/>
    <col min="6157" max="6157" width="18.5703125" style="693" customWidth="1"/>
    <col min="6158" max="6158" width="0" style="693" hidden="1" customWidth="1"/>
    <col min="6159" max="6159" width="17.28515625" style="693" customWidth="1"/>
    <col min="6160" max="6162" width="0" style="693" hidden="1" customWidth="1"/>
    <col min="6163" max="6163" width="17.28515625" style="693" customWidth="1"/>
    <col min="6164" max="6166" width="0" style="693" hidden="1" customWidth="1"/>
    <col min="6167" max="6167" width="18.42578125" style="693" customWidth="1"/>
    <col min="6168" max="6168" width="15.85546875" style="693" customWidth="1"/>
    <col min="6169" max="6169" width="13.140625" style="693" customWidth="1"/>
    <col min="6170" max="6170" width="16.5703125" style="693" customWidth="1"/>
    <col min="6171" max="6171" width="16.85546875" style="693" customWidth="1"/>
    <col min="6172" max="6172" width="0" style="693" hidden="1" customWidth="1"/>
    <col min="6173" max="6173" width="19.85546875" style="693" customWidth="1"/>
    <col min="6174" max="6174" width="13.5703125" style="693" customWidth="1"/>
    <col min="6175" max="6175" width="16.28515625" style="693" customWidth="1"/>
    <col min="6176" max="6176" width="21" style="693" customWidth="1"/>
    <col min="6177" max="6177" width="19.140625" style="693" customWidth="1"/>
    <col min="6178" max="6178" width="20" style="693" customWidth="1"/>
    <col min="6179" max="6179" width="0" style="693" hidden="1" customWidth="1"/>
    <col min="6180" max="6180" width="17.28515625" style="693" customWidth="1"/>
    <col min="6181" max="6181" width="19.85546875" style="693" customWidth="1"/>
    <col min="6182" max="6182" width="11.42578125" style="693"/>
    <col min="6183" max="6183" width="13.42578125" style="693" bestFit="1" customWidth="1"/>
    <col min="6184" max="6398" width="11.42578125" style="693"/>
    <col min="6399" max="6399" width="6.5703125" style="693" customWidth="1"/>
    <col min="6400" max="6400" width="0" style="693" hidden="1" customWidth="1"/>
    <col min="6401" max="6401" width="18.7109375" style="693" customWidth="1"/>
    <col min="6402" max="6402" width="0" style="693" hidden="1" customWidth="1"/>
    <col min="6403" max="6406" width="16.28515625" style="693" customWidth="1"/>
    <col min="6407" max="6407" width="13.85546875" style="693" customWidth="1"/>
    <col min="6408" max="6408" width="26.42578125" style="693" customWidth="1"/>
    <col min="6409" max="6409" width="20.5703125" style="693" customWidth="1"/>
    <col min="6410" max="6410" width="25.5703125" style="693" customWidth="1"/>
    <col min="6411" max="6411" width="9.28515625" style="693" customWidth="1"/>
    <col min="6412" max="6412" width="9.140625" style="693" customWidth="1"/>
    <col min="6413" max="6413" width="18.5703125" style="693" customWidth="1"/>
    <col min="6414" max="6414" width="0" style="693" hidden="1" customWidth="1"/>
    <col min="6415" max="6415" width="17.28515625" style="693" customWidth="1"/>
    <col min="6416" max="6418" width="0" style="693" hidden="1" customWidth="1"/>
    <col min="6419" max="6419" width="17.28515625" style="693" customWidth="1"/>
    <col min="6420" max="6422" width="0" style="693" hidden="1" customWidth="1"/>
    <col min="6423" max="6423" width="18.42578125" style="693" customWidth="1"/>
    <col min="6424" max="6424" width="15.85546875" style="693" customWidth="1"/>
    <col min="6425" max="6425" width="13.140625" style="693" customWidth="1"/>
    <col min="6426" max="6426" width="16.5703125" style="693" customWidth="1"/>
    <col min="6427" max="6427" width="16.85546875" style="693" customWidth="1"/>
    <col min="6428" max="6428" width="0" style="693" hidden="1" customWidth="1"/>
    <col min="6429" max="6429" width="19.85546875" style="693" customWidth="1"/>
    <col min="6430" max="6430" width="13.5703125" style="693" customWidth="1"/>
    <col min="6431" max="6431" width="16.28515625" style="693" customWidth="1"/>
    <col min="6432" max="6432" width="21" style="693" customWidth="1"/>
    <col min="6433" max="6433" width="19.140625" style="693" customWidth="1"/>
    <col min="6434" max="6434" width="20" style="693" customWidth="1"/>
    <col min="6435" max="6435" width="0" style="693" hidden="1" customWidth="1"/>
    <col min="6436" max="6436" width="17.28515625" style="693" customWidth="1"/>
    <col min="6437" max="6437" width="19.85546875" style="693" customWidth="1"/>
    <col min="6438" max="6438" width="11.42578125" style="693"/>
    <col min="6439" max="6439" width="13.42578125" style="693" bestFit="1" customWidth="1"/>
    <col min="6440" max="6654" width="11.42578125" style="693"/>
    <col min="6655" max="6655" width="6.5703125" style="693" customWidth="1"/>
    <col min="6656" max="6656" width="0" style="693" hidden="1" customWidth="1"/>
    <col min="6657" max="6657" width="18.7109375" style="693" customWidth="1"/>
    <col min="6658" max="6658" width="0" style="693" hidden="1" customWidth="1"/>
    <col min="6659" max="6662" width="16.28515625" style="693" customWidth="1"/>
    <col min="6663" max="6663" width="13.85546875" style="693" customWidth="1"/>
    <col min="6664" max="6664" width="26.42578125" style="693" customWidth="1"/>
    <col min="6665" max="6665" width="20.5703125" style="693" customWidth="1"/>
    <col min="6666" max="6666" width="25.5703125" style="693" customWidth="1"/>
    <col min="6667" max="6667" width="9.28515625" style="693" customWidth="1"/>
    <col min="6668" max="6668" width="9.140625" style="693" customWidth="1"/>
    <col min="6669" max="6669" width="18.5703125" style="693" customWidth="1"/>
    <col min="6670" max="6670" width="0" style="693" hidden="1" customWidth="1"/>
    <col min="6671" max="6671" width="17.28515625" style="693" customWidth="1"/>
    <col min="6672" max="6674" width="0" style="693" hidden="1" customWidth="1"/>
    <col min="6675" max="6675" width="17.28515625" style="693" customWidth="1"/>
    <col min="6676" max="6678" width="0" style="693" hidden="1" customWidth="1"/>
    <col min="6679" max="6679" width="18.42578125" style="693" customWidth="1"/>
    <col min="6680" max="6680" width="15.85546875" style="693" customWidth="1"/>
    <col min="6681" max="6681" width="13.140625" style="693" customWidth="1"/>
    <col min="6682" max="6682" width="16.5703125" style="693" customWidth="1"/>
    <col min="6683" max="6683" width="16.85546875" style="693" customWidth="1"/>
    <col min="6684" max="6684" width="0" style="693" hidden="1" customWidth="1"/>
    <col min="6685" max="6685" width="19.85546875" style="693" customWidth="1"/>
    <col min="6686" max="6686" width="13.5703125" style="693" customWidth="1"/>
    <col min="6687" max="6687" width="16.28515625" style="693" customWidth="1"/>
    <col min="6688" max="6688" width="21" style="693" customWidth="1"/>
    <col min="6689" max="6689" width="19.140625" style="693" customWidth="1"/>
    <col min="6690" max="6690" width="20" style="693" customWidth="1"/>
    <col min="6691" max="6691" width="0" style="693" hidden="1" customWidth="1"/>
    <col min="6692" max="6692" width="17.28515625" style="693" customWidth="1"/>
    <col min="6693" max="6693" width="19.85546875" style="693" customWidth="1"/>
    <col min="6694" max="6694" width="11.42578125" style="693"/>
    <col min="6695" max="6695" width="13.42578125" style="693" bestFit="1" customWidth="1"/>
    <col min="6696" max="6910" width="11.42578125" style="693"/>
    <col min="6911" max="6911" width="6.5703125" style="693" customWidth="1"/>
    <col min="6912" max="6912" width="0" style="693" hidden="1" customWidth="1"/>
    <col min="6913" max="6913" width="18.7109375" style="693" customWidth="1"/>
    <col min="6914" max="6914" width="0" style="693" hidden="1" customWidth="1"/>
    <col min="6915" max="6918" width="16.28515625" style="693" customWidth="1"/>
    <col min="6919" max="6919" width="13.85546875" style="693" customWidth="1"/>
    <col min="6920" max="6920" width="26.42578125" style="693" customWidth="1"/>
    <col min="6921" max="6921" width="20.5703125" style="693" customWidth="1"/>
    <col min="6922" max="6922" width="25.5703125" style="693" customWidth="1"/>
    <col min="6923" max="6923" width="9.28515625" style="693" customWidth="1"/>
    <col min="6924" max="6924" width="9.140625" style="693" customWidth="1"/>
    <col min="6925" max="6925" width="18.5703125" style="693" customWidth="1"/>
    <col min="6926" max="6926" width="0" style="693" hidden="1" customWidth="1"/>
    <col min="6927" max="6927" width="17.28515625" style="693" customWidth="1"/>
    <col min="6928" max="6930" width="0" style="693" hidden="1" customWidth="1"/>
    <col min="6931" max="6931" width="17.28515625" style="693" customWidth="1"/>
    <col min="6932" max="6934" width="0" style="693" hidden="1" customWidth="1"/>
    <col min="6935" max="6935" width="18.42578125" style="693" customWidth="1"/>
    <col min="6936" max="6936" width="15.85546875" style="693" customWidth="1"/>
    <col min="6937" max="6937" width="13.140625" style="693" customWidth="1"/>
    <col min="6938" max="6938" width="16.5703125" style="693" customWidth="1"/>
    <col min="6939" max="6939" width="16.85546875" style="693" customWidth="1"/>
    <col min="6940" max="6940" width="0" style="693" hidden="1" customWidth="1"/>
    <col min="6941" max="6941" width="19.85546875" style="693" customWidth="1"/>
    <col min="6942" max="6942" width="13.5703125" style="693" customWidth="1"/>
    <col min="6943" max="6943" width="16.28515625" style="693" customWidth="1"/>
    <col min="6944" max="6944" width="21" style="693" customWidth="1"/>
    <col min="6945" max="6945" width="19.140625" style="693" customWidth="1"/>
    <col min="6946" max="6946" width="20" style="693" customWidth="1"/>
    <col min="6947" max="6947" width="0" style="693" hidden="1" customWidth="1"/>
    <col min="6948" max="6948" width="17.28515625" style="693" customWidth="1"/>
    <col min="6949" max="6949" width="19.85546875" style="693" customWidth="1"/>
    <col min="6950" max="6950" width="11.42578125" style="693"/>
    <col min="6951" max="6951" width="13.42578125" style="693" bestFit="1" customWidth="1"/>
    <col min="6952" max="7166" width="11.42578125" style="693"/>
    <col min="7167" max="7167" width="6.5703125" style="693" customWidth="1"/>
    <col min="7168" max="7168" width="0" style="693" hidden="1" customWidth="1"/>
    <col min="7169" max="7169" width="18.7109375" style="693" customWidth="1"/>
    <col min="7170" max="7170" width="0" style="693" hidden="1" customWidth="1"/>
    <col min="7171" max="7174" width="16.28515625" style="693" customWidth="1"/>
    <col min="7175" max="7175" width="13.85546875" style="693" customWidth="1"/>
    <col min="7176" max="7176" width="26.42578125" style="693" customWidth="1"/>
    <col min="7177" max="7177" width="20.5703125" style="693" customWidth="1"/>
    <col min="7178" max="7178" width="25.5703125" style="693" customWidth="1"/>
    <col min="7179" max="7179" width="9.28515625" style="693" customWidth="1"/>
    <col min="7180" max="7180" width="9.140625" style="693" customWidth="1"/>
    <col min="7181" max="7181" width="18.5703125" style="693" customWidth="1"/>
    <col min="7182" max="7182" width="0" style="693" hidden="1" customWidth="1"/>
    <col min="7183" max="7183" width="17.28515625" style="693" customWidth="1"/>
    <col min="7184" max="7186" width="0" style="693" hidden="1" customWidth="1"/>
    <col min="7187" max="7187" width="17.28515625" style="693" customWidth="1"/>
    <col min="7188" max="7190" width="0" style="693" hidden="1" customWidth="1"/>
    <col min="7191" max="7191" width="18.42578125" style="693" customWidth="1"/>
    <col min="7192" max="7192" width="15.85546875" style="693" customWidth="1"/>
    <col min="7193" max="7193" width="13.140625" style="693" customWidth="1"/>
    <col min="7194" max="7194" width="16.5703125" style="693" customWidth="1"/>
    <col min="7195" max="7195" width="16.85546875" style="693" customWidth="1"/>
    <col min="7196" max="7196" width="0" style="693" hidden="1" customWidth="1"/>
    <col min="7197" max="7197" width="19.85546875" style="693" customWidth="1"/>
    <col min="7198" max="7198" width="13.5703125" style="693" customWidth="1"/>
    <col min="7199" max="7199" width="16.28515625" style="693" customWidth="1"/>
    <col min="7200" max="7200" width="21" style="693" customWidth="1"/>
    <col min="7201" max="7201" width="19.140625" style="693" customWidth="1"/>
    <col min="7202" max="7202" width="20" style="693" customWidth="1"/>
    <col min="7203" max="7203" width="0" style="693" hidden="1" customWidth="1"/>
    <col min="7204" max="7204" width="17.28515625" style="693" customWidth="1"/>
    <col min="7205" max="7205" width="19.85546875" style="693" customWidth="1"/>
    <col min="7206" max="7206" width="11.42578125" style="693"/>
    <col min="7207" max="7207" width="13.42578125" style="693" bestFit="1" customWidth="1"/>
    <col min="7208" max="7422" width="11.42578125" style="693"/>
    <col min="7423" max="7423" width="6.5703125" style="693" customWidth="1"/>
    <col min="7424" max="7424" width="0" style="693" hidden="1" customWidth="1"/>
    <col min="7425" max="7425" width="18.7109375" style="693" customWidth="1"/>
    <col min="7426" max="7426" width="0" style="693" hidden="1" customWidth="1"/>
    <col min="7427" max="7430" width="16.28515625" style="693" customWidth="1"/>
    <col min="7431" max="7431" width="13.85546875" style="693" customWidth="1"/>
    <col min="7432" max="7432" width="26.42578125" style="693" customWidth="1"/>
    <col min="7433" max="7433" width="20.5703125" style="693" customWidth="1"/>
    <col min="7434" max="7434" width="25.5703125" style="693" customWidth="1"/>
    <col min="7435" max="7435" width="9.28515625" style="693" customWidth="1"/>
    <col min="7436" max="7436" width="9.140625" style="693" customWidth="1"/>
    <col min="7437" max="7437" width="18.5703125" style="693" customWidth="1"/>
    <col min="7438" max="7438" width="0" style="693" hidden="1" customWidth="1"/>
    <col min="7439" max="7439" width="17.28515625" style="693" customWidth="1"/>
    <col min="7440" max="7442" width="0" style="693" hidden="1" customWidth="1"/>
    <col min="7443" max="7443" width="17.28515625" style="693" customWidth="1"/>
    <col min="7444" max="7446" width="0" style="693" hidden="1" customWidth="1"/>
    <col min="7447" max="7447" width="18.42578125" style="693" customWidth="1"/>
    <col min="7448" max="7448" width="15.85546875" style="693" customWidth="1"/>
    <col min="7449" max="7449" width="13.140625" style="693" customWidth="1"/>
    <col min="7450" max="7450" width="16.5703125" style="693" customWidth="1"/>
    <col min="7451" max="7451" width="16.85546875" style="693" customWidth="1"/>
    <col min="7452" max="7452" width="0" style="693" hidden="1" customWidth="1"/>
    <col min="7453" max="7453" width="19.85546875" style="693" customWidth="1"/>
    <col min="7454" max="7454" width="13.5703125" style="693" customWidth="1"/>
    <col min="7455" max="7455" width="16.28515625" style="693" customWidth="1"/>
    <col min="7456" max="7456" width="21" style="693" customWidth="1"/>
    <col min="7457" max="7457" width="19.140625" style="693" customWidth="1"/>
    <col min="7458" max="7458" width="20" style="693" customWidth="1"/>
    <col min="7459" max="7459" width="0" style="693" hidden="1" customWidth="1"/>
    <col min="7460" max="7460" width="17.28515625" style="693" customWidth="1"/>
    <col min="7461" max="7461" width="19.85546875" style="693" customWidth="1"/>
    <col min="7462" max="7462" width="11.42578125" style="693"/>
    <col min="7463" max="7463" width="13.42578125" style="693" bestFit="1" customWidth="1"/>
    <col min="7464" max="7678" width="11.42578125" style="693"/>
    <col min="7679" max="7679" width="6.5703125" style="693" customWidth="1"/>
    <col min="7680" max="7680" width="0" style="693" hidden="1" customWidth="1"/>
    <col min="7681" max="7681" width="18.7109375" style="693" customWidth="1"/>
    <col min="7682" max="7682" width="0" style="693" hidden="1" customWidth="1"/>
    <col min="7683" max="7686" width="16.28515625" style="693" customWidth="1"/>
    <col min="7687" max="7687" width="13.85546875" style="693" customWidth="1"/>
    <col min="7688" max="7688" width="26.42578125" style="693" customWidth="1"/>
    <col min="7689" max="7689" width="20.5703125" style="693" customWidth="1"/>
    <col min="7690" max="7690" width="25.5703125" style="693" customWidth="1"/>
    <col min="7691" max="7691" width="9.28515625" style="693" customWidth="1"/>
    <col min="7692" max="7692" width="9.140625" style="693" customWidth="1"/>
    <col min="7693" max="7693" width="18.5703125" style="693" customWidth="1"/>
    <col min="7694" max="7694" width="0" style="693" hidden="1" customWidth="1"/>
    <col min="7695" max="7695" width="17.28515625" style="693" customWidth="1"/>
    <col min="7696" max="7698" width="0" style="693" hidden="1" customWidth="1"/>
    <col min="7699" max="7699" width="17.28515625" style="693" customWidth="1"/>
    <col min="7700" max="7702" width="0" style="693" hidden="1" customWidth="1"/>
    <col min="7703" max="7703" width="18.42578125" style="693" customWidth="1"/>
    <col min="7704" max="7704" width="15.85546875" style="693" customWidth="1"/>
    <col min="7705" max="7705" width="13.140625" style="693" customWidth="1"/>
    <col min="7706" max="7706" width="16.5703125" style="693" customWidth="1"/>
    <col min="7707" max="7707" width="16.85546875" style="693" customWidth="1"/>
    <col min="7708" max="7708" width="0" style="693" hidden="1" customWidth="1"/>
    <col min="7709" max="7709" width="19.85546875" style="693" customWidth="1"/>
    <col min="7710" max="7710" width="13.5703125" style="693" customWidth="1"/>
    <col min="7711" max="7711" width="16.28515625" style="693" customWidth="1"/>
    <col min="7712" max="7712" width="21" style="693" customWidth="1"/>
    <col min="7713" max="7713" width="19.140625" style="693" customWidth="1"/>
    <col min="7714" max="7714" width="20" style="693" customWidth="1"/>
    <col min="7715" max="7715" width="0" style="693" hidden="1" customWidth="1"/>
    <col min="7716" max="7716" width="17.28515625" style="693" customWidth="1"/>
    <col min="7717" max="7717" width="19.85546875" style="693" customWidth="1"/>
    <col min="7718" max="7718" width="11.42578125" style="693"/>
    <col min="7719" max="7719" width="13.42578125" style="693" bestFit="1" customWidth="1"/>
    <col min="7720" max="7934" width="11.42578125" style="693"/>
    <col min="7935" max="7935" width="6.5703125" style="693" customWidth="1"/>
    <col min="7936" max="7936" width="0" style="693" hidden="1" customWidth="1"/>
    <col min="7937" max="7937" width="18.7109375" style="693" customWidth="1"/>
    <col min="7938" max="7938" width="0" style="693" hidden="1" customWidth="1"/>
    <col min="7939" max="7942" width="16.28515625" style="693" customWidth="1"/>
    <col min="7943" max="7943" width="13.85546875" style="693" customWidth="1"/>
    <col min="7944" max="7944" width="26.42578125" style="693" customWidth="1"/>
    <col min="7945" max="7945" width="20.5703125" style="693" customWidth="1"/>
    <col min="7946" max="7946" width="25.5703125" style="693" customWidth="1"/>
    <col min="7947" max="7947" width="9.28515625" style="693" customWidth="1"/>
    <col min="7948" max="7948" width="9.140625" style="693" customWidth="1"/>
    <col min="7949" max="7949" width="18.5703125" style="693" customWidth="1"/>
    <col min="7950" max="7950" width="0" style="693" hidden="1" customWidth="1"/>
    <col min="7951" max="7951" width="17.28515625" style="693" customWidth="1"/>
    <col min="7952" max="7954" width="0" style="693" hidden="1" customWidth="1"/>
    <col min="7955" max="7955" width="17.28515625" style="693" customWidth="1"/>
    <col min="7956" max="7958" width="0" style="693" hidden="1" customWidth="1"/>
    <col min="7959" max="7959" width="18.42578125" style="693" customWidth="1"/>
    <col min="7960" max="7960" width="15.85546875" style="693" customWidth="1"/>
    <col min="7961" max="7961" width="13.140625" style="693" customWidth="1"/>
    <col min="7962" max="7962" width="16.5703125" style="693" customWidth="1"/>
    <col min="7963" max="7963" width="16.85546875" style="693" customWidth="1"/>
    <col min="7964" max="7964" width="0" style="693" hidden="1" customWidth="1"/>
    <col min="7965" max="7965" width="19.85546875" style="693" customWidth="1"/>
    <col min="7966" max="7966" width="13.5703125" style="693" customWidth="1"/>
    <col min="7967" max="7967" width="16.28515625" style="693" customWidth="1"/>
    <col min="7968" max="7968" width="21" style="693" customWidth="1"/>
    <col min="7969" max="7969" width="19.140625" style="693" customWidth="1"/>
    <col min="7970" max="7970" width="20" style="693" customWidth="1"/>
    <col min="7971" max="7971" width="0" style="693" hidden="1" customWidth="1"/>
    <col min="7972" max="7972" width="17.28515625" style="693" customWidth="1"/>
    <col min="7973" max="7973" width="19.85546875" style="693" customWidth="1"/>
    <col min="7974" max="7974" width="11.42578125" style="693"/>
    <col min="7975" max="7975" width="13.42578125" style="693" bestFit="1" customWidth="1"/>
    <col min="7976" max="8190" width="11.42578125" style="693"/>
    <col min="8191" max="8191" width="6.5703125" style="693" customWidth="1"/>
    <col min="8192" max="8192" width="0" style="693" hidden="1" customWidth="1"/>
    <col min="8193" max="8193" width="18.7109375" style="693" customWidth="1"/>
    <col min="8194" max="8194" width="0" style="693" hidden="1" customWidth="1"/>
    <col min="8195" max="8198" width="16.28515625" style="693" customWidth="1"/>
    <col min="8199" max="8199" width="13.85546875" style="693" customWidth="1"/>
    <col min="8200" max="8200" width="26.42578125" style="693" customWidth="1"/>
    <col min="8201" max="8201" width="20.5703125" style="693" customWidth="1"/>
    <col min="8202" max="8202" width="25.5703125" style="693" customWidth="1"/>
    <col min="8203" max="8203" width="9.28515625" style="693" customWidth="1"/>
    <col min="8204" max="8204" width="9.140625" style="693" customWidth="1"/>
    <col min="8205" max="8205" width="18.5703125" style="693" customWidth="1"/>
    <col min="8206" max="8206" width="0" style="693" hidden="1" customWidth="1"/>
    <col min="8207" max="8207" width="17.28515625" style="693" customWidth="1"/>
    <col min="8208" max="8210" width="0" style="693" hidden="1" customWidth="1"/>
    <col min="8211" max="8211" width="17.28515625" style="693" customWidth="1"/>
    <col min="8212" max="8214" width="0" style="693" hidden="1" customWidth="1"/>
    <col min="8215" max="8215" width="18.42578125" style="693" customWidth="1"/>
    <col min="8216" max="8216" width="15.85546875" style="693" customWidth="1"/>
    <col min="8217" max="8217" width="13.140625" style="693" customWidth="1"/>
    <col min="8218" max="8218" width="16.5703125" style="693" customWidth="1"/>
    <col min="8219" max="8219" width="16.85546875" style="693" customWidth="1"/>
    <col min="8220" max="8220" width="0" style="693" hidden="1" customWidth="1"/>
    <col min="8221" max="8221" width="19.85546875" style="693" customWidth="1"/>
    <col min="8222" max="8222" width="13.5703125" style="693" customWidth="1"/>
    <col min="8223" max="8223" width="16.28515625" style="693" customWidth="1"/>
    <col min="8224" max="8224" width="21" style="693" customWidth="1"/>
    <col min="8225" max="8225" width="19.140625" style="693" customWidth="1"/>
    <col min="8226" max="8226" width="20" style="693" customWidth="1"/>
    <col min="8227" max="8227" width="0" style="693" hidden="1" customWidth="1"/>
    <col min="8228" max="8228" width="17.28515625" style="693" customWidth="1"/>
    <col min="8229" max="8229" width="19.85546875" style="693" customWidth="1"/>
    <col min="8230" max="8230" width="11.42578125" style="693"/>
    <col min="8231" max="8231" width="13.42578125" style="693" bestFit="1" customWidth="1"/>
    <col min="8232" max="8446" width="11.42578125" style="693"/>
    <col min="8447" max="8447" width="6.5703125" style="693" customWidth="1"/>
    <col min="8448" max="8448" width="0" style="693" hidden="1" customWidth="1"/>
    <col min="8449" max="8449" width="18.7109375" style="693" customWidth="1"/>
    <col min="8450" max="8450" width="0" style="693" hidden="1" customWidth="1"/>
    <col min="8451" max="8454" width="16.28515625" style="693" customWidth="1"/>
    <col min="8455" max="8455" width="13.85546875" style="693" customWidth="1"/>
    <col min="8456" max="8456" width="26.42578125" style="693" customWidth="1"/>
    <col min="8457" max="8457" width="20.5703125" style="693" customWidth="1"/>
    <col min="8458" max="8458" width="25.5703125" style="693" customWidth="1"/>
    <col min="8459" max="8459" width="9.28515625" style="693" customWidth="1"/>
    <col min="8460" max="8460" width="9.140625" style="693" customWidth="1"/>
    <col min="8461" max="8461" width="18.5703125" style="693" customWidth="1"/>
    <col min="8462" max="8462" width="0" style="693" hidden="1" customWidth="1"/>
    <col min="8463" max="8463" width="17.28515625" style="693" customWidth="1"/>
    <col min="8464" max="8466" width="0" style="693" hidden="1" customWidth="1"/>
    <col min="8467" max="8467" width="17.28515625" style="693" customWidth="1"/>
    <col min="8468" max="8470" width="0" style="693" hidden="1" customWidth="1"/>
    <col min="8471" max="8471" width="18.42578125" style="693" customWidth="1"/>
    <col min="8472" max="8472" width="15.85546875" style="693" customWidth="1"/>
    <col min="8473" max="8473" width="13.140625" style="693" customWidth="1"/>
    <col min="8474" max="8474" width="16.5703125" style="693" customWidth="1"/>
    <col min="8475" max="8475" width="16.85546875" style="693" customWidth="1"/>
    <col min="8476" max="8476" width="0" style="693" hidden="1" customWidth="1"/>
    <col min="8477" max="8477" width="19.85546875" style="693" customWidth="1"/>
    <col min="8478" max="8478" width="13.5703125" style="693" customWidth="1"/>
    <col min="8479" max="8479" width="16.28515625" style="693" customWidth="1"/>
    <col min="8480" max="8480" width="21" style="693" customWidth="1"/>
    <col min="8481" max="8481" width="19.140625" style="693" customWidth="1"/>
    <col min="8482" max="8482" width="20" style="693" customWidth="1"/>
    <col min="8483" max="8483" width="0" style="693" hidden="1" customWidth="1"/>
    <col min="8484" max="8484" width="17.28515625" style="693" customWidth="1"/>
    <col min="8485" max="8485" width="19.85546875" style="693" customWidth="1"/>
    <col min="8486" max="8486" width="11.42578125" style="693"/>
    <col min="8487" max="8487" width="13.42578125" style="693" bestFit="1" customWidth="1"/>
    <col min="8488" max="8702" width="11.42578125" style="693"/>
    <col min="8703" max="8703" width="6.5703125" style="693" customWidth="1"/>
    <col min="8704" max="8704" width="0" style="693" hidden="1" customWidth="1"/>
    <col min="8705" max="8705" width="18.7109375" style="693" customWidth="1"/>
    <col min="8706" max="8706" width="0" style="693" hidden="1" customWidth="1"/>
    <col min="8707" max="8710" width="16.28515625" style="693" customWidth="1"/>
    <col min="8711" max="8711" width="13.85546875" style="693" customWidth="1"/>
    <col min="8712" max="8712" width="26.42578125" style="693" customWidth="1"/>
    <col min="8713" max="8713" width="20.5703125" style="693" customWidth="1"/>
    <col min="8714" max="8714" width="25.5703125" style="693" customWidth="1"/>
    <col min="8715" max="8715" width="9.28515625" style="693" customWidth="1"/>
    <col min="8716" max="8716" width="9.140625" style="693" customWidth="1"/>
    <col min="8717" max="8717" width="18.5703125" style="693" customWidth="1"/>
    <col min="8718" max="8718" width="0" style="693" hidden="1" customWidth="1"/>
    <col min="8719" max="8719" width="17.28515625" style="693" customWidth="1"/>
    <col min="8720" max="8722" width="0" style="693" hidden="1" customWidth="1"/>
    <col min="8723" max="8723" width="17.28515625" style="693" customWidth="1"/>
    <col min="8724" max="8726" width="0" style="693" hidden="1" customWidth="1"/>
    <col min="8727" max="8727" width="18.42578125" style="693" customWidth="1"/>
    <col min="8728" max="8728" width="15.85546875" style="693" customWidth="1"/>
    <col min="8729" max="8729" width="13.140625" style="693" customWidth="1"/>
    <col min="8730" max="8730" width="16.5703125" style="693" customWidth="1"/>
    <col min="8731" max="8731" width="16.85546875" style="693" customWidth="1"/>
    <col min="8732" max="8732" width="0" style="693" hidden="1" customWidth="1"/>
    <col min="8733" max="8733" width="19.85546875" style="693" customWidth="1"/>
    <col min="8734" max="8734" width="13.5703125" style="693" customWidth="1"/>
    <col min="8735" max="8735" width="16.28515625" style="693" customWidth="1"/>
    <col min="8736" max="8736" width="21" style="693" customWidth="1"/>
    <col min="8737" max="8737" width="19.140625" style="693" customWidth="1"/>
    <col min="8738" max="8738" width="20" style="693" customWidth="1"/>
    <col min="8739" max="8739" width="0" style="693" hidden="1" customWidth="1"/>
    <col min="8740" max="8740" width="17.28515625" style="693" customWidth="1"/>
    <col min="8741" max="8741" width="19.85546875" style="693" customWidth="1"/>
    <col min="8742" max="8742" width="11.42578125" style="693"/>
    <col min="8743" max="8743" width="13.42578125" style="693" bestFit="1" customWidth="1"/>
    <col min="8744" max="8958" width="11.42578125" style="693"/>
    <col min="8959" max="8959" width="6.5703125" style="693" customWidth="1"/>
    <col min="8960" max="8960" width="0" style="693" hidden="1" customWidth="1"/>
    <col min="8961" max="8961" width="18.7109375" style="693" customWidth="1"/>
    <col min="8962" max="8962" width="0" style="693" hidden="1" customWidth="1"/>
    <col min="8963" max="8966" width="16.28515625" style="693" customWidth="1"/>
    <col min="8967" max="8967" width="13.85546875" style="693" customWidth="1"/>
    <col min="8968" max="8968" width="26.42578125" style="693" customWidth="1"/>
    <col min="8969" max="8969" width="20.5703125" style="693" customWidth="1"/>
    <col min="8970" max="8970" width="25.5703125" style="693" customWidth="1"/>
    <col min="8971" max="8971" width="9.28515625" style="693" customWidth="1"/>
    <col min="8972" max="8972" width="9.140625" style="693" customWidth="1"/>
    <col min="8973" max="8973" width="18.5703125" style="693" customWidth="1"/>
    <col min="8974" max="8974" width="0" style="693" hidden="1" customWidth="1"/>
    <col min="8975" max="8975" width="17.28515625" style="693" customWidth="1"/>
    <col min="8976" max="8978" width="0" style="693" hidden="1" customWidth="1"/>
    <col min="8979" max="8979" width="17.28515625" style="693" customWidth="1"/>
    <col min="8980" max="8982" width="0" style="693" hidden="1" customWidth="1"/>
    <col min="8983" max="8983" width="18.42578125" style="693" customWidth="1"/>
    <col min="8984" max="8984" width="15.85546875" style="693" customWidth="1"/>
    <col min="8985" max="8985" width="13.140625" style="693" customWidth="1"/>
    <col min="8986" max="8986" width="16.5703125" style="693" customWidth="1"/>
    <col min="8987" max="8987" width="16.85546875" style="693" customWidth="1"/>
    <col min="8988" max="8988" width="0" style="693" hidden="1" customWidth="1"/>
    <col min="8989" max="8989" width="19.85546875" style="693" customWidth="1"/>
    <col min="8990" max="8990" width="13.5703125" style="693" customWidth="1"/>
    <col min="8991" max="8991" width="16.28515625" style="693" customWidth="1"/>
    <col min="8992" max="8992" width="21" style="693" customWidth="1"/>
    <col min="8993" max="8993" width="19.140625" style="693" customWidth="1"/>
    <col min="8994" max="8994" width="20" style="693" customWidth="1"/>
    <col min="8995" max="8995" width="0" style="693" hidden="1" customWidth="1"/>
    <col min="8996" max="8996" width="17.28515625" style="693" customWidth="1"/>
    <col min="8997" max="8997" width="19.85546875" style="693" customWidth="1"/>
    <col min="8998" max="8998" width="11.42578125" style="693"/>
    <col min="8999" max="8999" width="13.42578125" style="693" bestFit="1" customWidth="1"/>
    <col min="9000" max="9214" width="11.42578125" style="693"/>
    <col min="9215" max="9215" width="6.5703125" style="693" customWidth="1"/>
    <col min="9216" max="9216" width="0" style="693" hidden="1" customWidth="1"/>
    <col min="9217" max="9217" width="18.7109375" style="693" customWidth="1"/>
    <col min="9218" max="9218" width="0" style="693" hidden="1" customWidth="1"/>
    <col min="9219" max="9222" width="16.28515625" style="693" customWidth="1"/>
    <col min="9223" max="9223" width="13.85546875" style="693" customWidth="1"/>
    <col min="9224" max="9224" width="26.42578125" style="693" customWidth="1"/>
    <col min="9225" max="9225" width="20.5703125" style="693" customWidth="1"/>
    <col min="9226" max="9226" width="25.5703125" style="693" customWidth="1"/>
    <col min="9227" max="9227" width="9.28515625" style="693" customWidth="1"/>
    <col min="9228" max="9228" width="9.140625" style="693" customWidth="1"/>
    <col min="9229" max="9229" width="18.5703125" style="693" customWidth="1"/>
    <col min="9230" max="9230" width="0" style="693" hidden="1" customWidth="1"/>
    <col min="9231" max="9231" width="17.28515625" style="693" customWidth="1"/>
    <col min="9232" max="9234" width="0" style="693" hidden="1" customWidth="1"/>
    <col min="9235" max="9235" width="17.28515625" style="693" customWidth="1"/>
    <col min="9236" max="9238" width="0" style="693" hidden="1" customWidth="1"/>
    <col min="9239" max="9239" width="18.42578125" style="693" customWidth="1"/>
    <col min="9240" max="9240" width="15.85546875" style="693" customWidth="1"/>
    <col min="9241" max="9241" width="13.140625" style="693" customWidth="1"/>
    <col min="9242" max="9242" width="16.5703125" style="693" customWidth="1"/>
    <col min="9243" max="9243" width="16.85546875" style="693" customWidth="1"/>
    <col min="9244" max="9244" width="0" style="693" hidden="1" customWidth="1"/>
    <col min="9245" max="9245" width="19.85546875" style="693" customWidth="1"/>
    <col min="9246" max="9246" width="13.5703125" style="693" customWidth="1"/>
    <col min="9247" max="9247" width="16.28515625" style="693" customWidth="1"/>
    <col min="9248" max="9248" width="21" style="693" customWidth="1"/>
    <col min="9249" max="9249" width="19.140625" style="693" customWidth="1"/>
    <col min="9250" max="9250" width="20" style="693" customWidth="1"/>
    <col min="9251" max="9251" width="0" style="693" hidden="1" customWidth="1"/>
    <col min="9252" max="9252" width="17.28515625" style="693" customWidth="1"/>
    <col min="9253" max="9253" width="19.85546875" style="693" customWidth="1"/>
    <col min="9254" max="9254" width="11.42578125" style="693"/>
    <col min="9255" max="9255" width="13.42578125" style="693" bestFit="1" customWidth="1"/>
    <col min="9256" max="9470" width="11.42578125" style="693"/>
    <col min="9471" max="9471" width="6.5703125" style="693" customWidth="1"/>
    <col min="9472" max="9472" width="0" style="693" hidden="1" customWidth="1"/>
    <col min="9473" max="9473" width="18.7109375" style="693" customWidth="1"/>
    <col min="9474" max="9474" width="0" style="693" hidden="1" customWidth="1"/>
    <col min="9475" max="9478" width="16.28515625" style="693" customWidth="1"/>
    <col min="9479" max="9479" width="13.85546875" style="693" customWidth="1"/>
    <col min="9480" max="9480" width="26.42578125" style="693" customWidth="1"/>
    <col min="9481" max="9481" width="20.5703125" style="693" customWidth="1"/>
    <col min="9482" max="9482" width="25.5703125" style="693" customWidth="1"/>
    <col min="9483" max="9483" width="9.28515625" style="693" customWidth="1"/>
    <col min="9484" max="9484" width="9.140625" style="693" customWidth="1"/>
    <col min="9485" max="9485" width="18.5703125" style="693" customWidth="1"/>
    <col min="9486" max="9486" width="0" style="693" hidden="1" customWidth="1"/>
    <col min="9487" max="9487" width="17.28515625" style="693" customWidth="1"/>
    <col min="9488" max="9490" width="0" style="693" hidden="1" customWidth="1"/>
    <col min="9491" max="9491" width="17.28515625" style="693" customWidth="1"/>
    <col min="9492" max="9494" width="0" style="693" hidden="1" customWidth="1"/>
    <col min="9495" max="9495" width="18.42578125" style="693" customWidth="1"/>
    <col min="9496" max="9496" width="15.85546875" style="693" customWidth="1"/>
    <col min="9497" max="9497" width="13.140625" style="693" customWidth="1"/>
    <col min="9498" max="9498" width="16.5703125" style="693" customWidth="1"/>
    <col min="9499" max="9499" width="16.85546875" style="693" customWidth="1"/>
    <col min="9500" max="9500" width="0" style="693" hidden="1" customWidth="1"/>
    <col min="9501" max="9501" width="19.85546875" style="693" customWidth="1"/>
    <col min="9502" max="9502" width="13.5703125" style="693" customWidth="1"/>
    <col min="9503" max="9503" width="16.28515625" style="693" customWidth="1"/>
    <col min="9504" max="9504" width="21" style="693" customWidth="1"/>
    <col min="9505" max="9505" width="19.140625" style="693" customWidth="1"/>
    <col min="9506" max="9506" width="20" style="693" customWidth="1"/>
    <col min="9507" max="9507" width="0" style="693" hidden="1" customWidth="1"/>
    <col min="9508" max="9508" width="17.28515625" style="693" customWidth="1"/>
    <col min="9509" max="9509" width="19.85546875" style="693" customWidth="1"/>
    <col min="9510" max="9510" width="11.42578125" style="693"/>
    <col min="9511" max="9511" width="13.42578125" style="693" bestFit="1" customWidth="1"/>
    <col min="9512" max="9726" width="11.42578125" style="693"/>
    <col min="9727" max="9727" width="6.5703125" style="693" customWidth="1"/>
    <col min="9728" max="9728" width="0" style="693" hidden="1" customWidth="1"/>
    <col min="9729" max="9729" width="18.7109375" style="693" customWidth="1"/>
    <col min="9730" max="9730" width="0" style="693" hidden="1" customWidth="1"/>
    <col min="9731" max="9734" width="16.28515625" style="693" customWidth="1"/>
    <col min="9735" max="9735" width="13.85546875" style="693" customWidth="1"/>
    <col min="9736" max="9736" width="26.42578125" style="693" customWidth="1"/>
    <col min="9737" max="9737" width="20.5703125" style="693" customWidth="1"/>
    <col min="9738" max="9738" width="25.5703125" style="693" customWidth="1"/>
    <col min="9739" max="9739" width="9.28515625" style="693" customWidth="1"/>
    <col min="9740" max="9740" width="9.140625" style="693" customWidth="1"/>
    <col min="9741" max="9741" width="18.5703125" style="693" customWidth="1"/>
    <col min="9742" max="9742" width="0" style="693" hidden="1" customWidth="1"/>
    <col min="9743" max="9743" width="17.28515625" style="693" customWidth="1"/>
    <col min="9744" max="9746" width="0" style="693" hidden="1" customWidth="1"/>
    <col min="9747" max="9747" width="17.28515625" style="693" customWidth="1"/>
    <col min="9748" max="9750" width="0" style="693" hidden="1" customWidth="1"/>
    <col min="9751" max="9751" width="18.42578125" style="693" customWidth="1"/>
    <col min="9752" max="9752" width="15.85546875" style="693" customWidth="1"/>
    <col min="9753" max="9753" width="13.140625" style="693" customWidth="1"/>
    <col min="9754" max="9754" width="16.5703125" style="693" customWidth="1"/>
    <col min="9755" max="9755" width="16.85546875" style="693" customWidth="1"/>
    <col min="9756" max="9756" width="0" style="693" hidden="1" customWidth="1"/>
    <col min="9757" max="9757" width="19.85546875" style="693" customWidth="1"/>
    <col min="9758" max="9758" width="13.5703125" style="693" customWidth="1"/>
    <col min="9759" max="9759" width="16.28515625" style="693" customWidth="1"/>
    <col min="9760" max="9760" width="21" style="693" customWidth="1"/>
    <col min="9761" max="9761" width="19.140625" style="693" customWidth="1"/>
    <col min="9762" max="9762" width="20" style="693" customWidth="1"/>
    <col min="9763" max="9763" width="0" style="693" hidden="1" customWidth="1"/>
    <col min="9764" max="9764" width="17.28515625" style="693" customWidth="1"/>
    <col min="9765" max="9765" width="19.85546875" style="693" customWidth="1"/>
    <col min="9766" max="9766" width="11.42578125" style="693"/>
    <col min="9767" max="9767" width="13.42578125" style="693" bestFit="1" customWidth="1"/>
    <col min="9768" max="9982" width="11.42578125" style="693"/>
    <col min="9983" max="9983" width="6.5703125" style="693" customWidth="1"/>
    <col min="9984" max="9984" width="0" style="693" hidden="1" customWidth="1"/>
    <col min="9985" max="9985" width="18.7109375" style="693" customWidth="1"/>
    <col min="9986" max="9986" width="0" style="693" hidden="1" customWidth="1"/>
    <col min="9987" max="9990" width="16.28515625" style="693" customWidth="1"/>
    <col min="9991" max="9991" width="13.85546875" style="693" customWidth="1"/>
    <col min="9992" max="9992" width="26.42578125" style="693" customWidth="1"/>
    <col min="9993" max="9993" width="20.5703125" style="693" customWidth="1"/>
    <col min="9994" max="9994" width="25.5703125" style="693" customWidth="1"/>
    <col min="9995" max="9995" width="9.28515625" style="693" customWidth="1"/>
    <col min="9996" max="9996" width="9.140625" style="693" customWidth="1"/>
    <col min="9997" max="9997" width="18.5703125" style="693" customWidth="1"/>
    <col min="9998" max="9998" width="0" style="693" hidden="1" customWidth="1"/>
    <col min="9999" max="9999" width="17.28515625" style="693" customWidth="1"/>
    <col min="10000" max="10002" width="0" style="693" hidden="1" customWidth="1"/>
    <col min="10003" max="10003" width="17.28515625" style="693" customWidth="1"/>
    <col min="10004" max="10006" width="0" style="693" hidden="1" customWidth="1"/>
    <col min="10007" max="10007" width="18.42578125" style="693" customWidth="1"/>
    <col min="10008" max="10008" width="15.85546875" style="693" customWidth="1"/>
    <col min="10009" max="10009" width="13.140625" style="693" customWidth="1"/>
    <col min="10010" max="10010" width="16.5703125" style="693" customWidth="1"/>
    <col min="10011" max="10011" width="16.85546875" style="693" customWidth="1"/>
    <col min="10012" max="10012" width="0" style="693" hidden="1" customWidth="1"/>
    <col min="10013" max="10013" width="19.85546875" style="693" customWidth="1"/>
    <col min="10014" max="10014" width="13.5703125" style="693" customWidth="1"/>
    <col min="10015" max="10015" width="16.28515625" style="693" customWidth="1"/>
    <col min="10016" max="10016" width="21" style="693" customWidth="1"/>
    <col min="10017" max="10017" width="19.140625" style="693" customWidth="1"/>
    <col min="10018" max="10018" width="20" style="693" customWidth="1"/>
    <col min="10019" max="10019" width="0" style="693" hidden="1" customWidth="1"/>
    <col min="10020" max="10020" width="17.28515625" style="693" customWidth="1"/>
    <col min="10021" max="10021" width="19.85546875" style="693" customWidth="1"/>
    <col min="10022" max="10022" width="11.42578125" style="693"/>
    <col min="10023" max="10023" width="13.42578125" style="693" bestFit="1" customWidth="1"/>
    <col min="10024" max="10238" width="11.42578125" style="693"/>
    <col min="10239" max="10239" width="6.5703125" style="693" customWidth="1"/>
    <col min="10240" max="10240" width="0" style="693" hidden="1" customWidth="1"/>
    <col min="10241" max="10241" width="18.7109375" style="693" customWidth="1"/>
    <col min="10242" max="10242" width="0" style="693" hidden="1" customWidth="1"/>
    <col min="10243" max="10246" width="16.28515625" style="693" customWidth="1"/>
    <col min="10247" max="10247" width="13.85546875" style="693" customWidth="1"/>
    <col min="10248" max="10248" width="26.42578125" style="693" customWidth="1"/>
    <col min="10249" max="10249" width="20.5703125" style="693" customWidth="1"/>
    <col min="10250" max="10250" width="25.5703125" style="693" customWidth="1"/>
    <col min="10251" max="10251" width="9.28515625" style="693" customWidth="1"/>
    <col min="10252" max="10252" width="9.140625" style="693" customWidth="1"/>
    <col min="10253" max="10253" width="18.5703125" style="693" customWidth="1"/>
    <col min="10254" max="10254" width="0" style="693" hidden="1" customWidth="1"/>
    <col min="10255" max="10255" width="17.28515625" style="693" customWidth="1"/>
    <col min="10256" max="10258" width="0" style="693" hidden="1" customWidth="1"/>
    <col min="10259" max="10259" width="17.28515625" style="693" customWidth="1"/>
    <col min="10260" max="10262" width="0" style="693" hidden="1" customWidth="1"/>
    <col min="10263" max="10263" width="18.42578125" style="693" customWidth="1"/>
    <col min="10264" max="10264" width="15.85546875" style="693" customWidth="1"/>
    <col min="10265" max="10265" width="13.140625" style="693" customWidth="1"/>
    <col min="10266" max="10266" width="16.5703125" style="693" customWidth="1"/>
    <col min="10267" max="10267" width="16.85546875" style="693" customWidth="1"/>
    <col min="10268" max="10268" width="0" style="693" hidden="1" customWidth="1"/>
    <col min="10269" max="10269" width="19.85546875" style="693" customWidth="1"/>
    <col min="10270" max="10270" width="13.5703125" style="693" customWidth="1"/>
    <col min="10271" max="10271" width="16.28515625" style="693" customWidth="1"/>
    <col min="10272" max="10272" width="21" style="693" customWidth="1"/>
    <col min="10273" max="10273" width="19.140625" style="693" customWidth="1"/>
    <col min="10274" max="10274" width="20" style="693" customWidth="1"/>
    <col min="10275" max="10275" width="0" style="693" hidden="1" customWidth="1"/>
    <col min="10276" max="10276" width="17.28515625" style="693" customWidth="1"/>
    <col min="10277" max="10277" width="19.85546875" style="693" customWidth="1"/>
    <col min="10278" max="10278" width="11.42578125" style="693"/>
    <col min="10279" max="10279" width="13.42578125" style="693" bestFit="1" customWidth="1"/>
    <col min="10280" max="10494" width="11.42578125" style="693"/>
    <col min="10495" max="10495" width="6.5703125" style="693" customWidth="1"/>
    <col min="10496" max="10496" width="0" style="693" hidden="1" customWidth="1"/>
    <col min="10497" max="10497" width="18.7109375" style="693" customWidth="1"/>
    <col min="10498" max="10498" width="0" style="693" hidden="1" customWidth="1"/>
    <col min="10499" max="10502" width="16.28515625" style="693" customWidth="1"/>
    <col min="10503" max="10503" width="13.85546875" style="693" customWidth="1"/>
    <col min="10504" max="10504" width="26.42578125" style="693" customWidth="1"/>
    <col min="10505" max="10505" width="20.5703125" style="693" customWidth="1"/>
    <col min="10506" max="10506" width="25.5703125" style="693" customWidth="1"/>
    <col min="10507" max="10507" width="9.28515625" style="693" customWidth="1"/>
    <col min="10508" max="10508" width="9.140625" style="693" customWidth="1"/>
    <col min="10509" max="10509" width="18.5703125" style="693" customWidth="1"/>
    <col min="10510" max="10510" width="0" style="693" hidden="1" customWidth="1"/>
    <col min="10511" max="10511" width="17.28515625" style="693" customWidth="1"/>
    <col min="10512" max="10514" width="0" style="693" hidden="1" customWidth="1"/>
    <col min="10515" max="10515" width="17.28515625" style="693" customWidth="1"/>
    <col min="10516" max="10518" width="0" style="693" hidden="1" customWidth="1"/>
    <col min="10519" max="10519" width="18.42578125" style="693" customWidth="1"/>
    <col min="10520" max="10520" width="15.85546875" style="693" customWidth="1"/>
    <col min="10521" max="10521" width="13.140625" style="693" customWidth="1"/>
    <col min="10522" max="10522" width="16.5703125" style="693" customWidth="1"/>
    <col min="10523" max="10523" width="16.85546875" style="693" customWidth="1"/>
    <col min="10524" max="10524" width="0" style="693" hidden="1" customWidth="1"/>
    <col min="10525" max="10525" width="19.85546875" style="693" customWidth="1"/>
    <col min="10526" max="10526" width="13.5703125" style="693" customWidth="1"/>
    <col min="10527" max="10527" width="16.28515625" style="693" customWidth="1"/>
    <col min="10528" max="10528" width="21" style="693" customWidth="1"/>
    <col min="10529" max="10529" width="19.140625" style="693" customWidth="1"/>
    <col min="10530" max="10530" width="20" style="693" customWidth="1"/>
    <col min="10531" max="10531" width="0" style="693" hidden="1" customWidth="1"/>
    <col min="10532" max="10532" width="17.28515625" style="693" customWidth="1"/>
    <col min="10533" max="10533" width="19.85546875" style="693" customWidth="1"/>
    <col min="10534" max="10534" width="11.42578125" style="693"/>
    <col min="10535" max="10535" width="13.42578125" style="693" bestFit="1" customWidth="1"/>
    <col min="10536" max="10750" width="11.42578125" style="693"/>
    <col min="10751" max="10751" width="6.5703125" style="693" customWidth="1"/>
    <col min="10752" max="10752" width="0" style="693" hidden="1" customWidth="1"/>
    <col min="10753" max="10753" width="18.7109375" style="693" customWidth="1"/>
    <col min="10754" max="10754" width="0" style="693" hidden="1" customWidth="1"/>
    <col min="10755" max="10758" width="16.28515625" style="693" customWidth="1"/>
    <col min="10759" max="10759" width="13.85546875" style="693" customWidth="1"/>
    <col min="10760" max="10760" width="26.42578125" style="693" customWidth="1"/>
    <col min="10761" max="10761" width="20.5703125" style="693" customWidth="1"/>
    <col min="10762" max="10762" width="25.5703125" style="693" customWidth="1"/>
    <col min="10763" max="10763" width="9.28515625" style="693" customWidth="1"/>
    <col min="10764" max="10764" width="9.140625" style="693" customWidth="1"/>
    <col min="10765" max="10765" width="18.5703125" style="693" customWidth="1"/>
    <col min="10766" max="10766" width="0" style="693" hidden="1" customWidth="1"/>
    <col min="10767" max="10767" width="17.28515625" style="693" customWidth="1"/>
    <col min="10768" max="10770" width="0" style="693" hidden="1" customWidth="1"/>
    <col min="10771" max="10771" width="17.28515625" style="693" customWidth="1"/>
    <col min="10772" max="10774" width="0" style="693" hidden="1" customWidth="1"/>
    <col min="10775" max="10775" width="18.42578125" style="693" customWidth="1"/>
    <col min="10776" max="10776" width="15.85546875" style="693" customWidth="1"/>
    <col min="10777" max="10777" width="13.140625" style="693" customWidth="1"/>
    <col min="10778" max="10778" width="16.5703125" style="693" customWidth="1"/>
    <col min="10779" max="10779" width="16.85546875" style="693" customWidth="1"/>
    <col min="10780" max="10780" width="0" style="693" hidden="1" customWidth="1"/>
    <col min="10781" max="10781" width="19.85546875" style="693" customWidth="1"/>
    <col min="10782" max="10782" width="13.5703125" style="693" customWidth="1"/>
    <col min="10783" max="10783" width="16.28515625" style="693" customWidth="1"/>
    <col min="10784" max="10784" width="21" style="693" customWidth="1"/>
    <col min="10785" max="10785" width="19.140625" style="693" customWidth="1"/>
    <col min="10786" max="10786" width="20" style="693" customWidth="1"/>
    <col min="10787" max="10787" width="0" style="693" hidden="1" customWidth="1"/>
    <col min="10788" max="10788" width="17.28515625" style="693" customWidth="1"/>
    <col min="10789" max="10789" width="19.85546875" style="693" customWidth="1"/>
    <col min="10790" max="10790" width="11.42578125" style="693"/>
    <col min="10791" max="10791" width="13.42578125" style="693" bestFit="1" customWidth="1"/>
    <col min="10792" max="11006" width="11.42578125" style="693"/>
    <col min="11007" max="11007" width="6.5703125" style="693" customWidth="1"/>
    <col min="11008" max="11008" width="0" style="693" hidden="1" customWidth="1"/>
    <col min="11009" max="11009" width="18.7109375" style="693" customWidth="1"/>
    <col min="11010" max="11010" width="0" style="693" hidden="1" customWidth="1"/>
    <col min="11011" max="11014" width="16.28515625" style="693" customWidth="1"/>
    <col min="11015" max="11015" width="13.85546875" style="693" customWidth="1"/>
    <col min="11016" max="11016" width="26.42578125" style="693" customWidth="1"/>
    <col min="11017" max="11017" width="20.5703125" style="693" customWidth="1"/>
    <col min="11018" max="11018" width="25.5703125" style="693" customWidth="1"/>
    <col min="11019" max="11019" width="9.28515625" style="693" customWidth="1"/>
    <col min="11020" max="11020" width="9.140625" style="693" customWidth="1"/>
    <col min="11021" max="11021" width="18.5703125" style="693" customWidth="1"/>
    <col min="11022" max="11022" width="0" style="693" hidden="1" customWidth="1"/>
    <col min="11023" max="11023" width="17.28515625" style="693" customWidth="1"/>
    <col min="11024" max="11026" width="0" style="693" hidden="1" customWidth="1"/>
    <col min="11027" max="11027" width="17.28515625" style="693" customWidth="1"/>
    <col min="11028" max="11030" width="0" style="693" hidden="1" customWidth="1"/>
    <col min="11031" max="11031" width="18.42578125" style="693" customWidth="1"/>
    <col min="11032" max="11032" width="15.85546875" style="693" customWidth="1"/>
    <col min="11033" max="11033" width="13.140625" style="693" customWidth="1"/>
    <col min="11034" max="11034" width="16.5703125" style="693" customWidth="1"/>
    <col min="11035" max="11035" width="16.85546875" style="693" customWidth="1"/>
    <col min="11036" max="11036" width="0" style="693" hidden="1" customWidth="1"/>
    <col min="11037" max="11037" width="19.85546875" style="693" customWidth="1"/>
    <col min="11038" max="11038" width="13.5703125" style="693" customWidth="1"/>
    <col min="11039" max="11039" width="16.28515625" style="693" customWidth="1"/>
    <col min="11040" max="11040" width="21" style="693" customWidth="1"/>
    <col min="11041" max="11041" width="19.140625" style="693" customWidth="1"/>
    <col min="11042" max="11042" width="20" style="693" customWidth="1"/>
    <col min="11043" max="11043" width="0" style="693" hidden="1" customWidth="1"/>
    <col min="11044" max="11044" width="17.28515625" style="693" customWidth="1"/>
    <col min="11045" max="11045" width="19.85546875" style="693" customWidth="1"/>
    <col min="11046" max="11046" width="11.42578125" style="693"/>
    <col min="11047" max="11047" width="13.42578125" style="693" bestFit="1" customWidth="1"/>
    <col min="11048" max="11262" width="11.42578125" style="693"/>
    <col min="11263" max="11263" width="6.5703125" style="693" customWidth="1"/>
    <col min="11264" max="11264" width="0" style="693" hidden="1" customWidth="1"/>
    <col min="11265" max="11265" width="18.7109375" style="693" customWidth="1"/>
    <col min="11266" max="11266" width="0" style="693" hidden="1" customWidth="1"/>
    <col min="11267" max="11270" width="16.28515625" style="693" customWidth="1"/>
    <col min="11271" max="11271" width="13.85546875" style="693" customWidth="1"/>
    <col min="11272" max="11272" width="26.42578125" style="693" customWidth="1"/>
    <col min="11273" max="11273" width="20.5703125" style="693" customWidth="1"/>
    <col min="11274" max="11274" width="25.5703125" style="693" customWidth="1"/>
    <col min="11275" max="11275" width="9.28515625" style="693" customWidth="1"/>
    <col min="11276" max="11276" width="9.140625" style="693" customWidth="1"/>
    <col min="11277" max="11277" width="18.5703125" style="693" customWidth="1"/>
    <col min="11278" max="11278" width="0" style="693" hidden="1" customWidth="1"/>
    <col min="11279" max="11279" width="17.28515625" style="693" customWidth="1"/>
    <col min="11280" max="11282" width="0" style="693" hidden="1" customWidth="1"/>
    <col min="11283" max="11283" width="17.28515625" style="693" customWidth="1"/>
    <col min="11284" max="11286" width="0" style="693" hidden="1" customWidth="1"/>
    <col min="11287" max="11287" width="18.42578125" style="693" customWidth="1"/>
    <col min="11288" max="11288" width="15.85546875" style="693" customWidth="1"/>
    <col min="11289" max="11289" width="13.140625" style="693" customWidth="1"/>
    <col min="11290" max="11290" width="16.5703125" style="693" customWidth="1"/>
    <col min="11291" max="11291" width="16.85546875" style="693" customWidth="1"/>
    <col min="11292" max="11292" width="0" style="693" hidden="1" customWidth="1"/>
    <col min="11293" max="11293" width="19.85546875" style="693" customWidth="1"/>
    <col min="11294" max="11294" width="13.5703125" style="693" customWidth="1"/>
    <col min="11295" max="11295" width="16.28515625" style="693" customWidth="1"/>
    <col min="11296" max="11296" width="21" style="693" customWidth="1"/>
    <col min="11297" max="11297" width="19.140625" style="693" customWidth="1"/>
    <col min="11298" max="11298" width="20" style="693" customWidth="1"/>
    <col min="11299" max="11299" width="0" style="693" hidden="1" customWidth="1"/>
    <col min="11300" max="11300" width="17.28515625" style="693" customWidth="1"/>
    <col min="11301" max="11301" width="19.85546875" style="693" customWidth="1"/>
    <col min="11302" max="11302" width="11.42578125" style="693"/>
    <col min="11303" max="11303" width="13.42578125" style="693" bestFit="1" customWidth="1"/>
    <col min="11304" max="11518" width="11.42578125" style="693"/>
    <col min="11519" max="11519" width="6.5703125" style="693" customWidth="1"/>
    <col min="11520" max="11520" width="0" style="693" hidden="1" customWidth="1"/>
    <col min="11521" max="11521" width="18.7109375" style="693" customWidth="1"/>
    <col min="11522" max="11522" width="0" style="693" hidden="1" customWidth="1"/>
    <col min="11523" max="11526" width="16.28515625" style="693" customWidth="1"/>
    <col min="11527" max="11527" width="13.85546875" style="693" customWidth="1"/>
    <col min="11528" max="11528" width="26.42578125" style="693" customWidth="1"/>
    <col min="11529" max="11529" width="20.5703125" style="693" customWidth="1"/>
    <col min="11530" max="11530" width="25.5703125" style="693" customWidth="1"/>
    <col min="11531" max="11531" width="9.28515625" style="693" customWidth="1"/>
    <col min="11532" max="11532" width="9.140625" style="693" customWidth="1"/>
    <col min="11533" max="11533" width="18.5703125" style="693" customWidth="1"/>
    <col min="11534" max="11534" width="0" style="693" hidden="1" customWidth="1"/>
    <col min="11535" max="11535" width="17.28515625" style="693" customWidth="1"/>
    <col min="11536" max="11538" width="0" style="693" hidden="1" customWidth="1"/>
    <col min="11539" max="11539" width="17.28515625" style="693" customWidth="1"/>
    <col min="11540" max="11542" width="0" style="693" hidden="1" customWidth="1"/>
    <col min="11543" max="11543" width="18.42578125" style="693" customWidth="1"/>
    <col min="11544" max="11544" width="15.85546875" style="693" customWidth="1"/>
    <col min="11545" max="11545" width="13.140625" style="693" customWidth="1"/>
    <col min="11546" max="11546" width="16.5703125" style="693" customWidth="1"/>
    <col min="11547" max="11547" width="16.85546875" style="693" customWidth="1"/>
    <col min="11548" max="11548" width="0" style="693" hidden="1" customWidth="1"/>
    <col min="11549" max="11549" width="19.85546875" style="693" customWidth="1"/>
    <col min="11550" max="11550" width="13.5703125" style="693" customWidth="1"/>
    <col min="11551" max="11551" width="16.28515625" style="693" customWidth="1"/>
    <col min="11552" max="11552" width="21" style="693" customWidth="1"/>
    <col min="11553" max="11553" width="19.140625" style="693" customWidth="1"/>
    <col min="11554" max="11554" width="20" style="693" customWidth="1"/>
    <col min="11555" max="11555" width="0" style="693" hidden="1" customWidth="1"/>
    <col min="11556" max="11556" width="17.28515625" style="693" customWidth="1"/>
    <col min="11557" max="11557" width="19.85546875" style="693" customWidth="1"/>
    <col min="11558" max="11558" width="11.42578125" style="693"/>
    <col min="11559" max="11559" width="13.42578125" style="693" bestFit="1" customWidth="1"/>
    <col min="11560" max="11774" width="11.42578125" style="693"/>
    <col min="11775" max="11775" width="6.5703125" style="693" customWidth="1"/>
    <col min="11776" max="11776" width="0" style="693" hidden="1" customWidth="1"/>
    <col min="11777" max="11777" width="18.7109375" style="693" customWidth="1"/>
    <col min="11778" max="11778" width="0" style="693" hidden="1" customWidth="1"/>
    <col min="11779" max="11782" width="16.28515625" style="693" customWidth="1"/>
    <col min="11783" max="11783" width="13.85546875" style="693" customWidth="1"/>
    <col min="11784" max="11784" width="26.42578125" style="693" customWidth="1"/>
    <col min="11785" max="11785" width="20.5703125" style="693" customWidth="1"/>
    <col min="11786" max="11786" width="25.5703125" style="693" customWidth="1"/>
    <col min="11787" max="11787" width="9.28515625" style="693" customWidth="1"/>
    <col min="11788" max="11788" width="9.140625" style="693" customWidth="1"/>
    <col min="11789" max="11789" width="18.5703125" style="693" customWidth="1"/>
    <col min="11790" max="11790" width="0" style="693" hidden="1" customWidth="1"/>
    <col min="11791" max="11791" width="17.28515625" style="693" customWidth="1"/>
    <col min="11792" max="11794" width="0" style="693" hidden="1" customWidth="1"/>
    <col min="11795" max="11795" width="17.28515625" style="693" customWidth="1"/>
    <col min="11796" max="11798" width="0" style="693" hidden="1" customWidth="1"/>
    <col min="11799" max="11799" width="18.42578125" style="693" customWidth="1"/>
    <col min="11800" max="11800" width="15.85546875" style="693" customWidth="1"/>
    <col min="11801" max="11801" width="13.140625" style="693" customWidth="1"/>
    <col min="11802" max="11802" width="16.5703125" style="693" customWidth="1"/>
    <col min="11803" max="11803" width="16.85546875" style="693" customWidth="1"/>
    <col min="11804" max="11804" width="0" style="693" hidden="1" customWidth="1"/>
    <col min="11805" max="11805" width="19.85546875" style="693" customWidth="1"/>
    <col min="11806" max="11806" width="13.5703125" style="693" customWidth="1"/>
    <col min="11807" max="11807" width="16.28515625" style="693" customWidth="1"/>
    <col min="11808" max="11808" width="21" style="693" customWidth="1"/>
    <col min="11809" max="11809" width="19.140625" style="693" customWidth="1"/>
    <col min="11810" max="11810" width="20" style="693" customWidth="1"/>
    <col min="11811" max="11811" width="0" style="693" hidden="1" customWidth="1"/>
    <col min="11812" max="11812" width="17.28515625" style="693" customWidth="1"/>
    <col min="11813" max="11813" width="19.85546875" style="693" customWidth="1"/>
    <col min="11814" max="11814" width="11.42578125" style="693"/>
    <col min="11815" max="11815" width="13.42578125" style="693" bestFit="1" customWidth="1"/>
    <col min="11816" max="12030" width="11.42578125" style="693"/>
    <col min="12031" max="12031" width="6.5703125" style="693" customWidth="1"/>
    <col min="12032" max="12032" width="0" style="693" hidden="1" customWidth="1"/>
    <col min="12033" max="12033" width="18.7109375" style="693" customWidth="1"/>
    <col min="12034" max="12034" width="0" style="693" hidden="1" customWidth="1"/>
    <col min="12035" max="12038" width="16.28515625" style="693" customWidth="1"/>
    <col min="12039" max="12039" width="13.85546875" style="693" customWidth="1"/>
    <col min="12040" max="12040" width="26.42578125" style="693" customWidth="1"/>
    <col min="12041" max="12041" width="20.5703125" style="693" customWidth="1"/>
    <col min="12042" max="12042" width="25.5703125" style="693" customWidth="1"/>
    <col min="12043" max="12043" width="9.28515625" style="693" customWidth="1"/>
    <col min="12044" max="12044" width="9.140625" style="693" customWidth="1"/>
    <col min="12045" max="12045" width="18.5703125" style="693" customWidth="1"/>
    <col min="12046" max="12046" width="0" style="693" hidden="1" customWidth="1"/>
    <col min="12047" max="12047" width="17.28515625" style="693" customWidth="1"/>
    <col min="12048" max="12050" width="0" style="693" hidden="1" customWidth="1"/>
    <col min="12051" max="12051" width="17.28515625" style="693" customWidth="1"/>
    <col min="12052" max="12054" width="0" style="693" hidden="1" customWidth="1"/>
    <col min="12055" max="12055" width="18.42578125" style="693" customWidth="1"/>
    <col min="12056" max="12056" width="15.85546875" style="693" customWidth="1"/>
    <col min="12057" max="12057" width="13.140625" style="693" customWidth="1"/>
    <col min="12058" max="12058" width="16.5703125" style="693" customWidth="1"/>
    <col min="12059" max="12059" width="16.85546875" style="693" customWidth="1"/>
    <col min="12060" max="12060" width="0" style="693" hidden="1" customWidth="1"/>
    <col min="12061" max="12061" width="19.85546875" style="693" customWidth="1"/>
    <col min="12062" max="12062" width="13.5703125" style="693" customWidth="1"/>
    <col min="12063" max="12063" width="16.28515625" style="693" customWidth="1"/>
    <col min="12064" max="12064" width="21" style="693" customWidth="1"/>
    <col min="12065" max="12065" width="19.140625" style="693" customWidth="1"/>
    <col min="12066" max="12066" width="20" style="693" customWidth="1"/>
    <col min="12067" max="12067" width="0" style="693" hidden="1" customWidth="1"/>
    <col min="12068" max="12068" width="17.28515625" style="693" customWidth="1"/>
    <col min="12069" max="12069" width="19.85546875" style="693" customWidth="1"/>
    <col min="12070" max="12070" width="11.42578125" style="693"/>
    <col min="12071" max="12071" width="13.42578125" style="693" bestFit="1" customWidth="1"/>
    <col min="12072" max="12286" width="11.42578125" style="693"/>
    <col min="12287" max="12287" width="6.5703125" style="693" customWidth="1"/>
    <col min="12288" max="12288" width="0" style="693" hidden="1" customWidth="1"/>
    <col min="12289" max="12289" width="18.7109375" style="693" customWidth="1"/>
    <col min="12290" max="12290" width="0" style="693" hidden="1" customWidth="1"/>
    <col min="12291" max="12294" width="16.28515625" style="693" customWidth="1"/>
    <col min="12295" max="12295" width="13.85546875" style="693" customWidth="1"/>
    <col min="12296" max="12296" width="26.42578125" style="693" customWidth="1"/>
    <col min="12297" max="12297" width="20.5703125" style="693" customWidth="1"/>
    <col min="12298" max="12298" width="25.5703125" style="693" customWidth="1"/>
    <col min="12299" max="12299" width="9.28515625" style="693" customWidth="1"/>
    <col min="12300" max="12300" width="9.140625" style="693" customWidth="1"/>
    <col min="12301" max="12301" width="18.5703125" style="693" customWidth="1"/>
    <col min="12302" max="12302" width="0" style="693" hidden="1" customWidth="1"/>
    <col min="12303" max="12303" width="17.28515625" style="693" customWidth="1"/>
    <col min="12304" max="12306" width="0" style="693" hidden="1" customWidth="1"/>
    <col min="12307" max="12307" width="17.28515625" style="693" customWidth="1"/>
    <col min="12308" max="12310" width="0" style="693" hidden="1" customWidth="1"/>
    <col min="12311" max="12311" width="18.42578125" style="693" customWidth="1"/>
    <col min="12312" max="12312" width="15.85546875" style="693" customWidth="1"/>
    <col min="12313" max="12313" width="13.140625" style="693" customWidth="1"/>
    <col min="12314" max="12314" width="16.5703125" style="693" customWidth="1"/>
    <col min="12315" max="12315" width="16.85546875" style="693" customWidth="1"/>
    <col min="12316" max="12316" width="0" style="693" hidden="1" customWidth="1"/>
    <col min="12317" max="12317" width="19.85546875" style="693" customWidth="1"/>
    <col min="12318" max="12318" width="13.5703125" style="693" customWidth="1"/>
    <col min="12319" max="12319" width="16.28515625" style="693" customWidth="1"/>
    <col min="12320" max="12320" width="21" style="693" customWidth="1"/>
    <col min="12321" max="12321" width="19.140625" style="693" customWidth="1"/>
    <col min="12322" max="12322" width="20" style="693" customWidth="1"/>
    <col min="12323" max="12323" width="0" style="693" hidden="1" customWidth="1"/>
    <col min="12324" max="12324" width="17.28515625" style="693" customWidth="1"/>
    <col min="12325" max="12325" width="19.85546875" style="693" customWidth="1"/>
    <col min="12326" max="12326" width="11.42578125" style="693"/>
    <col min="12327" max="12327" width="13.42578125" style="693" bestFit="1" customWidth="1"/>
    <col min="12328" max="12542" width="11.42578125" style="693"/>
    <col min="12543" max="12543" width="6.5703125" style="693" customWidth="1"/>
    <col min="12544" max="12544" width="0" style="693" hidden="1" customWidth="1"/>
    <col min="12545" max="12545" width="18.7109375" style="693" customWidth="1"/>
    <col min="12546" max="12546" width="0" style="693" hidden="1" customWidth="1"/>
    <col min="12547" max="12550" width="16.28515625" style="693" customWidth="1"/>
    <col min="12551" max="12551" width="13.85546875" style="693" customWidth="1"/>
    <col min="12552" max="12552" width="26.42578125" style="693" customWidth="1"/>
    <col min="12553" max="12553" width="20.5703125" style="693" customWidth="1"/>
    <col min="12554" max="12554" width="25.5703125" style="693" customWidth="1"/>
    <col min="12555" max="12555" width="9.28515625" style="693" customWidth="1"/>
    <col min="12556" max="12556" width="9.140625" style="693" customWidth="1"/>
    <col min="12557" max="12557" width="18.5703125" style="693" customWidth="1"/>
    <col min="12558" max="12558" width="0" style="693" hidden="1" customWidth="1"/>
    <col min="12559" max="12559" width="17.28515625" style="693" customWidth="1"/>
    <col min="12560" max="12562" width="0" style="693" hidden="1" customWidth="1"/>
    <col min="12563" max="12563" width="17.28515625" style="693" customWidth="1"/>
    <col min="12564" max="12566" width="0" style="693" hidden="1" customWidth="1"/>
    <col min="12567" max="12567" width="18.42578125" style="693" customWidth="1"/>
    <col min="12568" max="12568" width="15.85546875" style="693" customWidth="1"/>
    <col min="12569" max="12569" width="13.140625" style="693" customWidth="1"/>
    <col min="12570" max="12570" width="16.5703125" style="693" customWidth="1"/>
    <col min="12571" max="12571" width="16.85546875" style="693" customWidth="1"/>
    <col min="12572" max="12572" width="0" style="693" hidden="1" customWidth="1"/>
    <col min="12573" max="12573" width="19.85546875" style="693" customWidth="1"/>
    <col min="12574" max="12574" width="13.5703125" style="693" customWidth="1"/>
    <col min="12575" max="12575" width="16.28515625" style="693" customWidth="1"/>
    <col min="12576" max="12576" width="21" style="693" customWidth="1"/>
    <col min="12577" max="12577" width="19.140625" style="693" customWidth="1"/>
    <col min="12578" max="12578" width="20" style="693" customWidth="1"/>
    <col min="12579" max="12579" width="0" style="693" hidden="1" customWidth="1"/>
    <col min="12580" max="12580" width="17.28515625" style="693" customWidth="1"/>
    <col min="12581" max="12581" width="19.85546875" style="693" customWidth="1"/>
    <col min="12582" max="12582" width="11.42578125" style="693"/>
    <col min="12583" max="12583" width="13.42578125" style="693" bestFit="1" customWidth="1"/>
    <col min="12584" max="12798" width="11.42578125" style="693"/>
    <col min="12799" max="12799" width="6.5703125" style="693" customWidth="1"/>
    <col min="12800" max="12800" width="0" style="693" hidden="1" customWidth="1"/>
    <col min="12801" max="12801" width="18.7109375" style="693" customWidth="1"/>
    <col min="12802" max="12802" width="0" style="693" hidden="1" customWidth="1"/>
    <col min="12803" max="12806" width="16.28515625" style="693" customWidth="1"/>
    <col min="12807" max="12807" width="13.85546875" style="693" customWidth="1"/>
    <col min="12808" max="12808" width="26.42578125" style="693" customWidth="1"/>
    <col min="12809" max="12809" width="20.5703125" style="693" customWidth="1"/>
    <col min="12810" max="12810" width="25.5703125" style="693" customWidth="1"/>
    <col min="12811" max="12811" width="9.28515625" style="693" customWidth="1"/>
    <col min="12812" max="12812" width="9.140625" style="693" customWidth="1"/>
    <col min="12813" max="12813" width="18.5703125" style="693" customWidth="1"/>
    <col min="12814" max="12814" width="0" style="693" hidden="1" customWidth="1"/>
    <col min="12815" max="12815" width="17.28515625" style="693" customWidth="1"/>
    <col min="12816" max="12818" width="0" style="693" hidden="1" customWidth="1"/>
    <col min="12819" max="12819" width="17.28515625" style="693" customWidth="1"/>
    <col min="12820" max="12822" width="0" style="693" hidden="1" customWidth="1"/>
    <col min="12823" max="12823" width="18.42578125" style="693" customWidth="1"/>
    <col min="12824" max="12824" width="15.85546875" style="693" customWidth="1"/>
    <col min="12825" max="12825" width="13.140625" style="693" customWidth="1"/>
    <col min="12826" max="12826" width="16.5703125" style="693" customWidth="1"/>
    <col min="12827" max="12827" width="16.85546875" style="693" customWidth="1"/>
    <col min="12828" max="12828" width="0" style="693" hidden="1" customWidth="1"/>
    <col min="12829" max="12829" width="19.85546875" style="693" customWidth="1"/>
    <col min="12830" max="12830" width="13.5703125" style="693" customWidth="1"/>
    <col min="12831" max="12831" width="16.28515625" style="693" customWidth="1"/>
    <col min="12832" max="12832" width="21" style="693" customWidth="1"/>
    <col min="12833" max="12833" width="19.140625" style="693" customWidth="1"/>
    <col min="12834" max="12834" width="20" style="693" customWidth="1"/>
    <col min="12835" max="12835" width="0" style="693" hidden="1" customWidth="1"/>
    <col min="12836" max="12836" width="17.28515625" style="693" customWidth="1"/>
    <col min="12837" max="12837" width="19.85546875" style="693" customWidth="1"/>
    <col min="12838" max="12838" width="11.42578125" style="693"/>
    <col min="12839" max="12839" width="13.42578125" style="693" bestFit="1" customWidth="1"/>
    <col min="12840" max="13054" width="11.42578125" style="693"/>
    <col min="13055" max="13055" width="6.5703125" style="693" customWidth="1"/>
    <col min="13056" max="13056" width="0" style="693" hidden="1" customWidth="1"/>
    <col min="13057" max="13057" width="18.7109375" style="693" customWidth="1"/>
    <col min="13058" max="13058" width="0" style="693" hidden="1" customWidth="1"/>
    <col min="13059" max="13062" width="16.28515625" style="693" customWidth="1"/>
    <col min="13063" max="13063" width="13.85546875" style="693" customWidth="1"/>
    <col min="13064" max="13064" width="26.42578125" style="693" customWidth="1"/>
    <col min="13065" max="13065" width="20.5703125" style="693" customWidth="1"/>
    <col min="13066" max="13066" width="25.5703125" style="693" customWidth="1"/>
    <col min="13067" max="13067" width="9.28515625" style="693" customWidth="1"/>
    <col min="13068" max="13068" width="9.140625" style="693" customWidth="1"/>
    <col min="13069" max="13069" width="18.5703125" style="693" customWidth="1"/>
    <col min="13070" max="13070" width="0" style="693" hidden="1" customWidth="1"/>
    <col min="13071" max="13071" width="17.28515625" style="693" customWidth="1"/>
    <col min="13072" max="13074" width="0" style="693" hidden="1" customWidth="1"/>
    <col min="13075" max="13075" width="17.28515625" style="693" customWidth="1"/>
    <col min="13076" max="13078" width="0" style="693" hidden="1" customWidth="1"/>
    <col min="13079" max="13079" width="18.42578125" style="693" customWidth="1"/>
    <col min="13080" max="13080" width="15.85546875" style="693" customWidth="1"/>
    <col min="13081" max="13081" width="13.140625" style="693" customWidth="1"/>
    <col min="13082" max="13082" width="16.5703125" style="693" customWidth="1"/>
    <col min="13083" max="13083" width="16.85546875" style="693" customWidth="1"/>
    <col min="13084" max="13084" width="0" style="693" hidden="1" customWidth="1"/>
    <col min="13085" max="13085" width="19.85546875" style="693" customWidth="1"/>
    <col min="13086" max="13086" width="13.5703125" style="693" customWidth="1"/>
    <col min="13087" max="13087" width="16.28515625" style="693" customWidth="1"/>
    <col min="13088" max="13088" width="21" style="693" customWidth="1"/>
    <col min="13089" max="13089" width="19.140625" style="693" customWidth="1"/>
    <col min="13090" max="13090" width="20" style="693" customWidth="1"/>
    <col min="13091" max="13091" width="0" style="693" hidden="1" customWidth="1"/>
    <col min="13092" max="13092" width="17.28515625" style="693" customWidth="1"/>
    <col min="13093" max="13093" width="19.85546875" style="693" customWidth="1"/>
    <col min="13094" max="13094" width="11.42578125" style="693"/>
    <col min="13095" max="13095" width="13.42578125" style="693" bestFit="1" customWidth="1"/>
    <col min="13096" max="13310" width="11.42578125" style="693"/>
    <col min="13311" max="13311" width="6.5703125" style="693" customWidth="1"/>
    <col min="13312" max="13312" width="0" style="693" hidden="1" customWidth="1"/>
    <col min="13313" max="13313" width="18.7109375" style="693" customWidth="1"/>
    <col min="13314" max="13314" width="0" style="693" hidden="1" customWidth="1"/>
    <col min="13315" max="13318" width="16.28515625" style="693" customWidth="1"/>
    <col min="13319" max="13319" width="13.85546875" style="693" customWidth="1"/>
    <col min="13320" max="13320" width="26.42578125" style="693" customWidth="1"/>
    <col min="13321" max="13321" width="20.5703125" style="693" customWidth="1"/>
    <col min="13322" max="13322" width="25.5703125" style="693" customWidth="1"/>
    <col min="13323" max="13323" width="9.28515625" style="693" customWidth="1"/>
    <col min="13324" max="13324" width="9.140625" style="693" customWidth="1"/>
    <col min="13325" max="13325" width="18.5703125" style="693" customWidth="1"/>
    <col min="13326" max="13326" width="0" style="693" hidden="1" customWidth="1"/>
    <col min="13327" max="13327" width="17.28515625" style="693" customWidth="1"/>
    <col min="13328" max="13330" width="0" style="693" hidden="1" customWidth="1"/>
    <col min="13331" max="13331" width="17.28515625" style="693" customWidth="1"/>
    <col min="13332" max="13334" width="0" style="693" hidden="1" customWidth="1"/>
    <col min="13335" max="13335" width="18.42578125" style="693" customWidth="1"/>
    <col min="13336" max="13336" width="15.85546875" style="693" customWidth="1"/>
    <col min="13337" max="13337" width="13.140625" style="693" customWidth="1"/>
    <col min="13338" max="13338" width="16.5703125" style="693" customWidth="1"/>
    <col min="13339" max="13339" width="16.85546875" style="693" customWidth="1"/>
    <col min="13340" max="13340" width="0" style="693" hidden="1" customWidth="1"/>
    <col min="13341" max="13341" width="19.85546875" style="693" customWidth="1"/>
    <col min="13342" max="13342" width="13.5703125" style="693" customWidth="1"/>
    <col min="13343" max="13343" width="16.28515625" style="693" customWidth="1"/>
    <col min="13344" max="13344" width="21" style="693" customWidth="1"/>
    <col min="13345" max="13345" width="19.140625" style="693" customWidth="1"/>
    <col min="13346" max="13346" width="20" style="693" customWidth="1"/>
    <col min="13347" max="13347" width="0" style="693" hidden="1" customWidth="1"/>
    <col min="13348" max="13348" width="17.28515625" style="693" customWidth="1"/>
    <col min="13349" max="13349" width="19.85546875" style="693" customWidth="1"/>
    <col min="13350" max="13350" width="11.42578125" style="693"/>
    <col min="13351" max="13351" width="13.42578125" style="693" bestFit="1" customWidth="1"/>
    <col min="13352" max="13566" width="11.42578125" style="693"/>
    <col min="13567" max="13567" width="6.5703125" style="693" customWidth="1"/>
    <col min="13568" max="13568" width="0" style="693" hidden="1" customWidth="1"/>
    <col min="13569" max="13569" width="18.7109375" style="693" customWidth="1"/>
    <col min="13570" max="13570" width="0" style="693" hidden="1" customWidth="1"/>
    <col min="13571" max="13574" width="16.28515625" style="693" customWidth="1"/>
    <col min="13575" max="13575" width="13.85546875" style="693" customWidth="1"/>
    <col min="13576" max="13576" width="26.42578125" style="693" customWidth="1"/>
    <col min="13577" max="13577" width="20.5703125" style="693" customWidth="1"/>
    <col min="13578" max="13578" width="25.5703125" style="693" customWidth="1"/>
    <col min="13579" max="13579" width="9.28515625" style="693" customWidth="1"/>
    <col min="13580" max="13580" width="9.140625" style="693" customWidth="1"/>
    <col min="13581" max="13581" width="18.5703125" style="693" customWidth="1"/>
    <col min="13582" max="13582" width="0" style="693" hidden="1" customWidth="1"/>
    <col min="13583" max="13583" width="17.28515625" style="693" customWidth="1"/>
    <col min="13584" max="13586" width="0" style="693" hidden="1" customWidth="1"/>
    <col min="13587" max="13587" width="17.28515625" style="693" customWidth="1"/>
    <col min="13588" max="13590" width="0" style="693" hidden="1" customWidth="1"/>
    <col min="13591" max="13591" width="18.42578125" style="693" customWidth="1"/>
    <col min="13592" max="13592" width="15.85546875" style="693" customWidth="1"/>
    <col min="13593" max="13593" width="13.140625" style="693" customWidth="1"/>
    <col min="13594" max="13594" width="16.5703125" style="693" customWidth="1"/>
    <col min="13595" max="13595" width="16.85546875" style="693" customWidth="1"/>
    <col min="13596" max="13596" width="0" style="693" hidden="1" customWidth="1"/>
    <col min="13597" max="13597" width="19.85546875" style="693" customWidth="1"/>
    <col min="13598" max="13598" width="13.5703125" style="693" customWidth="1"/>
    <col min="13599" max="13599" width="16.28515625" style="693" customWidth="1"/>
    <col min="13600" max="13600" width="21" style="693" customWidth="1"/>
    <col min="13601" max="13601" width="19.140625" style="693" customWidth="1"/>
    <col min="13602" max="13602" width="20" style="693" customWidth="1"/>
    <col min="13603" max="13603" width="0" style="693" hidden="1" customWidth="1"/>
    <col min="13604" max="13604" width="17.28515625" style="693" customWidth="1"/>
    <col min="13605" max="13605" width="19.85546875" style="693" customWidth="1"/>
    <col min="13606" max="13606" width="11.42578125" style="693"/>
    <col min="13607" max="13607" width="13.42578125" style="693" bestFit="1" customWidth="1"/>
    <col min="13608" max="13822" width="11.42578125" style="693"/>
    <col min="13823" max="13823" width="6.5703125" style="693" customWidth="1"/>
    <col min="13824" max="13824" width="0" style="693" hidden="1" customWidth="1"/>
    <col min="13825" max="13825" width="18.7109375" style="693" customWidth="1"/>
    <col min="13826" max="13826" width="0" style="693" hidden="1" customWidth="1"/>
    <col min="13827" max="13830" width="16.28515625" style="693" customWidth="1"/>
    <col min="13831" max="13831" width="13.85546875" style="693" customWidth="1"/>
    <col min="13832" max="13832" width="26.42578125" style="693" customWidth="1"/>
    <col min="13833" max="13833" width="20.5703125" style="693" customWidth="1"/>
    <col min="13834" max="13834" width="25.5703125" style="693" customWidth="1"/>
    <col min="13835" max="13835" width="9.28515625" style="693" customWidth="1"/>
    <col min="13836" max="13836" width="9.140625" style="693" customWidth="1"/>
    <col min="13837" max="13837" width="18.5703125" style="693" customWidth="1"/>
    <col min="13838" max="13838" width="0" style="693" hidden="1" customWidth="1"/>
    <col min="13839" max="13839" width="17.28515625" style="693" customWidth="1"/>
    <col min="13840" max="13842" width="0" style="693" hidden="1" customWidth="1"/>
    <col min="13843" max="13843" width="17.28515625" style="693" customWidth="1"/>
    <col min="13844" max="13846" width="0" style="693" hidden="1" customWidth="1"/>
    <col min="13847" max="13847" width="18.42578125" style="693" customWidth="1"/>
    <col min="13848" max="13848" width="15.85546875" style="693" customWidth="1"/>
    <col min="13849" max="13849" width="13.140625" style="693" customWidth="1"/>
    <col min="13850" max="13850" width="16.5703125" style="693" customWidth="1"/>
    <col min="13851" max="13851" width="16.85546875" style="693" customWidth="1"/>
    <col min="13852" max="13852" width="0" style="693" hidden="1" customWidth="1"/>
    <col min="13853" max="13853" width="19.85546875" style="693" customWidth="1"/>
    <col min="13854" max="13854" width="13.5703125" style="693" customWidth="1"/>
    <col min="13855" max="13855" width="16.28515625" style="693" customWidth="1"/>
    <col min="13856" max="13856" width="21" style="693" customWidth="1"/>
    <col min="13857" max="13857" width="19.140625" style="693" customWidth="1"/>
    <col min="13858" max="13858" width="20" style="693" customWidth="1"/>
    <col min="13859" max="13859" width="0" style="693" hidden="1" customWidth="1"/>
    <col min="13860" max="13860" width="17.28515625" style="693" customWidth="1"/>
    <col min="13861" max="13861" width="19.85546875" style="693" customWidth="1"/>
    <col min="13862" max="13862" width="11.42578125" style="693"/>
    <col min="13863" max="13863" width="13.42578125" style="693" bestFit="1" customWidth="1"/>
    <col min="13864" max="14078" width="11.42578125" style="693"/>
    <col min="14079" max="14079" width="6.5703125" style="693" customWidth="1"/>
    <col min="14080" max="14080" width="0" style="693" hidden="1" customWidth="1"/>
    <col min="14081" max="14081" width="18.7109375" style="693" customWidth="1"/>
    <col min="14082" max="14082" width="0" style="693" hidden="1" customWidth="1"/>
    <col min="14083" max="14086" width="16.28515625" style="693" customWidth="1"/>
    <col min="14087" max="14087" width="13.85546875" style="693" customWidth="1"/>
    <col min="14088" max="14088" width="26.42578125" style="693" customWidth="1"/>
    <col min="14089" max="14089" width="20.5703125" style="693" customWidth="1"/>
    <col min="14090" max="14090" width="25.5703125" style="693" customWidth="1"/>
    <col min="14091" max="14091" width="9.28515625" style="693" customWidth="1"/>
    <col min="14092" max="14092" width="9.140625" style="693" customWidth="1"/>
    <col min="14093" max="14093" width="18.5703125" style="693" customWidth="1"/>
    <col min="14094" max="14094" width="0" style="693" hidden="1" customWidth="1"/>
    <col min="14095" max="14095" width="17.28515625" style="693" customWidth="1"/>
    <col min="14096" max="14098" width="0" style="693" hidden="1" customWidth="1"/>
    <col min="14099" max="14099" width="17.28515625" style="693" customWidth="1"/>
    <col min="14100" max="14102" width="0" style="693" hidden="1" customWidth="1"/>
    <col min="14103" max="14103" width="18.42578125" style="693" customWidth="1"/>
    <col min="14104" max="14104" width="15.85546875" style="693" customWidth="1"/>
    <col min="14105" max="14105" width="13.140625" style="693" customWidth="1"/>
    <col min="14106" max="14106" width="16.5703125" style="693" customWidth="1"/>
    <col min="14107" max="14107" width="16.85546875" style="693" customWidth="1"/>
    <col min="14108" max="14108" width="0" style="693" hidden="1" customWidth="1"/>
    <col min="14109" max="14109" width="19.85546875" style="693" customWidth="1"/>
    <col min="14110" max="14110" width="13.5703125" style="693" customWidth="1"/>
    <col min="14111" max="14111" width="16.28515625" style="693" customWidth="1"/>
    <col min="14112" max="14112" width="21" style="693" customWidth="1"/>
    <col min="14113" max="14113" width="19.140625" style="693" customWidth="1"/>
    <col min="14114" max="14114" width="20" style="693" customWidth="1"/>
    <col min="14115" max="14115" width="0" style="693" hidden="1" customWidth="1"/>
    <col min="14116" max="14116" width="17.28515625" style="693" customWidth="1"/>
    <col min="14117" max="14117" width="19.85546875" style="693" customWidth="1"/>
    <col min="14118" max="14118" width="11.42578125" style="693"/>
    <col min="14119" max="14119" width="13.42578125" style="693" bestFit="1" customWidth="1"/>
    <col min="14120" max="14334" width="11.42578125" style="693"/>
    <col min="14335" max="14335" width="6.5703125" style="693" customWidth="1"/>
    <col min="14336" max="14336" width="0" style="693" hidden="1" customWidth="1"/>
    <col min="14337" max="14337" width="18.7109375" style="693" customWidth="1"/>
    <col min="14338" max="14338" width="0" style="693" hidden="1" customWidth="1"/>
    <col min="14339" max="14342" width="16.28515625" style="693" customWidth="1"/>
    <col min="14343" max="14343" width="13.85546875" style="693" customWidth="1"/>
    <col min="14344" max="14344" width="26.42578125" style="693" customWidth="1"/>
    <col min="14345" max="14345" width="20.5703125" style="693" customWidth="1"/>
    <col min="14346" max="14346" width="25.5703125" style="693" customWidth="1"/>
    <col min="14347" max="14347" width="9.28515625" style="693" customWidth="1"/>
    <col min="14348" max="14348" width="9.140625" style="693" customWidth="1"/>
    <col min="14349" max="14349" width="18.5703125" style="693" customWidth="1"/>
    <col min="14350" max="14350" width="0" style="693" hidden="1" customWidth="1"/>
    <col min="14351" max="14351" width="17.28515625" style="693" customWidth="1"/>
    <col min="14352" max="14354" width="0" style="693" hidden="1" customWidth="1"/>
    <col min="14355" max="14355" width="17.28515625" style="693" customWidth="1"/>
    <col min="14356" max="14358" width="0" style="693" hidden="1" customWidth="1"/>
    <col min="14359" max="14359" width="18.42578125" style="693" customWidth="1"/>
    <col min="14360" max="14360" width="15.85546875" style="693" customWidth="1"/>
    <col min="14361" max="14361" width="13.140625" style="693" customWidth="1"/>
    <col min="14362" max="14362" width="16.5703125" style="693" customWidth="1"/>
    <col min="14363" max="14363" width="16.85546875" style="693" customWidth="1"/>
    <col min="14364" max="14364" width="0" style="693" hidden="1" customWidth="1"/>
    <col min="14365" max="14365" width="19.85546875" style="693" customWidth="1"/>
    <col min="14366" max="14366" width="13.5703125" style="693" customWidth="1"/>
    <col min="14367" max="14367" width="16.28515625" style="693" customWidth="1"/>
    <col min="14368" max="14368" width="21" style="693" customWidth="1"/>
    <col min="14369" max="14369" width="19.140625" style="693" customWidth="1"/>
    <col min="14370" max="14370" width="20" style="693" customWidth="1"/>
    <col min="14371" max="14371" width="0" style="693" hidden="1" customWidth="1"/>
    <col min="14372" max="14372" width="17.28515625" style="693" customWidth="1"/>
    <col min="14373" max="14373" width="19.85546875" style="693" customWidth="1"/>
    <col min="14374" max="14374" width="11.42578125" style="693"/>
    <col min="14375" max="14375" width="13.42578125" style="693" bestFit="1" customWidth="1"/>
    <col min="14376" max="14590" width="11.42578125" style="693"/>
    <col min="14591" max="14591" width="6.5703125" style="693" customWidth="1"/>
    <col min="14592" max="14592" width="0" style="693" hidden="1" customWidth="1"/>
    <col min="14593" max="14593" width="18.7109375" style="693" customWidth="1"/>
    <col min="14594" max="14594" width="0" style="693" hidden="1" customWidth="1"/>
    <col min="14595" max="14598" width="16.28515625" style="693" customWidth="1"/>
    <col min="14599" max="14599" width="13.85546875" style="693" customWidth="1"/>
    <col min="14600" max="14600" width="26.42578125" style="693" customWidth="1"/>
    <col min="14601" max="14601" width="20.5703125" style="693" customWidth="1"/>
    <col min="14602" max="14602" width="25.5703125" style="693" customWidth="1"/>
    <col min="14603" max="14603" width="9.28515625" style="693" customWidth="1"/>
    <col min="14604" max="14604" width="9.140625" style="693" customWidth="1"/>
    <col min="14605" max="14605" width="18.5703125" style="693" customWidth="1"/>
    <col min="14606" max="14606" width="0" style="693" hidden="1" customWidth="1"/>
    <col min="14607" max="14607" width="17.28515625" style="693" customWidth="1"/>
    <col min="14608" max="14610" width="0" style="693" hidden="1" customWidth="1"/>
    <col min="14611" max="14611" width="17.28515625" style="693" customWidth="1"/>
    <col min="14612" max="14614" width="0" style="693" hidden="1" customWidth="1"/>
    <col min="14615" max="14615" width="18.42578125" style="693" customWidth="1"/>
    <col min="14616" max="14616" width="15.85546875" style="693" customWidth="1"/>
    <col min="14617" max="14617" width="13.140625" style="693" customWidth="1"/>
    <col min="14618" max="14618" width="16.5703125" style="693" customWidth="1"/>
    <col min="14619" max="14619" width="16.85546875" style="693" customWidth="1"/>
    <col min="14620" max="14620" width="0" style="693" hidden="1" customWidth="1"/>
    <col min="14621" max="14621" width="19.85546875" style="693" customWidth="1"/>
    <col min="14622" max="14622" width="13.5703125" style="693" customWidth="1"/>
    <col min="14623" max="14623" width="16.28515625" style="693" customWidth="1"/>
    <col min="14624" max="14624" width="21" style="693" customWidth="1"/>
    <col min="14625" max="14625" width="19.140625" style="693" customWidth="1"/>
    <col min="14626" max="14626" width="20" style="693" customWidth="1"/>
    <col min="14627" max="14627" width="0" style="693" hidden="1" customWidth="1"/>
    <col min="14628" max="14628" width="17.28515625" style="693" customWidth="1"/>
    <col min="14629" max="14629" width="19.85546875" style="693" customWidth="1"/>
    <col min="14630" max="14630" width="11.42578125" style="693"/>
    <col min="14631" max="14631" width="13.42578125" style="693" bestFit="1" customWidth="1"/>
    <col min="14632" max="14846" width="11.42578125" style="693"/>
    <col min="14847" max="14847" width="6.5703125" style="693" customWidth="1"/>
    <col min="14848" max="14848" width="0" style="693" hidden="1" customWidth="1"/>
    <col min="14849" max="14849" width="18.7109375" style="693" customWidth="1"/>
    <col min="14850" max="14850" width="0" style="693" hidden="1" customWidth="1"/>
    <col min="14851" max="14854" width="16.28515625" style="693" customWidth="1"/>
    <col min="14855" max="14855" width="13.85546875" style="693" customWidth="1"/>
    <col min="14856" max="14856" width="26.42578125" style="693" customWidth="1"/>
    <col min="14857" max="14857" width="20.5703125" style="693" customWidth="1"/>
    <col min="14858" max="14858" width="25.5703125" style="693" customWidth="1"/>
    <col min="14859" max="14859" width="9.28515625" style="693" customWidth="1"/>
    <col min="14860" max="14860" width="9.140625" style="693" customWidth="1"/>
    <col min="14861" max="14861" width="18.5703125" style="693" customWidth="1"/>
    <col min="14862" max="14862" width="0" style="693" hidden="1" customWidth="1"/>
    <col min="14863" max="14863" width="17.28515625" style="693" customWidth="1"/>
    <col min="14864" max="14866" width="0" style="693" hidden="1" customWidth="1"/>
    <col min="14867" max="14867" width="17.28515625" style="693" customWidth="1"/>
    <col min="14868" max="14870" width="0" style="693" hidden="1" customWidth="1"/>
    <col min="14871" max="14871" width="18.42578125" style="693" customWidth="1"/>
    <col min="14872" max="14872" width="15.85546875" style="693" customWidth="1"/>
    <col min="14873" max="14873" width="13.140625" style="693" customWidth="1"/>
    <col min="14874" max="14874" width="16.5703125" style="693" customWidth="1"/>
    <col min="14875" max="14875" width="16.85546875" style="693" customWidth="1"/>
    <col min="14876" max="14876" width="0" style="693" hidden="1" customWidth="1"/>
    <col min="14877" max="14877" width="19.85546875" style="693" customWidth="1"/>
    <col min="14878" max="14878" width="13.5703125" style="693" customWidth="1"/>
    <col min="14879" max="14879" width="16.28515625" style="693" customWidth="1"/>
    <col min="14880" max="14880" width="21" style="693" customWidth="1"/>
    <col min="14881" max="14881" width="19.140625" style="693" customWidth="1"/>
    <col min="14882" max="14882" width="20" style="693" customWidth="1"/>
    <col min="14883" max="14883" width="0" style="693" hidden="1" customWidth="1"/>
    <col min="14884" max="14884" width="17.28515625" style="693" customWidth="1"/>
    <col min="14885" max="14885" width="19.85546875" style="693" customWidth="1"/>
    <col min="14886" max="14886" width="11.42578125" style="693"/>
    <col min="14887" max="14887" width="13.42578125" style="693" bestFit="1" customWidth="1"/>
    <col min="14888" max="15102" width="11.42578125" style="693"/>
    <col min="15103" max="15103" width="6.5703125" style="693" customWidth="1"/>
    <col min="15104" max="15104" width="0" style="693" hidden="1" customWidth="1"/>
    <col min="15105" max="15105" width="18.7109375" style="693" customWidth="1"/>
    <col min="15106" max="15106" width="0" style="693" hidden="1" customWidth="1"/>
    <col min="15107" max="15110" width="16.28515625" style="693" customWidth="1"/>
    <col min="15111" max="15111" width="13.85546875" style="693" customWidth="1"/>
    <col min="15112" max="15112" width="26.42578125" style="693" customWidth="1"/>
    <col min="15113" max="15113" width="20.5703125" style="693" customWidth="1"/>
    <col min="15114" max="15114" width="25.5703125" style="693" customWidth="1"/>
    <col min="15115" max="15115" width="9.28515625" style="693" customWidth="1"/>
    <col min="15116" max="15116" width="9.140625" style="693" customWidth="1"/>
    <col min="15117" max="15117" width="18.5703125" style="693" customWidth="1"/>
    <col min="15118" max="15118" width="0" style="693" hidden="1" customWidth="1"/>
    <col min="15119" max="15119" width="17.28515625" style="693" customWidth="1"/>
    <col min="15120" max="15122" width="0" style="693" hidden="1" customWidth="1"/>
    <col min="15123" max="15123" width="17.28515625" style="693" customWidth="1"/>
    <col min="15124" max="15126" width="0" style="693" hidden="1" customWidth="1"/>
    <col min="15127" max="15127" width="18.42578125" style="693" customWidth="1"/>
    <col min="15128" max="15128" width="15.85546875" style="693" customWidth="1"/>
    <col min="15129" max="15129" width="13.140625" style="693" customWidth="1"/>
    <col min="15130" max="15130" width="16.5703125" style="693" customWidth="1"/>
    <col min="15131" max="15131" width="16.85546875" style="693" customWidth="1"/>
    <col min="15132" max="15132" width="0" style="693" hidden="1" customWidth="1"/>
    <col min="15133" max="15133" width="19.85546875" style="693" customWidth="1"/>
    <col min="15134" max="15134" width="13.5703125" style="693" customWidth="1"/>
    <col min="15135" max="15135" width="16.28515625" style="693" customWidth="1"/>
    <col min="15136" max="15136" width="21" style="693" customWidth="1"/>
    <col min="15137" max="15137" width="19.140625" style="693" customWidth="1"/>
    <col min="15138" max="15138" width="20" style="693" customWidth="1"/>
    <col min="15139" max="15139" width="0" style="693" hidden="1" customWidth="1"/>
    <col min="15140" max="15140" width="17.28515625" style="693" customWidth="1"/>
    <col min="15141" max="15141" width="19.85546875" style="693" customWidth="1"/>
    <col min="15142" max="15142" width="11.42578125" style="693"/>
    <col min="15143" max="15143" width="13.42578125" style="693" bestFit="1" customWidth="1"/>
    <col min="15144" max="15358" width="11.42578125" style="693"/>
    <col min="15359" max="15359" width="6.5703125" style="693" customWidth="1"/>
    <col min="15360" max="15360" width="0" style="693" hidden="1" customWidth="1"/>
    <col min="15361" max="15361" width="18.7109375" style="693" customWidth="1"/>
    <col min="15362" max="15362" width="0" style="693" hidden="1" customWidth="1"/>
    <col min="15363" max="15366" width="16.28515625" style="693" customWidth="1"/>
    <col min="15367" max="15367" width="13.85546875" style="693" customWidth="1"/>
    <col min="15368" max="15368" width="26.42578125" style="693" customWidth="1"/>
    <col min="15369" max="15369" width="20.5703125" style="693" customWidth="1"/>
    <col min="15370" max="15370" width="25.5703125" style="693" customWidth="1"/>
    <col min="15371" max="15371" width="9.28515625" style="693" customWidth="1"/>
    <col min="15372" max="15372" width="9.140625" style="693" customWidth="1"/>
    <col min="15373" max="15373" width="18.5703125" style="693" customWidth="1"/>
    <col min="15374" max="15374" width="0" style="693" hidden="1" customWidth="1"/>
    <col min="15375" max="15375" width="17.28515625" style="693" customWidth="1"/>
    <col min="15376" max="15378" width="0" style="693" hidden="1" customWidth="1"/>
    <col min="15379" max="15379" width="17.28515625" style="693" customWidth="1"/>
    <col min="15380" max="15382" width="0" style="693" hidden="1" customWidth="1"/>
    <col min="15383" max="15383" width="18.42578125" style="693" customWidth="1"/>
    <col min="15384" max="15384" width="15.85546875" style="693" customWidth="1"/>
    <col min="15385" max="15385" width="13.140625" style="693" customWidth="1"/>
    <col min="15386" max="15386" width="16.5703125" style="693" customWidth="1"/>
    <col min="15387" max="15387" width="16.85546875" style="693" customWidth="1"/>
    <col min="15388" max="15388" width="0" style="693" hidden="1" customWidth="1"/>
    <col min="15389" max="15389" width="19.85546875" style="693" customWidth="1"/>
    <col min="15390" max="15390" width="13.5703125" style="693" customWidth="1"/>
    <col min="15391" max="15391" width="16.28515625" style="693" customWidth="1"/>
    <col min="15392" max="15392" width="21" style="693" customWidth="1"/>
    <col min="15393" max="15393" width="19.140625" style="693" customWidth="1"/>
    <col min="15394" max="15394" width="20" style="693" customWidth="1"/>
    <col min="15395" max="15395" width="0" style="693" hidden="1" customWidth="1"/>
    <col min="15396" max="15396" width="17.28515625" style="693" customWidth="1"/>
    <col min="15397" max="15397" width="19.85546875" style="693" customWidth="1"/>
    <col min="15398" max="15398" width="11.42578125" style="693"/>
    <col min="15399" max="15399" width="13.42578125" style="693" bestFit="1" customWidth="1"/>
    <col min="15400" max="15614" width="11.42578125" style="693"/>
    <col min="15615" max="15615" width="6.5703125" style="693" customWidth="1"/>
    <col min="15616" max="15616" width="0" style="693" hidden="1" customWidth="1"/>
    <col min="15617" max="15617" width="18.7109375" style="693" customWidth="1"/>
    <col min="15618" max="15618" width="0" style="693" hidden="1" customWidth="1"/>
    <col min="15619" max="15622" width="16.28515625" style="693" customWidth="1"/>
    <col min="15623" max="15623" width="13.85546875" style="693" customWidth="1"/>
    <col min="15624" max="15624" width="26.42578125" style="693" customWidth="1"/>
    <col min="15625" max="15625" width="20.5703125" style="693" customWidth="1"/>
    <col min="15626" max="15626" width="25.5703125" style="693" customWidth="1"/>
    <col min="15627" max="15627" width="9.28515625" style="693" customWidth="1"/>
    <col min="15628" max="15628" width="9.140625" style="693" customWidth="1"/>
    <col min="15629" max="15629" width="18.5703125" style="693" customWidth="1"/>
    <col min="15630" max="15630" width="0" style="693" hidden="1" customWidth="1"/>
    <col min="15631" max="15631" width="17.28515625" style="693" customWidth="1"/>
    <col min="15632" max="15634" width="0" style="693" hidden="1" customWidth="1"/>
    <col min="15635" max="15635" width="17.28515625" style="693" customWidth="1"/>
    <col min="15636" max="15638" width="0" style="693" hidden="1" customWidth="1"/>
    <col min="15639" max="15639" width="18.42578125" style="693" customWidth="1"/>
    <col min="15640" max="15640" width="15.85546875" style="693" customWidth="1"/>
    <col min="15641" max="15641" width="13.140625" style="693" customWidth="1"/>
    <col min="15642" max="15642" width="16.5703125" style="693" customWidth="1"/>
    <col min="15643" max="15643" width="16.85546875" style="693" customWidth="1"/>
    <col min="15644" max="15644" width="0" style="693" hidden="1" customWidth="1"/>
    <col min="15645" max="15645" width="19.85546875" style="693" customWidth="1"/>
    <col min="15646" max="15646" width="13.5703125" style="693" customWidth="1"/>
    <col min="15647" max="15647" width="16.28515625" style="693" customWidth="1"/>
    <col min="15648" max="15648" width="21" style="693" customWidth="1"/>
    <col min="15649" max="15649" width="19.140625" style="693" customWidth="1"/>
    <col min="15650" max="15650" width="20" style="693" customWidth="1"/>
    <col min="15651" max="15651" width="0" style="693" hidden="1" customWidth="1"/>
    <col min="15652" max="15652" width="17.28515625" style="693" customWidth="1"/>
    <col min="15653" max="15653" width="19.85546875" style="693" customWidth="1"/>
    <col min="15654" max="15654" width="11.42578125" style="693"/>
    <col min="15655" max="15655" width="13.42578125" style="693" bestFit="1" customWidth="1"/>
    <col min="15656" max="15870" width="11.42578125" style="693"/>
    <col min="15871" max="15871" width="6.5703125" style="693" customWidth="1"/>
    <col min="15872" max="15872" width="0" style="693" hidden="1" customWidth="1"/>
    <col min="15873" max="15873" width="18.7109375" style="693" customWidth="1"/>
    <col min="15874" max="15874" width="0" style="693" hidden="1" customWidth="1"/>
    <col min="15875" max="15878" width="16.28515625" style="693" customWidth="1"/>
    <col min="15879" max="15879" width="13.85546875" style="693" customWidth="1"/>
    <col min="15880" max="15880" width="26.42578125" style="693" customWidth="1"/>
    <col min="15881" max="15881" width="20.5703125" style="693" customWidth="1"/>
    <col min="15882" max="15882" width="25.5703125" style="693" customWidth="1"/>
    <col min="15883" max="15883" width="9.28515625" style="693" customWidth="1"/>
    <col min="15884" max="15884" width="9.140625" style="693" customWidth="1"/>
    <col min="15885" max="15885" width="18.5703125" style="693" customWidth="1"/>
    <col min="15886" max="15886" width="0" style="693" hidden="1" customWidth="1"/>
    <col min="15887" max="15887" width="17.28515625" style="693" customWidth="1"/>
    <col min="15888" max="15890" width="0" style="693" hidden="1" customWidth="1"/>
    <col min="15891" max="15891" width="17.28515625" style="693" customWidth="1"/>
    <col min="15892" max="15894" width="0" style="693" hidden="1" customWidth="1"/>
    <col min="15895" max="15895" width="18.42578125" style="693" customWidth="1"/>
    <col min="15896" max="15896" width="15.85546875" style="693" customWidth="1"/>
    <col min="15897" max="15897" width="13.140625" style="693" customWidth="1"/>
    <col min="15898" max="15898" width="16.5703125" style="693" customWidth="1"/>
    <col min="15899" max="15899" width="16.85546875" style="693" customWidth="1"/>
    <col min="15900" max="15900" width="0" style="693" hidden="1" customWidth="1"/>
    <col min="15901" max="15901" width="19.85546875" style="693" customWidth="1"/>
    <col min="15902" max="15902" width="13.5703125" style="693" customWidth="1"/>
    <col min="15903" max="15903" width="16.28515625" style="693" customWidth="1"/>
    <col min="15904" max="15904" width="21" style="693" customWidth="1"/>
    <col min="15905" max="15905" width="19.140625" style="693" customWidth="1"/>
    <col min="15906" max="15906" width="20" style="693" customWidth="1"/>
    <col min="15907" max="15907" width="0" style="693" hidden="1" customWidth="1"/>
    <col min="15908" max="15908" width="17.28515625" style="693" customWidth="1"/>
    <col min="15909" max="15909" width="19.85546875" style="693" customWidth="1"/>
    <col min="15910" max="15910" width="11.42578125" style="693"/>
    <col min="15911" max="15911" width="13.42578125" style="693" bestFit="1" customWidth="1"/>
    <col min="15912" max="16126" width="11.42578125" style="693"/>
    <col min="16127" max="16127" width="6.5703125" style="693" customWidth="1"/>
    <col min="16128" max="16128" width="0" style="693" hidden="1" customWidth="1"/>
    <col min="16129" max="16129" width="18.7109375" style="693" customWidth="1"/>
    <col min="16130" max="16130" width="0" style="693" hidden="1" customWidth="1"/>
    <col min="16131" max="16134" width="16.28515625" style="693" customWidth="1"/>
    <col min="16135" max="16135" width="13.85546875" style="693" customWidth="1"/>
    <col min="16136" max="16136" width="26.42578125" style="693" customWidth="1"/>
    <col min="16137" max="16137" width="20.5703125" style="693" customWidth="1"/>
    <col min="16138" max="16138" width="25.5703125" style="693" customWidth="1"/>
    <col min="16139" max="16139" width="9.28515625" style="693" customWidth="1"/>
    <col min="16140" max="16140" width="9.140625" style="693" customWidth="1"/>
    <col min="16141" max="16141" width="18.5703125" style="693" customWidth="1"/>
    <col min="16142" max="16142" width="0" style="693" hidden="1" customWidth="1"/>
    <col min="16143" max="16143" width="17.28515625" style="693" customWidth="1"/>
    <col min="16144" max="16146" width="0" style="693" hidden="1" customWidth="1"/>
    <col min="16147" max="16147" width="17.28515625" style="693" customWidth="1"/>
    <col min="16148" max="16150" width="0" style="693" hidden="1" customWidth="1"/>
    <col min="16151" max="16151" width="18.42578125" style="693" customWidth="1"/>
    <col min="16152" max="16152" width="15.85546875" style="693" customWidth="1"/>
    <col min="16153" max="16153" width="13.140625" style="693" customWidth="1"/>
    <col min="16154" max="16154" width="16.5703125" style="693" customWidth="1"/>
    <col min="16155" max="16155" width="16.85546875" style="693" customWidth="1"/>
    <col min="16156" max="16156" width="0" style="693" hidden="1" customWidth="1"/>
    <col min="16157" max="16157" width="19.85546875" style="693" customWidth="1"/>
    <col min="16158" max="16158" width="13.5703125" style="693" customWidth="1"/>
    <col min="16159" max="16159" width="16.28515625" style="693" customWidth="1"/>
    <col min="16160" max="16160" width="21" style="693" customWidth="1"/>
    <col min="16161" max="16161" width="19.140625" style="693" customWidth="1"/>
    <col min="16162" max="16162" width="20" style="693" customWidth="1"/>
    <col min="16163" max="16163" width="0" style="693" hidden="1" customWidth="1"/>
    <col min="16164" max="16164" width="17.28515625" style="693" customWidth="1"/>
    <col min="16165" max="16165" width="19.85546875" style="693" customWidth="1"/>
    <col min="16166" max="16166" width="11.42578125" style="693"/>
    <col min="16167" max="16167" width="13.42578125" style="693" bestFit="1" customWidth="1"/>
    <col min="16168" max="16384" width="11.42578125" style="693"/>
  </cols>
  <sheetData>
    <row r="1" spans="2:206" x14ac:dyDescent="0.2">
      <c r="J1" s="694"/>
    </row>
    <row r="2" spans="2:206" ht="14.25" customHeight="1" x14ac:dyDescent="0.2">
      <c r="J2" s="695"/>
      <c r="K2" s="345"/>
      <c r="L2" s="345"/>
      <c r="M2" s="694"/>
      <c r="N2" s="696"/>
      <c r="P2" s="696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3"/>
      <c r="BM2" s="693"/>
      <c r="BN2" s="693"/>
      <c r="BO2" s="693"/>
      <c r="BP2" s="693"/>
      <c r="BQ2" s="693"/>
      <c r="BR2" s="693"/>
      <c r="BS2" s="693"/>
      <c r="BT2" s="693"/>
      <c r="BU2" s="693"/>
      <c r="BV2" s="693"/>
      <c r="BW2" s="693"/>
      <c r="BX2" s="693"/>
      <c r="BY2" s="693"/>
      <c r="BZ2" s="693"/>
      <c r="CA2" s="693"/>
      <c r="CB2" s="693"/>
      <c r="CC2" s="693"/>
      <c r="CD2" s="693"/>
      <c r="CE2" s="693"/>
      <c r="CF2" s="693"/>
      <c r="CG2" s="693"/>
      <c r="CH2" s="693"/>
      <c r="CI2" s="693"/>
      <c r="CJ2" s="693"/>
      <c r="CK2" s="693"/>
      <c r="CL2" s="693"/>
      <c r="CM2" s="693"/>
      <c r="CN2" s="693"/>
      <c r="CO2" s="693"/>
      <c r="CP2" s="693"/>
      <c r="CQ2" s="693"/>
      <c r="CR2" s="693"/>
      <c r="CS2" s="693"/>
      <c r="CT2" s="693"/>
      <c r="CU2" s="693"/>
      <c r="CV2" s="693"/>
      <c r="CW2" s="693"/>
      <c r="CX2" s="693"/>
      <c r="CY2" s="693"/>
      <c r="CZ2" s="693"/>
      <c r="DA2" s="693"/>
      <c r="DB2" s="693"/>
      <c r="DC2" s="693"/>
      <c r="DD2" s="693"/>
      <c r="DE2" s="693"/>
      <c r="DF2" s="693"/>
      <c r="DG2" s="693"/>
      <c r="DH2" s="693"/>
      <c r="DI2" s="693"/>
      <c r="DJ2" s="693"/>
      <c r="DK2" s="693"/>
      <c r="DL2" s="693"/>
      <c r="DM2" s="693"/>
      <c r="DN2" s="693"/>
      <c r="DO2" s="693"/>
      <c r="DP2" s="693"/>
      <c r="DQ2" s="693"/>
      <c r="DR2" s="693"/>
      <c r="DS2" s="693"/>
      <c r="DT2" s="693"/>
      <c r="DU2" s="693"/>
      <c r="DV2" s="693"/>
      <c r="DW2" s="693"/>
      <c r="DX2" s="693"/>
      <c r="DY2" s="693"/>
      <c r="DZ2" s="693"/>
      <c r="EA2" s="693"/>
      <c r="EB2" s="693"/>
      <c r="EC2" s="693"/>
      <c r="ED2" s="693"/>
      <c r="EE2" s="693"/>
      <c r="EF2" s="693"/>
      <c r="EG2" s="693"/>
      <c r="EH2" s="693"/>
      <c r="EI2" s="693"/>
      <c r="EJ2" s="693"/>
      <c r="EK2" s="693"/>
      <c r="EL2" s="693"/>
      <c r="EM2" s="693"/>
      <c r="EN2" s="693"/>
      <c r="EO2" s="693"/>
      <c r="EP2" s="693"/>
      <c r="EQ2" s="693"/>
      <c r="ER2" s="693"/>
      <c r="ES2" s="693"/>
      <c r="ET2" s="693"/>
      <c r="EU2" s="693"/>
      <c r="EV2" s="693"/>
      <c r="EW2" s="693"/>
      <c r="EX2" s="693"/>
      <c r="EY2" s="693"/>
      <c r="EZ2" s="693"/>
      <c r="FA2" s="693"/>
      <c r="FB2" s="693"/>
      <c r="FC2" s="693"/>
      <c r="FD2" s="693"/>
      <c r="FE2" s="693"/>
      <c r="FF2" s="693"/>
      <c r="FG2" s="693"/>
      <c r="FH2" s="693"/>
      <c r="FI2" s="693"/>
      <c r="FJ2" s="693"/>
      <c r="FK2" s="693"/>
      <c r="FL2" s="693"/>
      <c r="FM2" s="693"/>
      <c r="FN2" s="693"/>
      <c r="FO2" s="693"/>
      <c r="FP2" s="693"/>
      <c r="FQ2" s="693"/>
      <c r="FR2" s="693"/>
      <c r="FS2" s="693"/>
      <c r="FT2" s="693"/>
      <c r="FU2" s="693"/>
      <c r="FV2" s="693"/>
      <c r="FW2" s="693"/>
      <c r="FX2" s="693"/>
      <c r="FY2" s="693"/>
      <c r="FZ2" s="693"/>
      <c r="GA2" s="693"/>
      <c r="GB2" s="693"/>
      <c r="GC2" s="693"/>
      <c r="GD2" s="693"/>
      <c r="GE2" s="693"/>
      <c r="GF2" s="693"/>
      <c r="GG2" s="693"/>
      <c r="GH2" s="693"/>
      <c r="GI2" s="693"/>
      <c r="GJ2" s="693"/>
      <c r="GK2" s="693"/>
      <c r="GL2" s="693"/>
      <c r="GM2" s="693"/>
      <c r="GN2" s="693"/>
      <c r="GO2" s="693"/>
      <c r="GP2" s="693"/>
      <c r="GQ2" s="693"/>
      <c r="GR2" s="693"/>
      <c r="GS2" s="693"/>
      <c r="GT2" s="693"/>
      <c r="GU2" s="693"/>
      <c r="GV2" s="693"/>
      <c r="GW2" s="693"/>
      <c r="GX2" s="693"/>
    </row>
    <row r="3" spans="2:206" x14ac:dyDescent="0.2">
      <c r="B3" s="693"/>
      <c r="J3" s="345"/>
      <c r="K3" s="345"/>
      <c r="L3" s="345"/>
      <c r="N3" s="696"/>
      <c r="O3" s="694"/>
      <c r="P3" s="696"/>
      <c r="S3" s="694"/>
      <c r="W3" s="694"/>
      <c r="X3" s="694"/>
      <c r="Y3" s="694"/>
      <c r="Z3" s="694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693"/>
      <c r="AZ3" s="693"/>
      <c r="BA3" s="693"/>
      <c r="BB3" s="693"/>
      <c r="BC3" s="693"/>
      <c r="BD3" s="693"/>
      <c r="BE3" s="693"/>
      <c r="BF3" s="693"/>
      <c r="BG3" s="693"/>
      <c r="BH3" s="693"/>
      <c r="BI3" s="693"/>
      <c r="BJ3" s="693"/>
      <c r="BK3" s="693"/>
      <c r="BL3" s="693"/>
      <c r="BM3" s="693"/>
      <c r="BN3" s="693"/>
      <c r="BO3" s="693"/>
      <c r="BP3" s="693"/>
      <c r="BQ3" s="693"/>
      <c r="BR3" s="693"/>
      <c r="BS3" s="693"/>
      <c r="BT3" s="693"/>
      <c r="BU3" s="693"/>
      <c r="BV3" s="693"/>
      <c r="BW3" s="693"/>
      <c r="BX3" s="693"/>
      <c r="BY3" s="693"/>
      <c r="BZ3" s="693"/>
      <c r="CA3" s="693"/>
      <c r="CB3" s="693"/>
      <c r="CC3" s="693"/>
      <c r="CD3" s="693"/>
      <c r="CE3" s="693"/>
      <c r="CF3" s="693"/>
      <c r="CG3" s="693"/>
      <c r="CH3" s="693"/>
      <c r="CI3" s="693"/>
      <c r="CJ3" s="693"/>
      <c r="CK3" s="693"/>
      <c r="CL3" s="693"/>
      <c r="CM3" s="693"/>
      <c r="CN3" s="693"/>
      <c r="CO3" s="693"/>
      <c r="CP3" s="693"/>
      <c r="CQ3" s="693"/>
      <c r="CR3" s="693"/>
      <c r="CS3" s="693"/>
      <c r="CT3" s="693"/>
      <c r="CU3" s="693"/>
      <c r="CV3" s="693"/>
      <c r="CW3" s="693"/>
      <c r="CX3" s="693"/>
      <c r="CY3" s="693"/>
      <c r="CZ3" s="693"/>
      <c r="DA3" s="693"/>
      <c r="DB3" s="693"/>
      <c r="DC3" s="693"/>
      <c r="DD3" s="693"/>
      <c r="DE3" s="693"/>
      <c r="DF3" s="693"/>
      <c r="DG3" s="693"/>
      <c r="DH3" s="693"/>
      <c r="DI3" s="693"/>
      <c r="DJ3" s="693"/>
      <c r="DK3" s="693"/>
      <c r="DL3" s="693"/>
      <c r="DM3" s="693"/>
      <c r="DN3" s="693"/>
      <c r="DO3" s="693"/>
      <c r="DP3" s="693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693"/>
      <c r="EB3" s="693"/>
      <c r="EC3" s="693"/>
      <c r="ED3" s="693"/>
      <c r="EE3" s="693"/>
      <c r="EF3" s="693"/>
      <c r="EG3" s="693"/>
      <c r="EH3" s="693"/>
      <c r="EI3" s="693"/>
      <c r="EJ3" s="693"/>
      <c r="EK3" s="693"/>
      <c r="EL3" s="693"/>
      <c r="EM3" s="693"/>
      <c r="EN3" s="693"/>
      <c r="EO3" s="693"/>
      <c r="EP3" s="693"/>
      <c r="EQ3" s="693"/>
      <c r="ER3" s="693"/>
      <c r="ES3" s="693"/>
      <c r="ET3" s="693"/>
      <c r="EU3" s="693"/>
      <c r="EV3" s="693"/>
      <c r="EW3" s="693"/>
      <c r="EX3" s="693"/>
      <c r="EY3" s="693"/>
      <c r="EZ3" s="693"/>
      <c r="FA3" s="693"/>
      <c r="FB3" s="693"/>
      <c r="FC3" s="693"/>
      <c r="FD3" s="693"/>
      <c r="FE3" s="693"/>
      <c r="FF3" s="693"/>
      <c r="FG3" s="693"/>
      <c r="FH3" s="693"/>
      <c r="FI3" s="693"/>
      <c r="FJ3" s="693"/>
      <c r="FK3" s="693"/>
      <c r="FL3" s="693"/>
      <c r="FM3" s="693"/>
      <c r="FN3" s="693"/>
      <c r="FO3" s="693"/>
      <c r="FP3" s="693"/>
      <c r="FQ3" s="693"/>
      <c r="FR3" s="693"/>
      <c r="FS3" s="693"/>
      <c r="FT3" s="693"/>
      <c r="FU3" s="693"/>
      <c r="FV3" s="693"/>
      <c r="FW3" s="693"/>
      <c r="FX3" s="693"/>
      <c r="FY3" s="693"/>
      <c r="FZ3" s="693"/>
      <c r="GA3" s="693"/>
      <c r="GB3" s="693"/>
      <c r="GC3" s="693"/>
      <c r="GD3" s="693"/>
      <c r="GE3" s="693"/>
      <c r="GF3" s="693"/>
      <c r="GG3" s="693"/>
      <c r="GH3" s="693"/>
      <c r="GI3" s="693"/>
      <c r="GJ3" s="693"/>
      <c r="GK3" s="693"/>
      <c r="GL3" s="693"/>
      <c r="GM3" s="693"/>
      <c r="GN3" s="693"/>
      <c r="GO3" s="693"/>
      <c r="GP3" s="693"/>
      <c r="GQ3" s="693"/>
      <c r="GR3" s="693"/>
      <c r="GS3" s="693"/>
      <c r="GT3" s="693"/>
      <c r="GU3" s="693"/>
      <c r="GV3" s="693"/>
      <c r="GW3" s="693"/>
      <c r="GX3" s="693"/>
    </row>
    <row r="4" spans="2:206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132"/>
      <c r="Z4" s="132"/>
      <c r="AA4" s="132"/>
      <c r="AB4" s="132"/>
      <c r="AC4" s="132"/>
      <c r="AD4" s="132"/>
      <c r="AE4" s="132"/>
      <c r="AF4" s="507"/>
    </row>
    <row r="5" spans="2:206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694"/>
      <c r="Z5" s="132"/>
      <c r="AA5" s="132"/>
      <c r="AB5" s="132"/>
      <c r="AC5" s="132"/>
      <c r="AD5" s="132"/>
      <c r="AE5" s="132"/>
      <c r="AF5" s="507"/>
    </row>
    <row r="6" spans="2:206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694"/>
      <c r="Z6" s="132"/>
      <c r="AA6" s="132"/>
      <c r="AB6" s="132"/>
      <c r="AC6" s="132"/>
      <c r="AD6" s="132"/>
      <c r="AE6" s="132"/>
      <c r="AF6" s="507"/>
    </row>
    <row r="7" spans="2:206" ht="13.5" thickBot="1" x14ac:dyDescent="0.25">
      <c r="B7" s="221" t="s">
        <v>238</v>
      </c>
      <c r="C7" s="221"/>
      <c r="D7" s="221"/>
      <c r="E7" s="221"/>
      <c r="F7" s="221"/>
      <c r="G7" s="221"/>
      <c r="H7" s="221"/>
      <c r="I7" s="221"/>
      <c r="J7" s="52"/>
      <c r="K7" s="52"/>
      <c r="L7" s="33"/>
      <c r="M7" s="11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51"/>
      <c r="AF7" s="507"/>
    </row>
    <row r="8" spans="2:206" ht="13.5" thickBot="1" x14ac:dyDescent="0.25">
      <c r="B8" s="278" t="s">
        <v>837</v>
      </c>
      <c r="C8" s="279"/>
      <c r="D8" s="279"/>
      <c r="E8" s="279"/>
      <c r="F8" s="279"/>
      <c r="G8" s="279"/>
      <c r="H8" s="279"/>
      <c r="I8" s="279"/>
      <c r="J8" s="279"/>
      <c r="K8" s="279"/>
      <c r="L8" s="280"/>
      <c r="M8" s="740" t="s">
        <v>239</v>
      </c>
      <c r="N8" s="697" t="s">
        <v>240</v>
      </c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9"/>
      <c r="AF8" s="700" t="s">
        <v>324</v>
      </c>
      <c r="AG8" s="700"/>
      <c r="AH8" s="700"/>
      <c r="AI8" s="700"/>
      <c r="AJ8" s="700"/>
      <c r="AK8" s="701"/>
    </row>
    <row r="9" spans="2:206" ht="39.75" customHeight="1" x14ac:dyDescent="0.2">
      <c r="B9" s="211" t="s">
        <v>19</v>
      </c>
      <c r="C9" s="213" t="s">
        <v>14</v>
      </c>
      <c r="D9" s="215" t="s">
        <v>15</v>
      </c>
      <c r="E9" s="215" t="s">
        <v>16</v>
      </c>
      <c r="F9" s="217" t="s">
        <v>11</v>
      </c>
      <c r="G9" s="217" t="s">
        <v>12</v>
      </c>
      <c r="H9" s="215" t="s">
        <v>22</v>
      </c>
      <c r="I9" s="217" t="s">
        <v>241</v>
      </c>
      <c r="J9" s="215" t="s">
        <v>242</v>
      </c>
      <c r="K9" s="218" t="s">
        <v>17</v>
      </c>
      <c r="L9" s="218" t="s">
        <v>243</v>
      </c>
      <c r="M9" s="266"/>
      <c r="N9" s="702" t="s">
        <v>1</v>
      </c>
      <c r="O9" s="702"/>
      <c r="P9" s="702" t="s">
        <v>2</v>
      </c>
      <c r="Q9" s="702"/>
      <c r="R9" s="702"/>
      <c r="S9" s="702"/>
      <c r="T9" s="702"/>
      <c r="U9" s="702"/>
      <c r="V9" s="585" t="s">
        <v>3</v>
      </c>
      <c r="W9" s="585" t="s">
        <v>4</v>
      </c>
      <c r="X9" s="585" t="s">
        <v>244</v>
      </c>
      <c r="Y9" s="585" t="s">
        <v>5</v>
      </c>
      <c r="Z9" s="585" t="s">
        <v>245</v>
      </c>
      <c r="AA9" s="585" t="s">
        <v>246</v>
      </c>
      <c r="AB9" s="294" t="s">
        <v>247</v>
      </c>
      <c r="AC9" s="585" t="s">
        <v>248</v>
      </c>
      <c r="AD9" s="585" t="s">
        <v>20</v>
      </c>
      <c r="AE9" s="703" t="s">
        <v>21</v>
      </c>
      <c r="AF9" s="191" t="s">
        <v>249</v>
      </c>
      <c r="AG9" s="191" t="s">
        <v>250</v>
      </c>
      <c r="AH9" s="191" t="s">
        <v>251</v>
      </c>
      <c r="AI9" s="191" t="s">
        <v>252</v>
      </c>
      <c r="AJ9" s="191" t="s">
        <v>246</v>
      </c>
      <c r="AK9" s="704" t="s">
        <v>253</v>
      </c>
    </row>
    <row r="10" spans="2:206" ht="135" customHeight="1" thickBot="1" x14ac:dyDescent="0.25">
      <c r="B10" s="212"/>
      <c r="C10" s="214"/>
      <c r="D10" s="216"/>
      <c r="E10" s="216"/>
      <c r="F10" s="192"/>
      <c r="G10" s="192"/>
      <c r="H10" s="216"/>
      <c r="I10" s="192"/>
      <c r="J10" s="216"/>
      <c r="K10" s="196"/>
      <c r="L10" s="196"/>
      <c r="M10" s="741"/>
      <c r="N10" s="118" t="s">
        <v>6</v>
      </c>
      <c r="O10" s="118" t="s">
        <v>7</v>
      </c>
      <c r="P10" s="118" t="s">
        <v>8</v>
      </c>
      <c r="Q10" s="118" t="s">
        <v>9</v>
      </c>
      <c r="R10" s="118" t="s">
        <v>10</v>
      </c>
      <c r="S10" s="118" t="s">
        <v>254</v>
      </c>
      <c r="T10" s="118" t="s">
        <v>255</v>
      </c>
      <c r="U10" s="118" t="s">
        <v>256</v>
      </c>
      <c r="V10" s="192"/>
      <c r="W10" s="192"/>
      <c r="X10" s="192"/>
      <c r="Y10" s="192"/>
      <c r="Z10" s="192"/>
      <c r="AA10" s="192"/>
      <c r="AB10" s="705"/>
      <c r="AC10" s="192"/>
      <c r="AD10" s="192"/>
      <c r="AE10" s="196"/>
      <c r="AF10" s="192"/>
      <c r="AG10" s="192"/>
      <c r="AH10" s="192"/>
      <c r="AI10" s="192"/>
      <c r="AJ10" s="192"/>
      <c r="AK10" s="706"/>
    </row>
    <row r="11" spans="2:206" ht="63.75" x14ac:dyDescent="0.2">
      <c r="B11" s="707" t="s">
        <v>257</v>
      </c>
      <c r="C11" s="708" t="s">
        <v>258</v>
      </c>
      <c r="D11" s="708" t="s">
        <v>259</v>
      </c>
      <c r="E11" s="708" t="s">
        <v>260</v>
      </c>
      <c r="F11" s="70">
        <v>2020730010034</v>
      </c>
      <c r="G11" s="70" t="s">
        <v>261</v>
      </c>
      <c r="H11" s="73" t="s">
        <v>262</v>
      </c>
      <c r="I11" s="73"/>
      <c r="J11" s="708" t="s">
        <v>263</v>
      </c>
      <c r="K11" s="708">
        <v>2</v>
      </c>
      <c r="L11" s="708">
        <v>1</v>
      </c>
      <c r="M11" s="709">
        <f>SUM(N11:AA11)</f>
        <v>40516116475</v>
      </c>
      <c r="N11" s="297"/>
      <c r="O11" s="709">
        <v>712504666</v>
      </c>
      <c r="P11" s="112"/>
      <c r="Q11" s="112"/>
      <c r="R11" s="112"/>
      <c r="S11" s="709">
        <f>300000000-2140000</f>
        <v>297860000</v>
      </c>
      <c r="T11" s="112"/>
      <c r="U11" s="112"/>
      <c r="V11" s="112"/>
      <c r="W11" s="709">
        <f>30347000000+2516443315</f>
        <v>32863443315</v>
      </c>
      <c r="X11" s="709"/>
      <c r="Y11" s="297"/>
      <c r="Z11" s="709">
        <f>4802308494+1840000000</f>
        <v>6642308494</v>
      </c>
      <c r="AA11" s="112">
        <v>0</v>
      </c>
      <c r="AB11" s="112"/>
      <c r="AC11" s="112" t="s">
        <v>264</v>
      </c>
      <c r="AD11" s="112" t="s">
        <v>265</v>
      </c>
      <c r="AE11" s="112" t="s">
        <v>266</v>
      </c>
      <c r="AF11" s="709">
        <f>233058333+(6033000)</f>
        <v>239091333</v>
      </c>
      <c r="AG11" s="709">
        <v>295650000</v>
      </c>
      <c r="AH11" s="709">
        <f>+'[4]INFRAESTRUCTURA 311221'!$DE$3</f>
        <v>23024680581</v>
      </c>
      <c r="AI11" s="683"/>
      <c r="AJ11" s="683"/>
      <c r="AK11" s="710">
        <f t="shared" ref="AK11:AK22" si="0">SUM(AF11:AJ11)</f>
        <v>23559421914</v>
      </c>
    </row>
    <row r="12" spans="2:206" ht="63.75" x14ac:dyDescent="0.2">
      <c r="B12" s="587" t="s">
        <v>257</v>
      </c>
      <c r="C12" s="551" t="s">
        <v>258</v>
      </c>
      <c r="D12" s="551" t="s">
        <v>259</v>
      </c>
      <c r="E12" s="551" t="s">
        <v>260</v>
      </c>
      <c r="F12" s="175">
        <v>2020730010034</v>
      </c>
      <c r="G12" s="175" t="s">
        <v>267</v>
      </c>
      <c r="H12" s="178" t="s">
        <v>262</v>
      </c>
      <c r="I12" s="178"/>
      <c r="J12" s="551" t="s">
        <v>268</v>
      </c>
      <c r="K12" s="551">
        <v>3</v>
      </c>
      <c r="L12" s="551">
        <v>1</v>
      </c>
      <c r="M12" s="711">
        <f>SUM(O12:AA12)</f>
        <v>1382486922</v>
      </c>
      <c r="N12" s="56"/>
      <c r="O12" s="711">
        <f>+'[4]INFRAESTRUCTURA 311221'!$DB$4</f>
        <v>1382486922</v>
      </c>
      <c r="P12" s="9"/>
      <c r="Q12" s="9"/>
      <c r="R12" s="9"/>
      <c r="S12" s="56"/>
      <c r="T12" s="9"/>
      <c r="U12" s="9"/>
      <c r="V12" s="9"/>
      <c r="W12" s="56"/>
      <c r="X12" s="9"/>
      <c r="Y12" s="9"/>
      <c r="Z12" s="56"/>
      <c r="AA12" s="9"/>
      <c r="AB12" s="9"/>
      <c r="AC12" s="9" t="s">
        <v>264</v>
      </c>
      <c r="AD12" s="9" t="s">
        <v>265</v>
      </c>
      <c r="AE12" s="9" t="s">
        <v>266</v>
      </c>
      <c r="AF12" s="711">
        <f>+'[4]INFRAESTRUCTURA 311221'!$DB$4</f>
        <v>1382486922</v>
      </c>
      <c r="AG12" s="657"/>
      <c r="AH12" s="657"/>
      <c r="AI12" s="657"/>
      <c r="AJ12" s="657"/>
      <c r="AK12" s="712">
        <f t="shared" si="0"/>
        <v>1382486922</v>
      </c>
    </row>
    <row r="13" spans="2:206" ht="51" x14ac:dyDescent="0.2">
      <c r="B13" s="587" t="s">
        <v>171</v>
      </c>
      <c r="C13" s="551" t="s">
        <v>172</v>
      </c>
      <c r="D13" s="551" t="s">
        <v>269</v>
      </c>
      <c r="E13" s="551" t="s">
        <v>270</v>
      </c>
      <c r="F13" s="175">
        <v>2020730010003</v>
      </c>
      <c r="G13" s="539" t="s">
        <v>271</v>
      </c>
      <c r="H13" s="178" t="s">
        <v>272</v>
      </c>
      <c r="I13" s="178" t="s">
        <v>273</v>
      </c>
      <c r="J13" s="551" t="s">
        <v>325</v>
      </c>
      <c r="K13" s="713">
        <v>7000</v>
      </c>
      <c r="L13" s="713">
        <v>11908</v>
      </c>
      <c r="M13" s="714">
        <f>SUM(O13:AA13)</f>
        <v>1140137213.6399999</v>
      </c>
      <c r="N13" s="715"/>
      <c r="O13" s="714">
        <f>953850273+(186286940.64)</f>
        <v>1140137213.6399999</v>
      </c>
      <c r="P13" s="9"/>
      <c r="Q13" s="9"/>
      <c r="R13" s="9"/>
      <c r="S13" s="716"/>
      <c r="T13" s="9"/>
      <c r="U13" s="9"/>
      <c r="V13" s="9"/>
      <c r="W13" s="9"/>
      <c r="X13" s="9"/>
      <c r="Y13" s="9"/>
      <c r="Z13" s="9"/>
      <c r="AA13" s="9"/>
      <c r="AB13" s="9"/>
      <c r="AC13" s="9" t="s">
        <v>264</v>
      </c>
      <c r="AD13" s="9" t="s">
        <v>274</v>
      </c>
      <c r="AE13" s="9" t="s">
        <v>275</v>
      </c>
      <c r="AF13" s="714">
        <f>953850273+(186286940.64)</f>
        <v>1140137213.6399999</v>
      </c>
      <c r="AG13" s="714"/>
      <c r="AH13" s="657"/>
      <c r="AI13" s="657"/>
      <c r="AJ13" s="657"/>
      <c r="AK13" s="712">
        <f t="shared" si="0"/>
        <v>1140137213.6399999</v>
      </c>
    </row>
    <row r="14" spans="2:206" ht="51" x14ac:dyDescent="0.2">
      <c r="B14" s="587" t="s">
        <v>171</v>
      </c>
      <c r="C14" s="551" t="s">
        <v>172</v>
      </c>
      <c r="D14" s="551" t="s">
        <v>269</v>
      </c>
      <c r="E14" s="551" t="s">
        <v>270</v>
      </c>
      <c r="F14" s="175">
        <v>2020730010003</v>
      </c>
      <c r="G14" s="539">
        <v>213303717210</v>
      </c>
      <c r="H14" s="178" t="s">
        <v>272</v>
      </c>
      <c r="I14" s="178" t="s">
        <v>276</v>
      </c>
      <c r="J14" s="551" t="s">
        <v>326</v>
      </c>
      <c r="K14" s="713">
        <v>75000</v>
      </c>
      <c r="L14" s="713">
        <v>46639</v>
      </c>
      <c r="M14" s="714">
        <f t="shared" ref="M14:M35" si="1">SUM(O14:AA14)</f>
        <v>5067387321</v>
      </c>
      <c r="N14" s="715"/>
      <c r="O14" s="56"/>
      <c r="P14" s="9"/>
      <c r="Q14" s="9"/>
      <c r="R14" s="9"/>
      <c r="S14" s="714">
        <f>+(2966584569+232736178)+1868066574</f>
        <v>5067387321</v>
      </c>
      <c r="T14" s="9"/>
      <c r="U14" s="9"/>
      <c r="V14" s="9"/>
      <c r="W14" s="9"/>
      <c r="X14" s="9"/>
      <c r="Y14" s="9"/>
      <c r="Z14" s="9"/>
      <c r="AA14" s="9"/>
      <c r="AB14" s="9"/>
      <c r="AC14" s="9" t="s">
        <v>264</v>
      </c>
      <c r="AD14" s="9" t="s">
        <v>274</v>
      </c>
      <c r="AE14" s="9" t="s">
        <v>275</v>
      </c>
      <c r="AF14" s="714"/>
      <c r="AG14" s="714">
        <f>+(2966584569+232736178)+1868066574</f>
        <v>5067387321</v>
      </c>
      <c r="AH14" s="657"/>
      <c r="AI14" s="657"/>
      <c r="AJ14" s="657"/>
      <c r="AK14" s="712">
        <f t="shared" si="0"/>
        <v>5067387321</v>
      </c>
    </row>
    <row r="15" spans="2:206" ht="51" x14ac:dyDescent="0.2">
      <c r="B15" s="587" t="s">
        <v>171</v>
      </c>
      <c r="C15" s="551" t="s">
        <v>172</v>
      </c>
      <c r="D15" s="551" t="s">
        <v>269</v>
      </c>
      <c r="E15" s="551" t="s">
        <v>270</v>
      </c>
      <c r="F15" s="175">
        <v>2020730010003</v>
      </c>
      <c r="G15" s="539" t="s">
        <v>277</v>
      </c>
      <c r="H15" s="178" t="s">
        <v>272</v>
      </c>
      <c r="I15" s="178"/>
      <c r="J15" s="551" t="s">
        <v>278</v>
      </c>
      <c r="K15" s="713">
        <v>75000</v>
      </c>
      <c r="L15" s="713">
        <v>30543</v>
      </c>
      <c r="M15" s="714">
        <v>9154957046</v>
      </c>
      <c r="N15" s="56"/>
      <c r="O15" s="714">
        <v>2718351714</v>
      </c>
      <c r="P15" s="9"/>
      <c r="Q15" s="9"/>
      <c r="R15" s="9"/>
      <c r="S15" s="714">
        <f>4027811567-1868066574</f>
        <v>2159744993</v>
      </c>
      <c r="T15" s="9"/>
      <c r="U15" s="9"/>
      <c r="V15" s="9"/>
      <c r="W15" s="9"/>
      <c r="X15" s="9"/>
      <c r="Y15" s="9"/>
      <c r="Z15" s="9"/>
      <c r="AA15" s="714">
        <f>4530643000-253782661</f>
        <v>4276860339</v>
      </c>
      <c r="AB15" s="9"/>
      <c r="AC15" s="9" t="s">
        <v>264</v>
      </c>
      <c r="AD15" s="9" t="s">
        <v>274</v>
      </c>
      <c r="AE15" s="9" t="s">
        <v>275</v>
      </c>
      <c r="AF15" s="714">
        <f>(2670020772)-(186286940.64+2600000)</f>
        <v>2481133831.3600001</v>
      </c>
      <c r="AG15" s="714">
        <f>4027811567-1868066574</f>
        <v>2159744993</v>
      </c>
      <c r="AH15" s="657"/>
      <c r="AI15" s="657"/>
      <c r="AJ15" s="714">
        <v>1864066498</v>
      </c>
      <c r="AK15" s="712">
        <f>SUM(AF15:AJ15)</f>
        <v>6504945322.3600006</v>
      </c>
    </row>
    <row r="16" spans="2:206" ht="51" x14ac:dyDescent="0.2">
      <c r="B16" s="587" t="s">
        <v>171</v>
      </c>
      <c r="C16" s="551" t="s">
        <v>172</v>
      </c>
      <c r="D16" s="551" t="s">
        <v>269</v>
      </c>
      <c r="E16" s="717" t="s">
        <v>279</v>
      </c>
      <c r="F16" s="175">
        <v>2020730010005</v>
      </c>
      <c r="G16" s="539">
        <v>213303744554</v>
      </c>
      <c r="H16" s="178" t="s">
        <v>272</v>
      </c>
      <c r="I16" s="178"/>
      <c r="J16" s="551" t="s">
        <v>280</v>
      </c>
      <c r="K16" s="713">
        <v>1</v>
      </c>
      <c r="L16" s="713">
        <v>0</v>
      </c>
      <c r="M16" s="56"/>
      <c r="N16" s="715"/>
      <c r="O16" s="56"/>
      <c r="P16" s="9"/>
      <c r="Q16" s="9"/>
      <c r="R16" s="9"/>
      <c r="S16" s="56"/>
      <c r="T16" s="9"/>
      <c r="U16" s="9"/>
      <c r="V16" s="9"/>
      <c r="W16" s="9"/>
      <c r="X16" s="9"/>
      <c r="Y16" s="9"/>
      <c r="Z16" s="9"/>
      <c r="AA16" s="56">
        <v>88417339</v>
      </c>
      <c r="AB16" s="9"/>
      <c r="AC16" s="9" t="s">
        <v>264</v>
      </c>
      <c r="AD16" s="9" t="s">
        <v>274</v>
      </c>
      <c r="AE16" s="9" t="s">
        <v>275</v>
      </c>
      <c r="AF16" s="714"/>
      <c r="AG16" s="714"/>
      <c r="AH16" s="657"/>
      <c r="AI16" s="657"/>
      <c r="AJ16" s="657"/>
      <c r="AK16" s="712">
        <f t="shared" si="0"/>
        <v>0</v>
      </c>
    </row>
    <row r="17" spans="2:37" ht="51" x14ac:dyDescent="0.2">
      <c r="B17" s="587" t="s">
        <v>171</v>
      </c>
      <c r="C17" s="551" t="s">
        <v>172</v>
      </c>
      <c r="D17" s="551" t="s">
        <v>269</v>
      </c>
      <c r="E17" s="718"/>
      <c r="F17" s="175">
        <v>2020730010005</v>
      </c>
      <c r="G17" s="539"/>
      <c r="H17" s="178" t="s">
        <v>272</v>
      </c>
      <c r="I17" s="178" t="s">
        <v>281</v>
      </c>
      <c r="J17" s="551" t="s">
        <v>327</v>
      </c>
      <c r="K17" s="713">
        <v>1</v>
      </c>
      <c r="L17" s="713">
        <v>0</v>
      </c>
      <c r="M17" s="56"/>
      <c r="N17" s="715"/>
      <c r="O17" s="56"/>
      <c r="P17" s="9"/>
      <c r="Q17" s="9"/>
      <c r="R17" s="9"/>
      <c r="S17" s="56"/>
      <c r="T17" s="9"/>
      <c r="U17" s="9"/>
      <c r="V17" s="9"/>
      <c r="W17" s="9"/>
      <c r="X17" s="9"/>
      <c r="Y17" s="9"/>
      <c r="Z17" s="9"/>
      <c r="AA17" s="9"/>
      <c r="AB17" s="9"/>
      <c r="AC17" s="9" t="s">
        <v>264</v>
      </c>
      <c r="AD17" s="9" t="s">
        <v>274</v>
      </c>
      <c r="AE17" s="9" t="s">
        <v>275</v>
      </c>
      <c r="AF17" s="660"/>
      <c r="AG17" s="657"/>
      <c r="AH17" s="657"/>
      <c r="AI17" s="657"/>
      <c r="AJ17" s="657"/>
      <c r="AK17" s="712">
        <f t="shared" si="0"/>
        <v>0</v>
      </c>
    </row>
    <row r="18" spans="2:37" s="502" customFormat="1" ht="51" x14ac:dyDescent="0.2">
      <c r="B18" s="587" t="s">
        <v>171</v>
      </c>
      <c r="C18" s="551" t="s">
        <v>172</v>
      </c>
      <c r="D18" s="551" t="s">
        <v>269</v>
      </c>
      <c r="E18" s="718"/>
      <c r="F18" s="175">
        <v>2020730010005</v>
      </c>
      <c r="G18" s="539" t="s">
        <v>282</v>
      </c>
      <c r="H18" s="178" t="s">
        <v>272</v>
      </c>
      <c r="I18" s="178" t="s">
        <v>281</v>
      </c>
      <c r="J18" s="551" t="s">
        <v>328</v>
      </c>
      <c r="K18" s="713">
        <v>1</v>
      </c>
      <c r="L18" s="713"/>
      <c r="M18" s="711">
        <f>SUM(N18:AA18)</f>
        <v>42400926333</v>
      </c>
      <c r="N18" s="715"/>
      <c r="O18" s="714">
        <f>1805006137+242137535</f>
        <v>2047143672</v>
      </c>
      <c r="P18" s="9"/>
      <c r="Q18" s="9"/>
      <c r="R18" s="9"/>
      <c r="S18" s="714">
        <v>100000000</v>
      </c>
      <c r="T18" s="714"/>
      <c r="U18" s="714"/>
      <c r="V18" s="714"/>
      <c r="W18" s="714">
        <v>40000000000</v>
      </c>
      <c r="X18" s="9"/>
      <c r="Y18" s="9"/>
      <c r="Z18" s="9"/>
      <c r="AA18" s="714">
        <v>253782661</v>
      </c>
      <c r="AB18" s="9"/>
      <c r="AC18" s="9" t="s">
        <v>264</v>
      </c>
      <c r="AD18" s="9" t="s">
        <v>274</v>
      </c>
      <c r="AE18" s="9" t="s">
        <v>275</v>
      </c>
      <c r="AF18" s="714">
        <f>1805006137+242137535</f>
        <v>2047143672</v>
      </c>
      <c r="AG18" s="657"/>
      <c r="AH18" s="657"/>
      <c r="AI18" s="657"/>
      <c r="AJ18" s="657"/>
      <c r="AK18" s="712">
        <f t="shared" si="0"/>
        <v>2047143672</v>
      </c>
    </row>
    <row r="19" spans="2:37" s="502" customFormat="1" ht="51" x14ac:dyDescent="0.2">
      <c r="B19" s="587" t="s">
        <v>171</v>
      </c>
      <c r="C19" s="551" t="s">
        <v>172</v>
      </c>
      <c r="D19" s="551" t="s">
        <v>269</v>
      </c>
      <c r="E19" s="719"/>
      <c r="F19" s="175">
        <v>2020730010005</v>
      </c>
      <c r="G19" s="539" t="s">
        <v>283</v>
      </c>
      <c r="H19" s="178" t="s">
        <v>272</v>
      </c>
      <c r="I19" s="178" t="s">
        <v>281</v>
      </c>
      <c r="J19" s="551" t="s">
        <v>329</v>
      </c>
      <c r="K19" s="713">
        <v>1</v>
      </c>
      <c r="L19" s="713">
        <v>1</v>
      </c>
      <c r="M19" s="711">
        <v>2600000</v>
      </c>
      <c r="N19" s="715"/>
      <c r="O19" s="711">
        <v>2600000</v>
      </c>
      <c r="P19" s="9"/>
      <c r="Q19" s="9"/>
      <c r="R19" s="9"/>
      <c r="S19" s="711"/>
      <c r="T19" s="9"/>
      <c r="U19" s="9"/>
      <c r="V19" s="9"/>
      <c r="W19" s="56"/>
      <c r="X19" s="9"/>
      <c r="Y19" s="9"/>
      <c r="Z19" s="9"/>
      <c r="AA19" s="9"/>
      <c r="AB19" s="9"/>
      <c r="AC19" s="9" t="s">
        <v>264</v>
      </c>
      <c r="AD19" s="9" t="s">
        <v>274</v>
      </c>
      <c r="AE19" s="9" t="s">
        <v>275</v>
      </c>
      <c r="AF19" s="714">
        <v>2600000</v>
      </c>
      <c r="AG19" s="657"/>
      <c r="AH19" s="657"/>
      <c r="AI19" s="657"/>
      <c r="AJ19" s="657"/>
      <c r="AK19" s="712">
        <f t="shared" si="0"/>
        <v>2600000</v>
      </c>
    </row>
    <row r="20" spans="2:37" s="502" customFormat="1" ht="51" x14ac:dyDescent="0.2">
      <c r="B20" s="587" t="s">
        <v>171</v>
      </c>
      <c r="C20" s="551" t="s">
        <v>172</v>
      </c>
      <c r="D20" s="551" t="s">
        <v>269</v>
      </c>
      <c r="E20" s="551" t="s">
        <v>270</v>
      </c>
      <c r="F20" s="175">
        <v>2020730010003</v>
      </c>
      <c r="G20" s="539">
        <v>213303717210</v>
      </c>
      <c r="H20" s="178" t="s">
        <v>272</v>
      </c>
      <c r="I20" s="178" t="s">
        <v>284</v>
      </c>
      <c r="J20" s="551" t="s">
        <v>330</v>
      </c>
      <c r="K20" s="713">
        <v>1</v>
      </c>
      <c r="L20" s="713"/>
      <c r="M20" s="711">
        <v>25859031</v>
      </c>
      <c r="N20" s="715"/>
      <c r="O20" s="56"/>
      <c r="P20" s="9"/>
      <c r="Q20" s="9"/>
      <c r="R20" s="9"/>
      <c r="S20" s="711">
        <v>25859031</v>
      </c>
      <c r="T20" s="9"/>
      <c r="U20" s="9"/>
      <c r="V20" s="9"/>
      <c r="W20" s="9"/>
      <c r="X20" s="9"/>
      <c r="Y20" s="9"/>
      <c r="Z20" s="9"/>
      <c r="AA20" s="9"/>
      <c r="AB20" s="9"/>
      <c r="AC20" s="9" t="s">
        <v>264</v>
      </c>
      <c r="AD20" s="9" t="s">
        <v>274</v>
      </c>
      <c r="AE20" s="9" t="s">
        <v>275</v>
      </c>
      <c r="AF20" s="660"/>
      <c r="AG20" s="711">
        <v>25859031</v>
      </c>
      <c r="AH20" s="657"/>
      <c r="AI20" s="657"/>
      <c r="AJ20" s="657"/>
      <c r="AK20" s="712">
        <f t="shared" si="0"/>
        <v>25859031</v>
      </c>
    </row>
    <row r="21" spans="2:37" s="502" customFormat="1" ht="51" x14ac:dyDescent="0.2">
      <c r="B21" s="587" t="s">
        <v>171</v>
      </c>
      <c r="C21" s="551" t="s">
        <v>172</v>
      </c>
      <c r="D21" s="551" t="s">
        <v>269</v>
      </c>
      <c r="E21" s="551" t="s">
        <v>270</v>
      </c>
      <c r="F21" s="175">
        <v>2020730010003</v>
      </c>
      <c r="G21" s="539"/>
      <c r="H21" s="178" t="s">
        <v>272</v>
      </c>
      <c r="I21" s="178" t="s">
        <v>285</v>
      </c>
      <c r="J21" s="551" t="s">
        <v>331</v>
      </c>
      <c r="K21" s="713">
        <v>0</v>
      </c>
      <c r="L21" s="713"/>
      <c r="M21" s="56"/>
      <c r="N21" s="715"/>
      <c r="O21" s="56"/>
      <c r="P21" s="9"/>
      <c r="Q21" s="9"/>
      <c r="R21" s="9"/>
      <c r="S21" s="56"/>
      <c r="T21" s="9"/>
      <c r="U21" s="9"/>
      <c r="V21" s="9"/>
      <c r="W21" s="9"/>
      <c r="X21" s="9"/>
      <c r="Y21" s="9"/>
      <c r="Z21" s="9"/>
      <c r="AA21" s="9"/>
      <c r="AB21" s="9"/>
      <c r="AC21" s="9" t="s">
        <v>264</v>
      </c>
      <c r="AD21" s="9" t="s">
        <v>274</v>
      </c>
      <c r="AE21" s="9" t="s">
        <v>275</v>
      </c>
      <c r="AF21" s="660"/>
      <c r="AG21" s="657"/>
      <c r="AH21" s="657"/>
      <c r="AI21" s="657"/>
      <c r="AJ21" s="657"/>
      <c r="AK21" s="712">
        <f t="shared" si="0"/>
        <v>0</v>
      </c>
    </row>
    <row r="22" spans="2:37" s="502" customFormat="1" ht="51" x14ac:dyDescent="0.2">
      <c r="B22" s="587" t="s">
        <v>171</v>
      </c>
      <c r="C22" s="551" t="s">
        <v>172</v>
      </c>
      <c r="D22" s="551" t="s">
        <v>269</v>
      </c>
      <c r="E22" s="551" t="s">
        <v>270</v>
      </c>
      <c r="F22" s="175">
        <v>2020730010003</v>
      </c>
      <c r="G22" s="539"/>
      <c r="H22" s="178" t="s">
        <v>272</v>
      </c>
      <c r="I22" s="178" t="s">
        <v>286</v>
      </c>
      <c r="J22" s="551" t="s">
        <v>332</v>
      </c>
      <c r="K22" s="713">
        <v>150</v>
      </c>
      <c r="L22" s="713"/>
      <c r="M22" s="56"/>
      <c r="N22" s="715"/>
      <c r="O22" s="56"/>
      <c r="P22" s="9"/>
      <c r="Q22" s="9"/>
      <c r="R22" s="9"/>
      <c r="S22" s="56"/>
      <c r="T22" s="9"/>
      <c r="U22" s="9"/>
      <c r="V22" s="9"/>
      <c r="W22" s="9"/>
      <c r="X22" s="9"/>
      <c r="Y22" s="9"/>
      <c r="Z22" s="9"/>
      <c r="AA22" s="9"/>
      <c r="AB22" s="9"/>
      <c r="AC22" s="9" t="s">
        <v>264</v>
      </c>
      <c r="AD22" s="9" t="s">
        <v>274</v>
      </c>
      <c r="AE22" s="9" t="s">
        <v>275</v>
      </c>
      <c r="AF22" s="660"/>
      <c r="AG22" s="657"/>
      <c r="AH22" s="657"/>
      <c r="AI22" s="657"/>
      <c r="AJ22" s="657"/>
      <c r="AK22" s="712">
        <f t="shared" si="0"/>
        <v>0</v>
      </c>
    </row>
    <row r="23" spans="2:37" s="502" customFormat="1" ht="76.5" x14ac:dyDescent="0.2">
      <c r="B23" s="587" t="s">
        <v>171</v>
      </c>
      <c r="C23" s="551" t="s">
        <v>172</v>
      </c>
      <c r="D23" s="551" t="s">
        <v>287</v>
      </c>
      <c r="E23" s="551" t="s">
        <v>288</v>
      </c>
      <c r="F23" s="175">
        <v>2021730010010</v>
      </c>
      <c r="G23" s="539">
        <v>213304001654</v>
      </c>
      <c r="H23" s="178" t="s">
        <v>289</v>
      </c>
      <c r="I23" s="178"/>
      <c r="J23" s="551" t="s">
        <v>290</v>
      </c>
      <c r="K23" s="713">
        <v>2</v>
      </c>
      <c r="L23" s="713"/>
      <c r="M23" s="711">
        <v>800872714</v>
      </c>
      <c r="N23" s="711"/>
      <c r="O23" s="711">
        <v>800872714</v>
      </c>
      <c r="P23" s="9"/>
      <c r="Q23" s="9"/>
      <c r="R23" s="9"/>
      <c r="S23" s="56"/>
      <c r="T23" s="9"/>
      <c r="U23" s="9"/>
      <c r="V23" s="9"/>
      <c r="W23" s="9"/>
      <c r="X23" s="9"/>
      <c r="Y23" s="9"/>
      <c r="Z23" s="9"/>
      <c r="AA23" s="9"/>
      <c r="AB23" s="9"/>
      <c r="AC23" s="9" t="s">
        <v>264</v>
      </c>
      <c r="AD23" s="9"/>
      <c r="AE23" s="9" t="s">
        <v>266</v>
      </c>
      <c r="AF23" s="711">
        <f>700872714+60217883</f>
        <v>761090597</v>
      </c>
      <c r="AG23" s="657"/>
      <c r="AH23" s="657"/>
      <c r="AI23" s="657"/>
      <c r="AJ23" s="657"/>
      <c r="AK23" s="712">
        <f>SUM(AF23:AJ23)</f>
        <v>761090597</v>
      </c>
    </row>
    <row r="24" spans="2:37" s="502" customFormat="1" ht="76.5" hidden="1" x14ac:dyDescent="0.2">
      <c r="B24" s="587" t="s">
        <v>171</v>
      </c>
      <c r="C24" s="551" t="s">
        <v>172</v>
      </c>
      <c r="D24" s="551" t="s">
        <v>287</v>
      </c>
      <c r="E24" s="551" t="s">
        <v>288</v>
      </c>
      <c r="F24" s="175"/>
      <c r="G24" s="539"/>
      <c r="H24" s="178"/>
      <c r="I24" s="178"/>
      <c r="J24" s="551" t="s">
        <v>291</v>
      </c>
      <c r="K24" s="713">
        <v>1</v>
      </c>
      <c r="L24" s="713"/>
      <c r="M24" s="56">
        <f t="shared" si="1"/>
        <v>0</v>
      </c>
      <c r="N24" s="715"/>
      <c r="O24" s="56"/>
      <c r="P24" s="9"/>
      <c r="Q24" s="9"/>
      <c r="R24" s="9"/>
      <c r="S24" s="56"/>
      <c r="T24" s="9"/>
      <c r="U24" s="9"/>
      <c r="V24" s="9"/>
      <c r="W24" s="9"/>
      <c r="X24" s="9"/>
      <c r="Y24" s="9"/>
      <c r="Z24" s="9"/>
      <c r="AA24" s="9"/>
      <c r="AB24" s="9"/>
      <c r="AC24" s="9" t="s">
        <v>264</v>
      </c>
      <c r="AD24" s="9"/>
      <c r="AE24" s="9" t="s">
        <v>266</v>
      </c>
      <c r="AF24" s="660"/>
      <c r="AG24" s="657"/>
      <c r="AH24" s="657"/>
      <c r="AI24" s="657"/>
      <c r="AJ24" s="657"/>
      <c r="AK24" s="720" t="e">
        <f>+AF24+AG24+#REF!+AH24+AI24</f>
        <v>#REF!</v>
      </c>
    </row>
    <row r="25" spans="2:37" s="502" customFormat="1" ht="51" x14ac:dyDescent="0.2">
      <c r="B25" s="587" t="s">
        <v>171</v>
      </c>
      <c r="C25" s="551" t="s">
        <v>292</v>
      </c>
      <c r="D25" s="551" t="s">
        <v>293</v>
      </c>
      <c r="E25" s="551" t="s">
        <v>294</v>
      </c>
      <c r="F25" s="175">
        <v>2020730010058</v>
      </c>
      <c r="G25" s="539" t="s">
        <v>295</v>
      </c>
      <c r="H25" s="178" t="s">
        <v>296</v>
      </c>
      <c r="I25" s="178" t="s">
        <v>297</v>
      </c>
      <c r="J25" s="551" t="s">
        <v>298</v>
      </c>
      <c r="K25" s="713">
        <v>0</v>
      </c>
      <c r="L25" s="713">
        <v>946</v>
      </c>
      <c r="M25" s="714">
        <f t="shared" si="1"/>
        <v>10298438333</v>
      </c>
      <c r="N25" s="715"/>
      <c r="O25" s="714">
        <v>5000000</v>
      </c>
      <c r="P25" s="714"/>
      <c r="Q25" s="714"/>
      <c r="R25" s="714"/>
      <c r="S25" s="714">
        <f>300000000-6561667</f>
        <v>293438333</v>
      </c>
      <c r="T25" s="714"/>
      <c r="U25" s="715"/>
      <c r="V25" s="714"/>
      <c r="W25" s="714">
        <v>10000000000</v>
      </c>
      <c r="X25" s="9"/>
      <c r="Y25" s="9"/>
      <c r="Z25" s="9"/>
      <c r="AA25" s="9"/>
      <c r="AB25" s="9"/>
      <c r="AC25" s="9" t="s">
        <v>264</v>
      </c>
      <c r="AD25" s="9" t="s">
        <v>265</v>
      </c>
      <c r="AE25" s="9" t="s">
        <v>266</v>
      </c>
      <c r="AF25" s="714">
        <v>5000000</v>
      </c>
      <c r="AG25" s="714">
        <v>291848333</v>
      </c>
      <c r="AH25" s="714">
        <v>10000000000</v>
      </c>
      <c r="AI25" s="657"/>
      <c r="AJ25" s="657"/>
      <c r="AK25" s="712">
        <f>SUM(AF25:AJ25)</f>
        <v>10296848333</v>
      </c>
    </row>
    <row r="26" spans="2:37" s="502" customFormat="1" ht="51" x14ac:dyDescent="0.2">
      <c r="B26" s="587" t="s">
        <v>171</v>
      </c>
      <c r="C26" s="551" t="s">
        <v>292</v>
      </c>
      <c r="D26" s="551" t="s">
        <v>293</v>
      </c>
      <c r="E26" s="551" t="s">
        <v>294</v>
      </c>
      <c r="F26" s="175">
        <v>2020730010058</v>
      </c>
      <c r="G26" s="539" t="s">
        <v>299</v>
      </c>
      <c r="H26" s="178" t="s">
        <v>296</v>
      </c>
      <c r="I26" s="178" t="s">
        <v>300</v>
      </c>
      <c r="J26" s="551" t="s">
        <v>333</v>
      </c>
      <c r="K26" s="713">
        <v>100</v>
      </c>
      <c r="L26" s="713">
        <v>0</v>
      </c>
      <c r="M26" s="714">
        <f t="shared" si="1"/>
        <v>4521500000</v>
      </c>
      <c r="N26" s="715"/>
      <c r="O26" s="714">
        <v>200000000</v>
      </c>
      <c r="P26" s="714"/>
      <c r="Q26" s="714"/>
      <c r="R26" s="714"/>
      <c r="S26" s="714">
        <v>4321500000</v>
      </c>
      <c r="T26" s="9"/>
      <c r="U26" s="9"/>
      <c r="V26" s="9"/>
      <c r="W26" s="9"/>
      <c r="X26" s="9"/>
      <c r="Y26" s="9"/>
      <c r="Z26" s="9"/>
      <c r="AA26" s="9"/>
      <c r="AB26" s="9"/>
      <c r="AC26" s="9" t="s">
        <v>264</v>
      </c>
      <c r="AD26" s="9" t="s">
        <v>265</v>
      </c>
      <c r="AE26" s="9" t="s">
        <v>266</v>
      </c>
      <c r="AF26" s="714">
        <v>160286385</v>
      </c>
      <c r="AG26" s="714">
        <v>394656339</v>
      </c>
      <c r="AH26" s="657"/>
      <c r="AI26" s="657"/>
      <c r="AJ26" s="657"/>
      <c r="AK26" s="712">
        <f>+AF26+AG26+AH26+AI26+AJ26</f>
        <v>554942724</v>
      </c>
    </row>
    <row r="27" spans="2:37" s="502" customFormat="1" ht="63.75" hidden="1" x14ac:dyDescent="0.2">
      <c r="B27" s="587" t="s">
        <v>171</v>
      </c>
      <c r="C27" s="551" t="s">
        <v>292</v>
      </c>
      <c r="D27" s="551" t="s">
        <v>293</v>
      </c>
      <c r="E27" s="551" t="s">
        <v>294</v>
      </c>
      <c r="F27" s="175"/>
      <c r="G27" s="539"/>
      <c r="H27" s="178"/>
      <c r="I27" s="178"/>
      <c r="J27" s="551" t="s">
        <v>301</v>
      </c>
      <c r="K27" s="713">
        <v>2</v>
      </c>
      <c r="L27" s="713"/>
      <c r="M27" s="714">
        <f t="shared" si="1"/>
        <v>0</v>
      </c>
      <c r="N27" s="715"/>
      <c r="O27" s="56"/>
      <c r="P27" s="9"/>
      <c r="Q27" s="9"/>
      <c r="R27" s="9"/>
      <c r="S27" s="56"/>
      <c r="T27" s="9"/>
      <c r="U27" s="9"/>
      <c r="V27" s="9"/>
      <c r="W27" s="9"/>
      <c r="X27" s="9"/>
      <c r="Y27" s="9"/>
      <c r="Z27" s="9"/>
      <c r="AA27" s="9"/>
      <c r="AB27" s="9"/>
      <c r="AC27" s="9" t="s">
        <v>264</v>
      </c>
      <c r="AD27" s="9"/>
      <c r="AE27" s="9" t="s">
        <v>266</v>
      </c>
      <c r="AF27" s="660"/>
      <c r="AG27" s="657"/>
      <c r="AH27" s="657"/>
      <c r="AI27" s="657"/>
      <c r="AJ27" s="657"/>
      <c r="AK27" s="712"/>
    </row>
    <row r="28" spans="2:37" s="502" customFormat="1" ht="51" hidden="1" x14ac:dyDescent="0.2">
      <c r="B28" s="587" t="s">
        <v>171</v>
      </c>
      <c r="C28" s="551" t="s">
        <v>292</v>
      </c>
      <c r="D28" s="551" t="s">
        <v>293</v>
      </c>
      <c r="E28" s="551" t="s">
        <v>294</v>
      </c>
      <c r="F28" s="175"/>
      <c r="G28" s="539"/>
      <c r="H28" s="178"/>
      <c r="I28" s="178"/>
      <c r="J28" s="551" t="s">
        <v>302</v>
      </c>
      <c r="K28" s="713">
        <v>3</v>
      </c>
      <c r="L28" s="713"/>
      <c r="M28" s="714">
        <f t="shared" si="1"/>
        <v>0</v>
      </c>
      <c r="N28" s="715"/>
      <c r="O28" s="56"/>
      <c r="P28" s="9"/>
      <c r="Q28" s="9"/>
      <c r="R28" s="9"/>
      <c r="S28" s="56"/>
      <c r="T28" s="9"/>
      <c r="U28" s="9"/>
      <c r="V28" s="9"/>
      <c r="W28" s="9"/>
      <c r="X28" s="9"/>
      <c r="Y28" s="9"/>
      <c r="Z28" s="9"/>
      <c r="AA28" s="9"/>
      <c r="AB28" s="9"/>
      <c r="AC28" s="9" t="s">
        <v>264</v>
      </c>
      <c r="AD28" s="9"/>
      <c r="AE28" s="9" t="s">
        <v>266</v>
      </c>
      <c r="AF28" s="660"/>
      <c r="AG28" s="657"/>
      <c r="AH28" s="657"/>
      <c r="AI28" s="657"/>
      <c r="AJ28" s="657"/>
      <c r="AK28" s="712"/>
    </row>
    <row r="29" spans="2:37" s="502" customFormat="1" ht="51" hidden="1" x14ac:dyDescent="0.2">
      <c r="B29" s="587" t="s">
        <v>171</v>
      </c>
      <c r="C29" s="551" t="s">
        <v>292</v>
      </c>
      <c r="D29" s="551" t="s">
        <v>293</v>
      </c>
      <c r="E29" s="551" t="s">
        <v>294</v>
      </c>
      <c r="F29" s="175"/>
      <c r="G29" s="539"/>
      <c r="H29" s="178"/>
      <c r="I29" s="178"/>
      <c r="J29" s="551" t="s">
        <v>303</v>
      </c>
      <c r="K29" s="713">
        <v>3</v>
      </c>
      <c r="L29" s="713"/>
      <c r="M29" s="714">
        <f t="shared" si="1"/>
        <v>0</v>
      </c>
      <c r="N29" s="715"/>
      <c r="O29" s="56"/>
      <c r="P29" s="9"/>
      <c r="Q29" s="9"/>
      <c r="R29" s="9"/>
      <c r="S29" s="56"/>
      <c r="T29" s="9"/>
      <c r="U29" s="9"/>
      <c r="V29" s="9"/>
      <c r="W29" s="9"/>
      <c r="X29" s="9"/>
      <c r="Y29" s="9"/>
      <c r="Z29" s="9"/>
      <c r="AA29" s="9"/>
      <c r="AB29" s="9"/>
      <c r="AC29" s="9" t="s">
        <v>264</v>
      </c>
      <c r="AD29" s="9"/>
      <c r="AE29" s="9" t="s">
        <v>266</v>
      </c>
      <c r="AF29" s="660"/>
      <c r="AG29" s="657"/>
      <c r="AH29" s="657"/>
      <c r="AI29" s="657"/>
      <c r="AJ29" s="657"/>
      <c r="AK29" s="712"/>
    </row>
    <row r="30" spans="2:37" s="502" customFormat="1" ht="114.75" hidden="1" x14ac:dyDescent="0.2">
      <c r="B30" s="587" t="s">
        <v>304</v>
      </c>
      <c r="C30" s="551" t="s">
        <v>305</v>
      </c>
      <c r="D30" s="551" t="s">
        <v>306</v>
      </c>
      <c r="E30" s="551" t="s">
        <v>307</v>
      </c>
      <c r="F30" s="175"/>
      <c r="G30" s="539"/>
      <c r="H30" s="178"/>
      <c r="I30" s="178"/>
      <c r="J30" s="551" t="s">
        <v>308</v>
      </c>
      <c r="K30" s="721">
        <v>1</v>
      </c>
      <c r="L30" s="721"/>
      <c r="M30" s="714">
        <f t="shared" si="1"/>
        <v>0</v>
      </c>
      <c r="N30" s="715"/>
      <c r="O30" s="56"/>
      <c r="P30" s="9"/>
      <c r="Q30" s="9"/>
      <c r="R30" s="9"/>
      <c r="S30" s="56"/>
      <c r="T30" s="9"/>
      <c r="U30" s="9"/>
      <c r="V30" s="9"/>
      <c r="W30" s="9"/>
      <c r="X30" s="9"/>
      <c r="Y30" s="9"/>
      <c r="Z30" s="9"/>
      <c r="AA30" s="9"/>
      <c r="AB30" s="9"/>
      <c r="AC30" s="9" t="s">
        <v>264</v>
      </c>
      <c r="AD30" s="9"/>
      <c r="AE30" s="9" t="s">
        <v>266</v>
      </c>
      <c r="AF30" s="660"/>
      <c r="AG30" s="657"/>
      <c r="AH30" s="657"/>
      <c r="AI30" s="657"/>
      <c r="AJ30" s="657"/>
      <c r="AK30" s="712"/>
    </row>
    <row r="31" spans="2:37" s="502" customFormat="1" ht="114.75" hidden="1" x14ac:dyDescent="0.2">
      <c r="B31" s="587" t="s">
        <v>304</v>
      </c>
      <c r="C31" s="551" t="s">
        <v>305</v>
      </c>
      <c r="D31" s="551" t="s">
        <v>306</v>
      </c>
      <c r="E31" s="551" t="s">
        <v>307</v>
      </c>
      <c r="F31" s="175"/>
      <c r="G31" s="539"/>
      <c r="H31" s="178"/>
      <c r="I31" s="178"/>
      <c r="J31" s="551" t="s">
        <v>309</v>
      </c>
      <c r="K31" s="721">
        <v>1</v>
      </c>
      <c r="L31" s="721"/>
      <c r="M31" s="714">
        <f t="shared" si="1"/>
        <v>0</v>
      </c>
      <c r="N31" s="715"/>
      <c r="O31" s="56"/>
      <c r="P31" s="9"/>
      <c r="Q31" s="9"/>
      <c r="R31" s="9"/>
      <c r="S31" s="56"/>
      <c r="T31" s="9"/>
      <c r="U31" s="9"/>
      <c r="V31" s="9"/>
      <c r="W31" s="9"/>
      <c r="X31" s="9"/>
      <c r="Y31" s="9"/>
      <c r="Z31" s="9"/>
      <c r="AA31" s="9"/>
      <c r="AB31" s="9"/>
      <c r="AC31" s="9" t="s">
        <v>264</v>
      </c>
      <c r="AD31" s="9"/>
      <c r="AE31" s="9" t="s">
        <v>266</v>
      </c>
      <c r="AF31" s="660"/>
      <c r="AG31" s="657"/>
      <c r="AH31" s="657"/>
      <c r="AI31" s="657"/>
      <c r="AJ31" s="657"/>
      <c r="AK31" s="712"/>
    </row>
    <row r="32" spans="2:37" s="502" customFormat="1" ht="114.75" hidden="1" x14ac:dyDescent="0.2">
      <c r="B32" s="587" t="s">
        <v>304</v>
      </c>
      <c r="C32" s="551" t="s">
        <v>305</v>
      </c>
      <c r="D32" s="551" t="s">
        <v>306</v>
      </c>
      <c r="E32" s="551" t="s">
        <v>307</v>
      </c>
      <c r="F32" s="175"/>
      <c r="G32" s="539"/>
      <c r="H32" s="178"/>
      <c r="I32" s="178"/>
      <c r="J32" s="551" t="s">
        <v>310</v>
      </c>
      <c r="K32" s="721">
        <v>1</v>
      </c>
      <c r="L32" s="721"/>
      <c r="M32" s="714">
        <f t="shared" si="1"/>
        <v>0</v>
      </c>
      <c r="N32" s="715"/>
      <c r="O32" s="56"/>
      <c r="P32" s="9"/>
      <c r="Q32" s="9"/>
      <c r="R32" s="9"/>
      <c r="S32" s="56"/>
      <c r="T32" s="9"/>
      <c r="U32" s="9"/>
      <c r="V32" s="9"/>
      <c r="W32" s="9"/>
      <c r="X32" s="9"/>
      <c r="Y32" s="9"/>
      <c r="Z32" s="9"/>
      <c r="AA32" s="9"/>
      <c r="AB32" s="9"/>
      <c r="AC32" s="9" t="s">
        <v>264</v>
      </c>
      <c r="AD32" s="9"/>
      <c r="AE32" s="9" t="s">
        <v>266</v>
      </c>
      <c r="AF32" s="660"/>
      <c r="AG32" s="657"/>
      <c r="AH32" s="657"/>
      <c r="AI32" s="657"/>
      <c r="AJ32" s="657"/>
      <c r="AK32" s="712"/>
    </row>
    <row r="33" spans="1:37" s="502" customFormat="1" ht="114.75" hidden="1" x14ac:dyDescent="0.2">
      <c r="B33" s="587" t="s">
        <v>304</v>
      </c>
      <c r="C33" s="551" t="s">
        <v>305</v>
      </c>
      <c r="D33" s="551" t="s">
        <v>306</v>
      </c>
      <c r="E33" s="551" t="s">
        <v>311</v>
      </c>
      <c r="F33" s="175"/>
      <c r="G33" s="539"/>
      <c r="H33" s="178"/>
      <c r="I33" s="178"/>
      <c r="J33" s="551" t="s">
        <v>312</v>
      </c>
      <c r="K33" s="721">
        <v>0</v>
      </c>
      <c r="L33" s="721"/>
      <c r="M33" s="714">
        <f t="shared" si="1"/>
        <v>0</v>
      </c>
      <c r="N33" s="715"/>
      <c r="O33" s="56"/>
      <c r="P33" s="9"/>
      <c r="Q33" s="9"/>
      <c r="R33" s="9"/>
      <c r="S33" s="56"/>
      <c r="T33" s="9"/>
      <c r="U33" s="9"/>
      <c r="V33" s="9"/>
      <c r="W33" s="9"/>
      <c r="X33" s="9"/>
      <c r="Y33" s="9"/>
      <c r="Z33" s="9"/>
      <c r="AA33" s="9"/>
      <c r="AB33" s="9"/>
      <c r="AC33" s="9" t="s">
        <v>264</v>
      </c>
      <c r="AD33" s="9"/>
      <c r="AE33" s="9" t="s">
        <v>266</v>
      </c>
      <c r="AF33" s="660"/>
      <c r="AG33" s="657"/>
      <c r="AH33" s="657"/>
      <c r="AI33" s="657"/>
      <c r="AJ33" s="657"/>
      <c r="AK33" s="712"/>
    </row>
    <row r="34" spans="1:37" s="502" customFormat="1" ht="114.75" hidden="1" x14ac:dyDescent="0.2">
      <c r="B34" s="587" t="s">
        <v>304</v>
      </c>
      <c r="C34" s="551" t="s">
        <v>305</v>
      </c>
      <c r="D34" s="551" t="s">
        <v>306</v>
      </c>
      <c r="E34" s="551" t="s">
        <v>311</v>
      </c>
      <c r="F34" s="175"/>
      <c r="G34" s="539"/>
      <c r="H34" s="178"/>
      <c r="I34" s="178"/>
      <c r="J34" s="551" t="s">
        <v>313</v>
      </c>
      <c r="K34" s="721">
        <v>2000</v>
      </c>
      <c r="L34" s="721"/>
      <c r="M34" s="714">
        <f t="shared" si="1"/>
        <v>0</v>
      </c>
      <c r="N34" s="715"/>
      <c r="O34" s="56"/>
      <c r="P34" s="9"/>
      <c r="Q34" s="9"/>
      <c r="R34" s="9"/>
      <c r="S34" s="56"/>
      <c r="T34" s="9"/>
      <c r="U34" s="9"/>
      <c r="V34" s="9"/>
      <c r="W34" s="9"/>
      <c r="X34" s="9"/>
      <c r="Y34" s="9"/>
      <c r="Z34" s="9"/>
      <c r="AA34" s="9"/>
      <c r="AB34" s="9"/>
      <c r="AC34" s="9" t="s">
        <v>264</v>
      </c>
      <c r="AD34" s="9"/>
      <c r="AE34" s="9" t="s">
        <v>266</v>
      </c>
      <c r="AF34" s="660"/>
      <c r="AG34" s="657"/>
      <c r="AH34" s="657"/>
      <c r="AI34" s="657"/>
      <c r="AJ34" s="657"/>
      <c r="AK34" s="712"/>
    </row>
    <row r="35" spans="1:37" s="502" customFormat="1" ht="115.5" thickBot="1" x14ac:dyDescent="0.25">
      <c r="B35" s="604" t="s">
        <v>38</v>
      </c>
      <c r="C35" s="605" t="s">
        <v>314</v>
      </c>
      <c r="D35" s="605" t="s">
        <v>315</v>
      </c>
      <c r="E35" s="605" t="s">
        <v>316</v>
      </c>
      <c r="F35" s="126">
        <v>2020730010006</v>
      </c>
      <c r="G35" s="606">
        <v>213300817213</v>
      </c>
      <c r="H35" s="127" t="s">
        <v>317</v>
      </c>
      <c r="I35" s="127"/>
      <c r="J35" s="605" t="s">
        <v>318</v>
      </c>
      <c r="K35" s="605">
        <v>5</v>
      </c>
      <c r="L35" s="605">
        <v>0</v>
      </c>
      <c r="M35" s="722">
        <f t="shared" si="1"/>
        <v>300000000</v>
      </c>
      <c r="N35" s="723"/>
      <c r="O35" s="128"/>
      <c r="P35" s="125"/>
      <c r="Q35" s="125"/>
      <c r="R35" s="125"/>
      <c r="S35" s="722">
        <v>300000000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 t="s">
        <v>264</v>
      </c>
      <c r="AD35" s="125" t="s">
        <v>265</v>
      </c>
      <c r="AE35" s="125" t="s">
        <v>266</v>
      </c>
      <c r="AF35" s="724"/>
      <c r="AG35" s="722">
        <v>291660042</v>
      </c>
      <c r="AH35" s="690"/>
      <c r="AI35" s="690"/>
      <c r="AJ35" s="690"/>
      <c r="AK35" s="725">
        <f>SUM(AF35:AJ35)</f>
        <v>291660042</v>
      </c>
    </row>
    <row r="36" spans="1:37" s="502" customFormat="1" ht="13.5" thickBot="1" x14ac:dyDescent="0.25">
      <c r="A36" s="726"/>
      <c r="B36" s="727"/>
      <c r="C36" s="727"/>
      <c r="D36" s="727"/>
      <c r="E36" s="727"/>
      <c r="F36" s="727"/>
      <c r="G36" s="727"/>
      <c r="H36" s="727"/>
      <c r="I36" s="727"/>
      <c r="J36" s="727"/>
      <c r="K36" s="727"/>
      <c r="L36" s="728"/>
      <c r="M36" s="729">
        <f>SUM(M11:M35)</f>
        <v>115611281388.64</v>
      </c>
      <c r="N36" s="730">
        <f t="shared" ref="N36:AE36" si="2">SUM(N11:N35)</f>
        <v>0</v>
      </c>
      <c r="O36" s="730">
        <f>SUM(O11:O35)</f>
        <v>9009096901.6399994</v>
      </c>
      <c r="P36" s="730">
        <f t="shared" si="2"/>
        <v>0</v>
      </c>
      <c r="Q36" s="730">
        <f t="shared" si="2"/>
        <v>0</v>
      </c>
      <c r="R36" s="730">
        <f t="shared" si="2"/>
        <v>0</v>
      </c>
      <c r="S36" s="730">
        <f t="shared" si="2"/>
        <v>12565789678</v>
      </c>
      <c r="T36" s="730">
        <f t="shared" si="2"/>
        <v>0</v>
      </c>
      <c r="U36" s="730">
        <f t="shared" si="2"/>
        <v>0</v>
      </c>
      <c r="V36" s="730">
        <f t="shared" si="2"/>
        <v>0</v>
      </c>
      <c r="W36" s="730">
        <f t="shared" si="2"/>
        <v>82863443315</v>
      </c>
      <c r="X36" s="730">
        <f t="shared" si="2"/>
        <v>0</v>
      </c>
      <c r="Y36" s="730">
        <f t="shared" si="2"/>
        <v>0</v>
      </c>
      <c r="Z36" s="730">
        <f>SUM(Z11:Z35)</f>
        <v>6642308494</v>
      </c>
      <c r="AA36" s="730">
        <f>SUM(AA11:AA35)</f>
        <v>4619060339</v>
      </c>
      <c r="AB36" s="730">
        <f t="shared" si="2"/>
        <v>0</v>
      </c>
      <c r="AC36" s="730">
        <f t="shared" si="2"/>
        <v>0</v>
      </c>
      <c r="AD36" s="730">
        <f t="shared" si="2"/>
        <v>0</v>
      </c>
      <c r="AE36" s="730">
        <f t="shared" si="2"/>
        <v>0</v>
      </c>
      <c r="AF36" s="731">
        <f>SUM(AF11:AF35)</f>
        <v>8218969954</v>
      </c>
      <c r="AG36" s="731">
        <f>SUM(AG11:AG35)</f>
        <v>8526806059</v>
      </c>
      <c r="AH36" s="731">
        <f>SUM(AH11:AH35)</f>
        <v>33024680581</v>
      </c>
      <c r="AI36" s="731">
        <f>SUM(AI11:AI35)</f>
        <v>0</v>
      </c>
      <c r="AJ36" s="731">
        <f>SUM(AJ11:AJ35)</f>
        <v>1864066498</v>
      </c>
      <c r="AK36" s="732">
        <f>SUM(AF36:AJ36)</f>
        <v>51634523092</v>
      </c>
    </row>
    <row r="37" spans="1:37" s="502" customFormat="1" x14ac:dyDescent="0.2">
      <c r="B37" s="51"/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733"/>
      <c r="N37" s="734"/>
      <c r="O37" s="73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</row>
    <row r="38" spans="1:37" s="502" customFormat="1" ht="13.5" thickBot="1" x14ac:dyDescent="0.25">
      <c r="B38" s="51"/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733"/>
      <c r="N38" s="734"/>
      <c r="S38" s="735"/>
      <c r="AB38" s="693"/>
      <c r="AC38" s="693"/>
      <c r="AD38" s="693"/>
      <c r="AE38" s="693"/>
    </row>
    <row r="39" spans="1:37" s="502" customFormat="1" ht="13.5" thickBot="1" x14ac:dyDescent="0.25">
      <c r="B39" s="51"/>
      <c r="C39" s="693"/>
      <c r="D39" s="693"/>
      <c r="E39" s="693"/>
      <c r="F39" s="693"/>
      <c r="G39" s="693"/>
      <c r="H39" s="693"/>
      <c r="I39" s="693"/>
      <c r="J39" s="736" t="s">
        <v>319</v>
      </c>
      <c r="K39" s="736"/>
      <c r="L39" s="736"/>
      <c r="M39" s="737">
        <v>116996757301</v>
      </c>
      <c r="N39" s="734"/>
      <c r="O39" s="735"/>
      <c r="S39" s="735"/>
      <c r="T39" s="735"/>
      <c r="U39" s="735"/>
      <c r="V39" s="735"/>
      <c r="W39" s="735"/>
      <c r="X39" s="735"/>
      <c r="Y39" s="735"/>
      <c r="Z39" s="735"/>
      <c r="AA39" s="735"/>
      <c r="AB39" s="693"/>
      <c r="AC39" s="693"/>
      <c r="AD39" s="693"/>
      <c r="AE39" s="693"/>
      <c r="AG39" s="736" t="s">
        <v>320</v>
      </c>
      <c r="AH39" s="736"/>
      <c r="AK39" s="738">
        <f>+[5]INFRAESTRUCTURA!$L$9</f>
        <v>52842995613</v>
      </c>
    </row>
    <row r="40" spans="1:37" s="502" customFormat="1" ht="13.5" thickBot="1" x14ac:dyDescent="0.25">
      <c r="B40" s="51"/>
      <c r="C40" s="693"/>
      <c r="D40" s="693"/>
      <c r="E40" s="693"/>
      <c r="F40" s="693"/>
      <c r="G40" s="693"/>
      <c r="H40" s="693"/>
      <c r="I40" s="693"/>
      <c r="J40" s="736" t="s">
        <v>321</v>
      </c>
      <c r="K40" s="736"/>
      <c r="L40" s="736"/>
      <c r="M40" s="737">
        <v>1385475912</v>
      </c>
      <c r="N40" s="734"/>
      <c r="O40" s="735"/>
      <c r="AA40" s="735"/>
      <c r="AB40" s="693"/>
      <c r="AC40" s="693"/>
      <c r="AD40" s="693"/>
      <c r="AE40" s="693"/>
      <c r="AG40" s="736" t="s">
        <v>321</v>
      </c>
      <c r="AH40" s="736"/>
      <c r="AK40" s="738">
        <f>+[5]INFRAESTRUCTURA!$L$55</f>
        <v>1208472521</v>
      </c>
    </row>
    <row r="41" spans="1:37" s="502" customFormat="1" ht="13.5" thickBot="1" x14ac:dyDescent="0.25">
      <c r="B41" s="51"/>
      <c r="C41" s="693"/>
      <c r="D41" s="693"/>
      <c r="E41" s="693"/>
      <c r="F41" s="693"/>
      <c r="G41" s="693"/>
      <c r="H41" s="693"/>
      <c r="I41" s="693"/>
      <c r="J41" s="736" t="s">
        <v>322</v>
      </c>
      <c r="K41" s="736"/>
      <c r="L41" s="736"/>
      <c r="M41" s="737">
        <f>+M39-M40</f>
        <v>115611281389</v>
      </c>
      <c r="N41" s="734"/>
      <c r="O41" s="693"/>
      <c r="P41" s="693"/>
      <c r="Q41" s="693"/>
      <c r="R41" s="693"/>
      <c r="S41" s="694"/>
      <c r="T41" s="693"/>
      <c r="U41" s="693"/>
      <c r="V41" s="693"/>
      <c r="W41" s="693"/>
      <c r="X41" s="693"/>
      <c r="Y41" s="693"/>
      <c r="Z41" s="693"/>
      <c r="AA41" s="694"/>
      <c r="AB41" s="693"/>
      <c r="AC41" s="693"/>
      <c r="AD41" s="693"/>
      <c r="AE41" s="693"/>
      <c r="AG41" s="736" t="s">
        <v>323</v>
      </c>
      <c r="AH41" s="736"/>
      <c r="AK41" s="738">
        <f>+AK39-AK40</f>
        <v>51634523092</v>
      </c>
    </row>
    <row r="42" spans="1:37" x14ac:dyDescent="0.2">
      <c r="M42" s="694"/>
    </row>
    <row r="43" spans="1:37" x14ac:dyDescent="0.2">
      <c r="M43" s="739"/>
    </row>
  </sheetData>
  <mergeCells count="44">
    <mergeCell ref="B4:X4"/>
    <mergeCell ref="B5:X5"/>
    <mergeCell ref="B7:I7"/>
    <mergeCell ref="B8:L8"/>
    <mergeCell ref="M8:M10"/>
    <mergeCell ref="N8:AE8"/>
    <mergeCell ref="I9:I10"/>
    <mergeCell ref="J9:J10"/>
    <mergeCell ref="K9:K10"/>
    <mergeCell ref="L9:L10"/>
    <mergeCell ref="Y9:Y10"/>
    <mergeCell ref="AF8:AK8"/>
    <mergeCell ref="B9:B10"/>
    <mergeCell ref="C9:C10"/>
    <mergeCell ref="D9:D10"/>
    <mergeCell ref="E9:E10"/>
    <mergeCell ref="F9:F10"/>
    <mergeCell ref="G9:G10"/>
    <mergeCell ref="H9:H10"/>
    <mergeCell ref="N9:O9"/>
    <mergeCell ref="P9:U9"/>
    <mergeCell ref="V9:V10"/>
    <mergeCell ref="W9:W10"/>
    <mergeCell ref="X9:X10"/>
    <mergeCell ref="AK9:AK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J41:L41"/>
    <mergeCell ref="AG41:AH41"/>
    <mergeCell ref="E16:E19"/>
    <mergeCell ref="B36:L36"/>
    <mergeCell ref="J39:L39"/>
    <mergeCell ref="AG39:AH39"/>
    <mergeCell ref="J40:L40"/>
    <mergeCell ref="AG40:AH40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D42"/>
  <sheetViews>
    <sheetView zoomScale="70" zoomScaleNormal="70" workbookViewId="0">
      <selection activeCell="A13" sqref="A13"/>
    </sheetView>
  </sheetViews>
  <sheetFormatPr baseColWidth="10" defaultRowHeight="12.75" x14ac:dyDescent="0.2"/>
  <cols>
    <col min="1" max="1" width="8.140625" style="7" customWidth="1"/>
    <col min="2" max="2" width="20.7109375" style="4" customWidth="1"/>
    <col min="3" max="3" width="16.28515625" style="3" customWidth="1"/>
    <col min="4" max="4" width="21.7109375" style="3" customWidth="1"/>
    <col min="5" max="5" width="16.28515625" style="3" customWidth="1"/>
    <col min="6" max="6" width="18" style="3" customWidth="1"/>
    <col min="7" max="7" width="16.7109375" style="3" customWidth="1"/>
    <col min="8" max="8" width="28.85546875" style="3" customWidth="1"/>
    <col min="9" max="9" width="33.85546875" style="3" customWidth="1"/>
    <col min="10" max="10" width="13.7109375" style="3" customWidth="1"/>
    <col min="11" max="11" width="24.5703125" style="3" customWidth="1"/>
    <col min="12" max="12" width="20.140625" style="3" customWidth="1"/>
    <col min="13" max="13" width="25" style="3" customWidth="1"/>
    <col min="14" max="14" width="4.42578125" style="3" customWidth="1"/>
    <col min="15" max="16" width="3.140625" style="3" customWidth="1"/>
    <col min="17" max="17" width="3.7109375" style="3" customWidth="1"/>
    <col min="18" max="18" width="3.28515625" style="3" customWidth="1"/>
    <col min="19" max="19" width="2.5703125" style="3" customWidth="1"/>
    <col min="20" max="20" width="4.42578125" style="3" customWidth="1"/>
    <col min="21" max="21" width="28.85546875" style="3" customWidth="1"/>
    <col min="22" max="22" width="8.42578125" style="3" customWidth="1"/>
    <col min="23" max="23" width="8.85546875" style="3" customWidth="1"/>
    <col min="24" max="24" width="9.42578125" style="3" customWidth="1"/>
    <col min="25" max="25" width="8.7109375" style="3" customWidth="1"/>
    <col min="26" max="26" width="23" style="7" customWidth="1"/>
    <col min="27" max="27" width="11.42578125" style="7"/>
    <col min="28" max="28" width="23.5703125" style="7" customWidth="1"/>
    <col min="29" max="35" width="3" style="7" customWidth="1"/>
    <col min="36" max="36" width="24.42578125" style="7" customWidth="1"/>
    <col min="37" max="186" width="11.42578125" style="7"/>
    <col min="187" max="241" width="11.42578125" style="3"/>
    <col min="242" max="242" width="2.85546875" style="3" customWidth="1"/>
    <col min="243" max="243" width="20.7109375" style="3" customWidth="1"/>
    <col min="244" max="244" width="16.28515625" style="3" customWidth="1"/>
    <col min="245" max="245" width="21.7109375" style="3" customWidth="1"/>
    <col min="246" max="246" width="16.28515625" style="3" customWidth="1"/>
    <col min="247" max="247" width="18" style="3" customWidth="1"/>
    <col min="248" max="248" width="16.7109375" style="3" customWidth="1"/>
    <col min="249" max="249" width="23.140625" style="3" customWidth="1"/>
    <col min="250" max="250" width="33.85546875" style="3" customWidth="1"/>
    <col min="251" max="251" width="13.7109375" style="3" customWidth="1"/>
    <col min="252" max="252" width="22.5703125" style="3" customWidth="1"/>
    <col min="253" max="253" width="6.7109375" style="3" customWidth="1"/>
    <col min="254" max="254" width="22.7109375" style="3" customWidth="1"/>
    <col min="255" max="255" width="4.42578125" style="3" customWidth="1"/>
    <col min="256" max="257" width="3.140625" style="3" customWidth="1"/>
    <col min="258" max="258" width="3.7109375" style="3" customWidth="1"/>
    <col min="259" max="259" width="3.28515625" style="3" customWidth="1"/>
    <col min="260" max="260" width="2.5703125" style="3" customWidth="1"/>
    <col min="261" max="261" width="4.42578125" style="3" customWidth="1"/>
    <col min="262" max="262" width="22" style="3" customWidth="1"/>
    <col min="263" max="263" width="8.42578125" style="3" customWidth="1"/>
    <col min="264" max="264" width="8.85546875" style="3" customWidth="1"/>
    <col min="265" max="265" width="9.42578125" style="3" customWidth="1"/>
    <col min="266" max="266" width="8.7109375" style="3" customWidth="1"/>
    <col min="267" max="267" width="20.5703125" style="3" customWidth="1"/>
    <col min="268" max="268" width="11.42578125" style="3"/>
    <col min="269" max="269" width="18.28515625" style="3" customWidth="1"/>
    <col min="270" max="276" width="3" style="3" customWidth="1"/>
    <col min="277" max="277" width="20.5703125" style="3" customWidth="1"/>
    <col min="278" max="281" width="11.42578125" style="3"/>
    <col min="282" max="282" width="21.85546875" style="3" customWidth="1"/>
    <col min="283" max="283" width="22.42578125" style="3" customWidth="1"/>
    <col min="284" max="497" width="11.42578125" style="3"/>
    <col min="498" max="498" width="2.85546875" style="3" customWidth="1"/>
    <col min="499" max="499" width="20.7109375" style="3" customWidth="1"/>
    <col min="500" max="500" width="16.28515625" style="3" customWidth="1"/>
    <col min="501" max="501" width="21.7109375" style="3" customWidth="1"/>
    <col min="502" max="502" width="16.28515625" style="3" customWidth="1"/>
    <col min="503" max="503" width="18" style="3" customWidth="1"/>
    <col min="504" max="504" width="16.7109375" style="3" customWidth="1"/>
    <col min="505" max="505" width="23.140625" style="3" customWidth="1"/>
    <col min="506" max="506" width="33.85546875" style="3" customWidth="1"/>
    <col min="507" max="507" width="13.7109375" style="3" customWidth="1"/>
    <col min="508" max="508" width="22.5703125" style="3" customWidth="1"/>
    <col min="509" max="509" width="6.7109375" style="3" customWidth="1"/>
    <col min="510" max="510" width="22.7109375" style="3" customWidth="1"/>
    <col min="511" max="511" width="4.42578125" style="3" customWidth="1"/>
    <col min="512" max="513" width="3.140625" style="3" customWidth="1"/>
    <col min="514" max="514" width="3.7109375" style="3" customWidth="1"/>
    <col min="515" max="515" width="3.28515625" style="3" customWidth="1"/>
    <col min="516" max="516" width="2.5703125" style="3" customWidth="1"/>
    <col min="517" max="517" width="4.42578125" style="3" customWidth="1"/>
    <col min="518" max="518" width="22" style="3" customWidth="1"/>
    <col min="519" max="519" width="8.42578125" style="3" customWidth="1"/>
    <col min="520" max="520" width="8.85546875" style="3" customWidth="1"/>
    <col min="521" max="521" width="9.42578125" style="3" customWidth="1"/>
    <col min="522" max="522" width="8.7109375" style="3" customWidth="1"/>
    <col min="523" max="523" width="20.5703125" style="3" customWidth="1"/>
    <col min="524" max="524" width="11.42578125" style="3"/>
    <col min="525" max="525" width="18.28515625" style="3" customWidth="1"/>
    <col min="526" max="532" width="3" style="3" customWidth="1"/>
    <col min="533" max="533" width="20.5703125" style="3" customWidth="1"/>
    <col min="534" max="537" width="11.42578125" style="3"/>
    <col min="538" max="538" width="21.85546875" style="3" customWidth="1"/>
    <col min="539" max="539" width="22.42578125" style="3" customWidth="1"/>
    <col min="540" max="753" width="11.42578125" style="3"/>
    <col min="754" max="754" width="2.85546875" style="3" customWidth="1"/>
    <col min="755" max="755" width="20.7109375" style="3" customWidth="1"/>
    <col min="756" max="756" width="16.28515625" style="3" customWidth="1"/>
    <col min="757" max="757" width="21.7109375" style="3" customWidth="1"/>
    <col min="758" max="758" width="16.28515625" style="3" customWidth="1"/>
    <col min="759" max="759" width="18" style="3" customWidth="1"/>
    <col min="760" max="760" width="16.7109375" style="3" customWidth="1"/>
    <col min="761" max="761" width="23.140625" style="3" customWidth="1"/>
    <col min="762" max="762" width="33.85546875" style="3" customWidth="1"/>
    <col min="763" max="763" width="13.7109375" style="3" customWidth="1"/>
    <col min="764" max="764" width="22.5703125" style="3" customWidth="1"/>
    <col min="765" max="765" width="6.7109375" style="3" customWidth="1"/>
    <col min="766" max="766" width="22.7109375" style="3" customWidth="1"/>
    <col min="767" max="767" width="4.42578125" style="3" customWidth="1"/>
    <col min="768" max="769" width="3.140625" style="3" customWidth="1"/>
    <col min="770" max="770" width="3.7109375" style="3" customWidth="1"/>
    <col min="771" max="771" width="3.28515625" style="3" customWidth="1"/>
    <col min="772" max="772" width="2.5703125" style="3" customWidth="1"/>
    <col min="773" max="773" width="4.42578125" style="3" customWidth="1"/>
    <col min="774" max="774" width="22" style="3" customWidth="1"/>
    <col min="775" max="775" width="8.42578125" style="3" customWidth="1"/>
    <col min="776" max="776" width="8.85546875" style="3" customWidth="1"/>
    <col min="777" max="777" width="9.42578125" style="3" customWidth="1"/>
    <col min="778" max="778" width="8.7109375" style="3" customWidth="1"/>
    <col min="779" max="779" width="20.5703125" style="3" customWidth="1"/>
    <col min="780" max="780" width="11.42578125" style="3"/>
    <col min="781" max="781" width="18.28515625" style="3" customWidth="1"/>
    <col min="782" max="788" width="3" style="3" customWidth="1"/>
    <col min="789" max="789" width="20.5703125" style="3" customWidth="1"/>
    <col min="790" max="793" width="11.42578125" style="3"/>
    <col min="794" max="794" width="21.85546875" style="3" customWidth="1"/>
    <col min="795" max="795" width="22.42578125" style="3" customWidth="1"/>
    <col min="796" max="1009" width="11.42578125" style="3"/>
    <col min="1010" max="1010" width="2.85546875" style="3" customWidth="1"/>
    <col min="1011" max="1011" width="20.7109375" style="3" customWidth="1"/>
    <col min="1012" max="1012" width="16.28515625" style="3" customWidth="1"/>
    <col min="1013" max="1013" width="21.7109375" style="3" customWidth="1"/>
    <col min="1014" max="1014" width="16.28515625" style="3" customWidth="1"/>
    <col min="1015" max="1015" width="18" style="3" customWidth="1"/>
    <col min="1016" max="1016" width="16.7109375" style="3" customWidth="1"/>
    <col min="1017" max="1017" width="23.140625" style="3" customWidth="1"/>
    <col min="1018" max="1018" width="33.85546875" style="3" customWidth="1"/>
    <col min="1019" max="1019" width="13.7109375" style="3" customWidth="1"/>
    <col min="1020" max="1020" width="22.5703125" style="3" customWidth="1"/>
    <col min="1021" max="1021" width="6.7109375" style="3" customWidth="1"/>
    <col min="1022" max="1022" width="22.7109375" style="3" customWidth="1"/>
    <col min="1023" max="1023" width="4.42578125" style="3" customWidth="1"/>
    <col min="1024" max="1025" width="3.140625" style="3" customWidth="1"/>
    <col min="1026" max="1026" width="3.7109375" style="3" customWidth="1"/>
    <col min="1027" max="1027" width="3.28515625" style="3" customWidth="1"/>
    <col min="1028" max="1028" width="2.5703125" style="3" customWidth="1"/>
    <col min="1029" max="1029" width="4.42578125" style="3" customWidth="1"/>
    <col min="1030" max="1030" width="22" style="3" customWidth="1"/>
    <col min="1031" max="1031" width="8.42578125" style="3" customWidth="1"/>
    <col min="1032" max="1032" width="8.85546875" style="3" customWidth="1"/>
    <col min="1033" max="1033" width="9.42578125" style="3" customWidth="1"/>
    <col min="1034" max="1034" width="8.7109375" style="3" customWidth="1"/>
    <col min="1035" max="1035" width="20.5703125" style="3" customWidth="1"/>
    <col min="1036" max="1036" width="11.42578125" style="3"/>
    <col min="1037" max="1037" width="18.28515625" style="3" customWidth="1"/>
    <col min="1038" max="1044" width="3" style="3" customWidth="1"/>
    <col min="1045" max="1045" width="20.5703125" style="3" customWidth="1"/>
    <col min="1046" max="1049" width="11.42578125" style="3"/>
    <col min="1050" max="1050" width="21.85546875" style="3" customWidth="1"/>
    <col min="1051" max="1051" width="22.42578125" style="3" customWidth="1"/>
    <col min="1052" max="1265" width="11.42578125" style="3"/>
    <col min="1266" max="1266" width="2.85546875" style="3" customWidth="1"/>
    <col min="1267" max="1267" width="20.7109375" style="3" customWidth="1"/>
    <col min="1268" max="1268" width="16.28515625" style="3" customWidth="1"/>
    <col min="1269" max="1269" width="21.7109375" style="3" customWidth="1"/>
    <col min="1270" max="1270" width="16.28515625" style="3" customWidth="1"/>
    <col min="1271" max="1271" width="18" style="3" customWidth="1"/>
    <col min="1272" max="1272" width="16.7109375" style="3" customWidth="1"/>
    <col min="1273" max="1273" width="23.140625" style="3" customWidth="1"/>
    <col min="1274" max="1274" width="33.85546875" style="3" customWidth="1"/>
    <col min="1275" max="1275" width="13.7109375" style="3" customWidth="1"/>
    <col min="1276" max="1276" width="22.5703125" style="3" customWidth="1"/>
    <col min="1277" max="1277" width="6.7109375" style="3" customWidth="1"/>
    <col min="1278" max="1278" width="22.7109375" style="3" customWidth="1"/>
    <col min="1279" max="1279" width="4.42578125" style="3" customWidth="1"/>
    <col min="1280" max="1281" width="3.140625" style="3" customWidth="1"/>
    <col min="1282" max="1282" width="3.7109375" style="3" customWidth="1"/>
    <col min="1283" max="1283" width="3.28515625" style="3" customWidth="1"/>
    <col min="1284" max="1284" width="2.5703125" style="3" customWidth="1"/>
    <col min="1285" max="1285" width="4.42578125" style="3" customWidth="1"/>
    <col min="1286" max="1286" width="22" style="3" customWidth="1"/>
    <col min="1287" max="1287" width="8.42578125" style="3" customWidth="1"/>
    <col min="1288" max="1288" width="8.85546875" style="3" customWidth="1"/>
    <col min="1289" max="1289" width="9.42578125" style="3" customWidth="1"/>
    <col min="1290" max="1290" width="8.7109375" style="3" customWidth="1"/>
    <col min="1291" max="1291" width="20.5703125" style="3" customWidth="1"/>
    <col min="1292" max="1292" width="11.42578125" style="3"/>
    <col min="1293" max="1293" width="18.28515625" style="3" customWidth="1"/>
    <col min="1294" max="1300" width="3" style="3" customWidth="1"/>
    <col min="1301" max="1301" width="20.5703125" style="3" customWidth="1"/>
    <col min="1302" max="1305" width="11.42578125" style="3"/>
    <col min="1306" max="1306" width="21.85546875" style="3" customWidth="1"/>
    <col min="1307" max="1307" width="22.42578125" style="3" customWidth="1"/>
    <col min="1308" max="1521" width="11.42578125" style="3"/>
    <col min="1522" max="1522" width="2.85546875" style="3" customWidth="1"/>
    <col min="1523" max="1523" width="20.7109375" style="3" customWidth="1"/>
    <col min="1524" max="1524" width="16.28515625" style="3" customWidth="1"/>
    <col min="1525" max="1525" width="21.7109375" style="3" customWidth="1"/>
    <col min="1526" max="1526" width="16.28515625" style="3" customWidth="1"/>
    <col min="1527" max="1527" width="18" style="3" customWidth="1"/>
    <col min="1528" max="1528" width="16.7109375" style="3" customWidth="1"/>
    <col min="1529" max="1529" width="23.140625" style="3" customWidth="1"/>
    <col min="1530" max="1530" width="33.85546875" style="3" customWidth="1"/>
    <col min="1531" max="1531" width="13.7109375" style="3" customWidth="1"/>
    <col min="1532" max="1532" width="22.5703125" style="3" customWidth="1"/>
    <col min="1533" max="1533" width="6.7109375" style="3" customWidth="1"/>
    <col min="1534" max="1534" width="22.7109375" style="3" customWidth="1"/>
    <col min="1535" max="1535" width="4.42578125" style="3" customWidth="1"/>
    <col min="1536" max="1537" width="3.140625" style="3" customWidth="1"/>
    <col min="1538" max="1538" width="3.7109375" style="3" customWidth="1"/>
    <col min="1539" max="1539" width="3.28515625" style="3" customWidth="1"/>
    <col min="1540" max="1540" width="2.5703125" style="3" customWidth="1"/>
    <col min="1541" max="1541" width="4.42578125" style="3" customWidth="1"/>
    <col min="1542" max="1542" width="22" style="3" customWidth="1"/>
    <col min="1543" max="1543" width="8.42578125" style="3" customWidth="1"/>
    <col min="1544" max="1544" width="8.85546875" style="3" customWidth="1"/>
    <col min="1545" max="1545" width="9.42578125" style="3" customWidth="1"/>
    <col min="1546" max="1546" width="8.7109375" style="3" customWidth="1"/>
    <col min="1547" max="1547" width="20.5703125" style="3" customWidth="1"/>
    <col min="1548" max="1548" width="11.42578125" style="3"/>
    <col min="1549" max="1549" width="18.28515625" style="3" customWidth="1"/>
    <col min="1550" max="1556" width="3" style="3" customWidth="1"/>
    <col min="1557" max="1557" width="20.5703125" style="3" customWidth="1"/>
    <col min="1558" max="1561" width="11.42578125" style="3"/>
    <col min="1562" max="1562" width="21.85546875" style="3" customWidth="1"/>
    <col min="1563" max="1563" width="22.42578125" style="3" customWidth="1"/>
    <col min="1564" max="1777" width="11.42578125" style="3"/>
    <col min="1778" max="1778" width="2.85546875" style="3" customWidth="1"/>
    <col min="1779" max="1779" width="20.7109375" style="3" customWidth="1"/>
    <col min="1780" max="1780" width="16.28515625" style="3" customWidth="1"/>
    <col min="1781" max="1781" width="21.7109375" style="3" customWidth="1"/>
    <col min="1782" max="1782" width="16.28515625" style="3" customWidth="1"/>
    <col min="1783" max="1783" width="18" style="3" customWidth="1"/>
    <col min="1784" max="1784" width="16.7109375" style="3" customWidth="1"/>
    <col min="1785" max="1785" width="23.140625" style="3" customWidth="1"/>
    <col min="1786" max="1786" width="33.85546875" style="3" customWidth="1"/>
    <col min="1787" max="1787" width="13.7109375" style="3" customWidth="1"/>
    <col min="1788" max="1788" width="22.5703125" style="3" customWidth="1"/>
    <col min="1789" max="1789" width="6.7109375" style="3" customWidth="1"/>
    <col min="1790" max="1790" width="22.7109375" style="3" customWidth="1"/>
    <col min="1791" max="1791" width="4.42578125" style="3" customWidth="1"/>
    <col min="1792" max="1793" width="3.140625" style="3" customWidth="1"/>
    <col min="1794" max="1794" width="3.7109375" style="3" customWidth="1"/>
    <col min="1795" max="1795" width="3.28515625" style="3" customWidth="1"/>
    <col min="1796" max="1796" width="2.5703125" style="3" customWidth="1"/>
    <col min="1797" max="1797" width="4.42578125" style="3" customWidth="1"/>
    <col min="1798" max="1798" width="22" style="3" customWidth="1"/>
    <col min="1799" max="1799" width="8.42578125" style="3" customWidth="1"/>
    <col min="1800" max="1800" width="8.85546875" style="3" customWidth="1"/>
    <col min="1801" max="1801" width="9.42578125" style="3" customWidth="1"/>
    <col min="1802" max="1802" width="8.7109375" style="3" customWidth="1"/>
    <col min="1803" max="1803" width="20.5703125" style="3" customWidth="1"/>
    <col min="1804" max="1804" width="11.42578125" style="3"/>
    <col min="1805" max="1805" width="18.28515625" style="3" customWidth="1"/>
    <col min="1806" max="1812" width="3" style="3" customWidth="1"/>
    <col min="1813" max="1813" width="20.5703125" style="3" customWidth="1"/>
    <col min="1814" max="1817" width="11.42578125" style="3"/>
    <col min="1818" max="1818" width="21.85546875" style="3" customWidth="1"/>
    <col min="1819" max="1819" width="22.42578125" style="3" customWidth="1"/>
    <col min="1820" max="2033" width="11.42578125" style="3"/>
    <col min="2034" max="2034" width="2.85546875" style="3" customWidth="1"/>
    <col min="2035" max="2035" width="20.7109375" style="3" customWidth="1"/>
    <col min="2036" max="2036" width="16.28515625" style="3" customWidth="1"/>
    <col min="2037" max="2037" width="21.7109375" style="3" customWidth="1"/>
    <col min="2038" max="2038" width="16.28515625" style="3" customWidth="1"/>
    <col min="2039" max="2039" width="18" style="3" customWidth="1"/>
    <col min="2040" max="2040" width="16.7109375" style="3" customWidth="1"/>
    <col min="2041" max="2041" width="23.140625" style="3" customWidth="1"/>
    <col min="2042" max="2042" width="33.85546875" style="3" customWidth="1"/>
    <col min="2043" max="2043" width="13.7109375" style="3" customWidth="1"/>
    <col min="2044" max="2044" width="22.5703125" style="3" customWidth="1"/>
    <col min="2045" max="2045" width="6.7109375" style="3" customWidth="1"/>
    <col min="2046" max="2046" width="22.7109375" style="3" customWidth="1"/>
    <col min="2047" max="2047" width="4.42578125" style="3" customWidth="1"/>
    <col min="2048" max="2049" width="3.140625" style="3" customWidth="1"/>
    <col min="2050" max="2050" width="3.7109375" style="3" customWidth="1"/>
    <col min="2051" max="2051" width="3.28515625" style="3" customWidth="1"/>
    <col min="2052" max="2052" width="2.5703125" style="3" customWidth="1"/>
    <col min="2053" max="2053" width="4.42578125" style="3" customWidth="1"/>
    <col min="2054" max="2054" width="22" style="3" customWidth="1"/>
    <col min="2055" max="2055" width="8.42578125" style="3" customWidth="1"/>
    <col min="2056" max="2056" width="8.85546875" style="3" customWidth="1"/>
    <col min="2057" max="2057" width="9.42578125" style="3" customWidth="1"/>
    <col min="2058" max="2058" width="8.7109375" style="3" customWidth="1"/>
    <col min="2059" max="2059" width="20.5703125" style="3" customWidth="1"/>
    <col min="2060" max="2060" width="11.42578125" style="3"/>
    <col min="2061" max="2061" width="18.28515625" style="3" customWidth="1"/>
    <col min="2062" max="2068" width="3" style="3" customWidth="1"/>
    <col min="2069" max="2069" width="20.5703125" style="3" customWidth="1"/>
    <col min="2070" max="2073" width="11.42578125" style="3"/>
    <col min="2074" max="2074" width="21.85546875" style="3" customWidth="1"/>
    <col min="2075" max="2075" width="22.42578125" style="3" customWidth="1"/>
    <col min="2076" max="2289" width="11.42578125" style="3"/>
    <col min="2290" max="2290" width="2.85546875" style="3" customWidth="1"/>
    <col min="2291" max="2291" width="20.7109375" style="3" customWidth="1"/>
    <col min="2292" max="2292" width="16.28515625" style="3" customWidth="1"/>
    <col min="2293" max="2293" width="21.7109375" style="3" customWidth="1"/>
    <col min="2294" max="2294" width="16.28515625" style="3" customWidth="1"/>
    <col min="2295" max="2295" width="18" style="3" customWidth="1"/>
    <col min="2296" max="2296" width="16.7109375" style="3" customWidth="1"/>
    <col min="2297" max="2297" width="23.140625" style="3" customWidth="1"/>
    <col min="2298" max="2298" width="33.85546875" style="3" customWidth="1"/>
    <col min="2299" max="2299" width="13.7109375" style="3" customWidth="1"/>
    <col min="2300" max="2300" width="22.5703125" style="3" customWidth="1"/>
    <col min="2301" max="2301" width="6.7109375" style="3" customWidth="1"/>
    <col min="2302" max="2302" width="22.7109375" style="3" customWidth="1"/>
    <col min="2303" max="2303" width="4.42578125" style="3" customWidth="1"/>
    <col min="2304" max="2305" width="3.140625" style="3" customWidth="1"/>
    <col min="2306" max="2306" width="3.7109375" style="3" customWidth="1"/>
    <col min="2307" max="2307" width="3.28515625" style="3" customWidth="1"/>
    <col min="2308" max="2308" width="2.5703125" style="3" customWidth="1"/>
    <col min="2309" max="2309" width="4.42578125" style="3" customWidth="1"/>
    <col min="2310" max="2310" width="22" style="3" customWidth="1"/>
    <col min="2311" max="2311" width="8.42578125" style="3" customWidth="1"/>
    <col min="2312" max="2312" width="8.85546875" style="3" customWidth="1"/>
    <col min="2313" max="2313" width="9.42578125" style="3" customWidth="1"/>
    <col min="2314" max="2314" width="8.7109375" style="3" customWidth="1"/>
    <col min="2315" max="2315" width="20.5703125" style="3" customWidth="1"/>
    <col min="2316" max="2316" width="11.42578125" style="3"/>
    <col min="2317" max="2317" width="18.28515625" style="3" customWidth="1"/>
    <col min="2318" max="2324" width="3" style="3" customWidth="1"/>
    <col min="2325" max="2325" width="20.5703125" style="3" customWidth="1"/>
    <col min="2326" max="2329" width="11.42578125" style="3"/>
    <col min="2330" max="2330" width="21.85546875" style="3" customWidth="1"/>
    <col min="2331" max="2331" width="22.42578125" style="3" customWidth="1"/>
    <col min="2332" max="2545" width="11.42578125" style="3"/>
    <col min="2546" max="2546" width="2.85546875" style="3" customWidth="1"/>
    <col min="2547" max="2547" width="20.7109375" style="3" customWidth="1"/>
    <col min="2548" max="2548" width="16.28515625" style="3" customWidth="1"/>
    <col min="2549" max="2549" width="21.7109375" style="3" customWidth="1"/>
    <col min="2550" max="2550" width="16.28515625" style="3" customWidth="1"/>
    <col min="2551" max="2551" width="18" style="3" customWidth="1"/>
    <col min="2552" max="2552" width="16.7109375" style="3" customWidth="1"/>
    <col min="2553" max="2553" width="23.140625" style="3" customWidth="1"/>
    <col min="2554" max="2554" width="33.85546875" style="3" customWidth="1"/>
    <col min="2555" max="2555" width="13.7109375" style="3" customWidth="1"/>
    <col min="2556" max="2556" width="22.5703125" style="3" customWidth="1"/>
    <col min="2557" max="2557" width="6.7109375" style="3" customWidth="1"/>
    <col min="2558" max="2558" width="22.7109375" style="3" customWidth="1"/>
    <col min="2559" max="2559" width="4.42578125" style="3" customWidth="1"/>
    <col min="2560" max="2561" width="3.140625" style="3" customWidth="1"/>
    <col min="2562" max="2562" width="3.7109375" style="3" customWidth="1"/>
    <col min="2563" max="2563" width="3.28515625" style="3" customWidth="1"/>
    <col min="2564" max="2564" width="2.5703125" style="3" customWidth="1"/>
    <col min="2565" max="2565" width="4.42578125" style="3" customWidth="1"/>
    <col min="2566" max="2566" width="22" style="3" customWidth="1"/>
    <col min="2567" max="2567" width="8.42578125" style="3" customWidth="1"/>
    <col min="2568" max="2568" width="8.85546875" style="3" customWidth="1"/>
    <col min="2569" max="2569" width="9.42578125" style="3" customWidth="1"/>
    <col min="2570" max="2570" width="8.7109375" style="3" customWidth="1"/>
    <col min="2571" max="2571" width="20.5703125" style="3" customWidth="1"/>
    <col min="2572" max="2572" width="11.42578125" style="3"/>
    <col min="2573" max="2573" width="18.28515625" style="3" customWidth="1"/>
    <col min="2574" max="2580" width="3" style="3" customWidth="1"/>
    <col min="2581" max="2581" width="20.5703125" style="3" customWidth="1"/>
    <col min="2582" max="2585" width="11.42578125" style="3"/>
    <col min="2586" max="2586" width="21.85546875" style="3" customWidth="1"/>
    <col min="2587" max="2587" width="22.42578125" style="3" customWidth="1"/>
    <col min="2588" max="2801" width="11.42578125" style="3"/>
    <col min="2802" max="2802" width="2.85546875" style="3" customWidth="1"/>
    <col min="2803" max="2803" width="20.7109375" style="3" customWidth="1"/>
    <col min="2804" max="2804" width="16.28515625" style="3" customWidth="1"/>
    <col min="2805" max="2805" width="21.7109375" style="3" customWidth="1"/>
    <col min="2806" max="2806" width="16.28515625" style="3" customWidth="1"/>
    <col min="2807" max="2807" width="18" style="3" customWidth="1"/>
    <col min="2808" max="2808" width="16.7109375" style="3" customWidth="1"/>
    <col min="2809" max="2809" width="23.140625" style="3" customWidth="1"/>
    <col min="2810" max="2810" width="33.85546875" style="3" customWidth="1"/>
    <col min="2811" max="2811" width="13.7109375" style="3" customWidth="1"/>
    <col min="2812" max="2812" width="22.5703125" style="3" customWidth="1"/>
    <col min="2813" max="2813" width="6.7109375" style="3" customWidth="1"/>
    <col min="2814" max="2814" width="22.7109375" style="3" customWidth="1"/>
    <col min="2815" max="2815" width="4.42578125" style="3" customWidth="1"/>
    <col min="2816" max="2817" width="3.140625" style="3" customWidth="1"/>
    <col min="2818" max="2818" width="3.7109375" style="3" customWidth="1"/>
    <col min="2819" max="2819" width="3.28515625" style="3" customWidth="1"/>
    <col min="2820" max="2820" width="2.5703125" style="3" customWidth="1"/>
    <col min="2821" max="2821" width="4.42578125" style="3" customWidth="1"/>
    <col min="2822" max="2822" width="22" style="3" customWidth="1"/>
    <col min="2823" max="2823" width="8.42578125" style="3" customWidth="1"/>
    <col min="2824" max="2824" width="8.85546875" style="3" customWidth="1"/>
    <col min="2825" max="2825" width="9.42578125" style="3" customWidth="1"/>
    <col min="2826" max="2826" width="8.7109375" style="3" customWidth="1"/>
    <col min="2827" max="2827" width="20.5703125" style="3" customWidth="1"/>
    <col min="2828" max="2828" width="11.42578125" style="3"/>
    <col min="2829" max="2829" width="18.28515625" style="3" customWidth="1"/>
    <col min="2830" max="2836" width="3" style="3" customWidth="1"/>
    <col min="2837" max="2837" width="20.5703125" style="3" customWidth="1"/>
    <col min="2838" max="2841" width="11.42578125" style="3"/>
    <col min="2842" max="2842" width="21.85546875" style="3" customWidth="1"/>
    <col min="2843" max="2843" width="22.42578125" style="3" customWidth="1"/>
    <col min="2844" max="3057" width="11.42578125" style="3"/>
    <col min="3058" max="3058" width="2.85546875" style="3" customWidth="1"/>
    <col min="3059" max="3059" width="20.7109375" style="3" customWidth="1"/>
    <col min="3060" max="3060" width="16.28515625" style="3" customWidth="1"/>
    <col min="3061" max="3061" width="21.7109375" style="3" customWidth="1"/>
    <col min="3062" max="3062" width="16.28515625" style="3" customWidth="1"/>
    <col min="3063" max="3063" width="18" style="3" customWidth="1"/>
    <col min="3064" max="3064" width="16.7109375" style="3" customWidth="1"/>
    <col min="3065" max="3065" width="23.140625" style="3" customWidth="1"/>
    <col min="3066" max="3066" width="33.85546875" style="3" customWidth="1"/>
    <col min="3067" max="3067" width="13.7109375" style="3" customWidth="1"/>
    <col min="3068" max="3068" width="22.5703125" style="3" customWidth="1"/>
    <col min="3069" max="3069" width="6.7109375" style="3" customWidth="1"/>
    <col min="3070" max="3070" width="22.7109375" style="3" customWidth="1"/>
    <col min="3071" max="3071" width="4.42578125" style="3" customWidth="1"/>
    <col min="3072" max="3073" width="3.140625" style="3" customWidth="1"/>
    <col min="3074" max="3074" width="3.7109375" style="3" customWidth="1"/>
    <col min="3075" max="3075" width="3.28515625" style="3" customWidth="1"/>
    <col min="3076" max="3076" width="2.5703125" style="3" customWidth="1"/>
    <col min="3077" max="3077" width="4.42578125" style="3" customWidth="1"/>
    <col min="3078" max="3078" width="22" style="3" customWidth="1"/>
    <col min="3079" max="3079" width="8.42578125" style="3" customWidth="1"/>
    <col min="3080" max="3080" width="8.85546875" style="3" customWidth="1"/>
    <col min="3081" max="3081" width="9.42578125" style="3" customWidth="1"/>
    <col min="3082" max="3082" width="8.7109375" style="3" customWidth="1"/>
    <col min="3083" max="3083" width="20.5703125" style="3" customWidth="1"/>
    <col min="3084" max="3084" width="11.42578125" style="3"/>
    <col min="3085" max="3085" width="18.28515625" style="3" customWidth="1"/>
    <col min="3086" max="3092" width="3" style="3" customWidth="1"/>
    <col min="3093" max="3093" width="20.5703125" style="3" customWidth="1"/>
    <col min="3094" max="3097" width="11.42578125" style="3"/>
    <col min="3098" max="3098" width="21.85546875" style="3" customWidth="1"/>
    <col min="3099" max="3099" width="22.42578125" style="3" customWidth="1"/>
    <col min="3100" max="3313" width="11.42578125" style="3"/>
    <col min="3314" max="3314" width="2.85546875" style="3" customWidth="1"/>
    <col min="3315" max="3315" width="20.7109375" style="3" customWidth="1"/>
    <col min="3316" max="3316" width="16.28515625" style="3" customWidth="1"/>
    <col min="3317" max="3317" width="21.7109375" style="3" customWidth="1"/>
    <col min="3318" max="3318" width="16.28515625" style="3" customWidth="1"/>
    <col min="3319" max="3319" width="18" style="3" customWidth="1"/>
    <col min="3320" max="3320" width="16.7109375" style="3" customWidth="1"/>
    <col min="3321" max="3321" width="23.140625" style="3" customWidth="1"/>
    <col min="3322" max="3322" width="33.85546875" style="3" customWidth="1"/>
    <col min="3323" max="3323" width="13.7109375" style="3" customWidth="1"/>
    <col min="3324" max="3324" width="22.5703125" style="3" customWidth="1"/>
    <col min="3325" max="3325" width="6.7109375" style="3" customWidth="1"/>
    <col min="3326" max="3326" width="22.7109375" style="3" customWidth="1"/>
    <col min="3327" max="3327" width="4.42578125" style="3" customWidth="1"/>
    <col min="3328" max="3329" width="3.140625" style="3" customWidth="1"/>
    <col min="3330" max="3330" width="3.7109375" style="3" customWidth="1"/>
    <col min="3331" max="3331" width="3.28515625" style="3" customWidth="1"/>
    <col min="3332" max="3332" width="2.5703125" style="3" customWidth="1"/>
    <col min="3333" max="3333" width="4.42578125" style="3" customWidth="1"/>
    <col min="3334" max="3334" width="22" style="3" customWidth="1"/>
    <col min="3335" max="3335" width="8.42578125" style="3" customWidth="1"/>
    <col min="3336" max="3336" width="8.85546875" style="3" customWidth="1"/>
    <col min="3337" max="3337" width="9.42578125" style="3" customWidth="1"/>
    <col min="3338" max="3338" width="8.7109375" style="3" customWidth="1"/>
    <col min="3339" max="3339" width="20.5703125" style="3" customWidth="1"/>
    <col min="3340" max="3340" width="11.42578125" style="3"/>
    <col min="3341" max="3341" width="18.28515625" style="3" customWidth="1"/>
    <col min="3342" max="3348" width="3" style="3" customWidth="1"/>
    <col min="3349" max="3349" width="20.5703125" style="3" customWidth="1"/>
    <col min="3350" max="3353" width="11.42578125" style="3"/>
    <col min="3354" max="3354" width="21.85546875" style="3" customWidth="1"/>
    <col min="3355" max="3355" width="22.42578125" style="3" customWidth="1"/>
    <col min="3356" max="3569" width="11.42578125" style="3"/>
    <col min="3570" max="3570" width="2.85546875" style="3" customWidth="1"/>
    <col min="3571" max="3571" width="20.7109375" style="3" customWidth="1"/>
    <col min="3572" max="3572" width="16.28515625" style="3" customWidth="1"/>
    <col min="3573" max="3573" width="21.7109375" style="3" customWidth="1"/>
    <col min="3574" max="3574" width="16.28515625" style="3" customWidth="1"/>
    <col min="3575" max="3575" width="18" style="3" customWidth="1"/>
    <col min="3576" max="3576" width="16.7109375" style="3" customWidth="1"/>
    <col min="3577" max="3577" width="23.140625" style="3" customWidth="1"/>
    <col min="3578" max="3578" width="33.85546875" style="3" customWidth="1"/>
    <col min="3579" max="3579" width="13.7109375" style="3" customWidth="1"/>
    <col min="3580" max="3580" width="22.5703125" style="3" customWidth="1"/>
    <col min="3581" max="3581" width="6.7109375" style="3" customWidth="1"/>
    <col min="3582" max="3582" width="22.7109375" style="3" customWidth="1"/>
    <col min="3583" max="3583" width="4.42578125" style="3" customWidth="1"/>
    <col min="3584" max="3585" width="3.140625" style="3" customWidth="1"/>
    <col min="3586" max="3586" width="3.7109375" style="3" customWidth="1"/>
    <col min="3587" max="3587" width="3.28515625" style="3" customWidth="1"/>
    <col min="3588" max="3588" width="2.5703125" style="3" customWidth="1"/>
    <col min="3589" max="3589" width="4.42578125" style="3" customWidth="1"/>
    <col min="3590" max="3590" width="22" style="3" customWidth="1"/>
    <col min="3591" max="3591" width="8.42578125" style="3" customWidth="1"/>
    <col min="3592" max="3592" width="8.85546875" style="3" customWidth="1"/>
    <col min="3593" max="3593" width="9.42578125" style="3" customWidth="1"/>
    <col min="3594" max="3594" width="8.7109375" style="3" customWidth="1"/>
    <col min="3595" max="3595" width="20.5703125" style="3" customWidth="1"/>
    <col min="3596" max="3596" width="11.42578125" style="3"/>
    <col min="3597" max="3597" width="18.28515625" style="3" customWidth="1"/>
    <col min="3598" max="3604" width="3" style="3" customWidth="1"/>
    <col min="3605" max="3605" width="20.5703125" style="3" customWidth="1"/>
    <col min="3606" max="3609" width="11.42578125" style="3"/>
    <col min="3610" max="3610" width="21.85546875" style="3" customWidth="1"/>
    <col min="3611" max="3611" width="22.42578125" style="3" customWidth="1"/>
    <col min="3612" max="3825" width="11.42578125" style="3"/>
    <col min="3826" max="3826" width="2.85546875" style="3" customWidth="1"/>
    <col min="3827" max="3827" width="20.7109375" style="3" customWidth="1"/>
    <col min="3828" max="3828" width="16.28515625" style="3" customWidth="1"/>
    <col min="3829" max="3829" width="21.7109375" style="3" customWidth="1"/>
    <col min="3830" max="3830" width="16.28515625" style="3" customWidth="1"/>
    <col min="3831" max="3831" width="18" style="3" customWidth="1"/>
    <col min="3832" max="3832" width="16.7109375" style="3" customWidth="1"/>
    <col min="3833" max="3833" width="23.140625" style="3" customWidth="1"/>
    <col min="3834" max="3834" width="33.85546875" style="3" customWidth="1"/>
    <col min="3835" max="3835" width="13.7109375" style="3" customWidth="1"/>
    <col min="3836" max="3836" width="22.5703125" style="3" customWidth="1"/>
    <col min="3837" max="3837" width="6.7109375" style="3" customWidth="1"/>
    <col min="3838" max="3838" width="22.7109375" style="3" customWidth="1"/>
    <col min="3839" max="3839" width="4.42578125" style="3" customWidth="1"/>
    <col min="3840" max="3841" width="3.140625" style="3" customWidth="1"/>
    <col min="3842" max="3842" width="3.7109375" style="3" customWidth="1"/>
    <col min="3843" max="3843" width="3.28515625" style="3" customWidth="1"/>
    <col min="3844" max="3844" width="2.5703125" style="3" customWidth="1"/>
    <col min="3845" max="3845" width="4.42578125" style="3" customWidth="1"/>
    <col min="3846" max="3846" width="22" style="3" customWidth="1"/>
    <col min="3847" max="3847" width="8.42578125" style="3" customWidth="1"/>
    <col min="3848" max="3848" width="8.85546875" style="3" customWidth="1"/>
    <col min="3849" max="3849" width="9.42578125" style="3" customWidth="1"/>
    <col min="3850" max="3850" width="8.7109375" style="3" customWidth="1"/>
    <col min="3851" max="3851" width="20.5703125" style="3" customWidth="1"/>
    <col min="3852" max="3852" width="11.42578125" style="3"/>
    <col min="3853" max="3853" width="18.28515625" style="3" customWidth="1"/>
    <col min="3854" max="3860" width="3" style="3" customWidth="1"/>
    <col min="3861" max="3861" width="20.5703125" style="3" customWidth="1"/>
    <col min="3862" max="3865" width="11.42578125" style="3"/>
    <col min="3866" max="3866" width="21.85546875" style="3" customWidth="1"/>
    <col min="3867" max="3867" width="22.42578125" style="3" customWidth="1"/>
    <col min="3868" max="4081" width="11.42578125" style="3"/>
    <col min="4082" max="4082" width="2.85546875" style="3" customWidth="1"/>
    <col min="4083" max="4083" width="20.7109375" style="3" customWidth="1"/>
    <col min="4084" max="4084" width="16.28515625" style="3" customWidth="1"/>
    <col min="4085" max="4085" width="21.7109375" style="3" customWidth="1"/>
    <col min="4086" max="4086" width="16.28515625" style="3" customWidth="1"/>
    <col min="4087" max="4087" width="18" style="3" customWidth="1"/>
    <col min="4088" max="4088" width="16.7109375" style="3" customWidth="1"/>
    <col min="4089" max="4089" width="23.140625" style="3" customWidth="1"/>
    <col min="4090" max="4090" width="33.85546875" style="3" customWidth="1"/>
    <col min="4091" max="4091" width="13.7109375" style="3" customWidth="1"/>
    <col min="4092" max="4092" width="22.5703125" style="3" customWidth="1"/>
    <col min="4093" max="4093" width="6.7109375" style="3" customWidth="1"/>
    <col min="4094" max="4094" width="22.7109375" style="3" customWidth="1"/>
    <col min="4095" max="4095" width="4.42578125" style="3" customWidth="1"/>
    <col min="4096" max="4097" width="3.140625" style="3" customWidth="1"/>
    <col min="4098" max="4098" width="3.7109375" style="3" customWidth="1"/>
    <col min="4099" max="4099" width="3.28515625" style="3" customWidth="1"/>
    <col min="4100" max="4100" width="2.5703125" style="3" customWidth="1"/>
    <col min="4101" max="4101" width="4.42578125" style="3" customWidth="1"/>
    <col min="4102" max="4102" width="22" style="3" customWidth="1"/>
    <col min="4103" max="4103" width="8.42578125" style="3" customWidth="1"/>
    <col min="4104" max="4104" width="8.85546875" style="3" customWidth="1"/>
    <col min="4105" max="4105" width="9.42578125" style="3" customWidth="1"/>
    <col min="4106" max="4106" width="8.7109375" style="3" customWidth="1"/>
    <col min="4107" max="4107" width="20.5703125" style="3" customWidth="1"/>
    <col min="4108" max="4108" width="11.42578125" style="3"/>
    <col min="4109" max="4109" width="18.28515625" style="3" customWidth="1"/>
    <col min="4110" max="4116" width="3" style="3" customWidth="1"/>
    <col min="4117" max="4117" width="20.5703125" style="3" customWidth="1"/>
    <col min="4118" max="4121" width="11.42578125" style="3"/>
    <col min="4122" max="4122" width="21.85546875" style="3" customWidth="1"/>
    <col min="4123" max="4123" width="22.42578125" style="3" customWidth="1"/>
    <col min="4124" max="4337" width="11.42578125" style="3"/>
    <col min="4338" max="4338" width="2.85546875" style="3" customWidth="1"/>
    <col min="4339" max="4339" width="20.7109375" style="3" customWidth="1"/>
    <col min="4340" max="4340" width="16.28515625" style="3" customWidth="1"/>
    <col min="4341" max="4341" width="21.7109375" style="3" customWidth="1"/>
    <col min="4342" max="4342" width="16.28515625" style="3" customWidth="1"/>
    <col min="4343" max="4343" width="18" style="3" customWidth="1"/>
    <col min="4344" max="4344" width="16.7109375" style="3" customWidth="1"/>
    <col min="4345" max="4345" width="23.140625" style="3" customWidth="1"/>
    <col min="4346" max="4346" width="33.85546875" style="3" customWidth="1"/>
    <col min="4347" max="4347" width="13.7109375" style="3" customWidth="1"/>
    <col min="4348" max="4348" width="22.5703125" style="3" customWidth="1"/>
    <col min="4349" max="4349" width="6.7109375" style="3" customWidth="1"/>
    <col min="4350" max="4350" width="22.7109375" style="3" customWidth="1"/>
    <col min="4351" max="4351" width="4.42578125" style="3" customWidth="1"/>
    <col min="4352" max="4353" width="3.140625" style="3" customWidth="1"/>
    <col min="4354" max="4354" width="3.7109375" style="3" customWidth="1"/>
    <col min="4355" max="4355" width="3.28515625" style="3" customWidth="1"/>
    <col min="4356" max="4356" width="2.5703125" style="3" customWidth="1"/>
    <col min="4357" max="4357" width="4.42578125" style="3" customWidth="1"/>
    <col min="4358" max="4358" width="22" style="3" customWidth="1"/>
    <col min="4359" max="4359" width="8.42578125" style="3" customWidth="1"/>
    <col min="4360" max="4360" width="8.85546875" style="3" customWidth="1"/>
    <col min="4361" max="4361" width="9.42578125" style="3" customWidth="1"/>
    <col min="4362" max="4362" width="8.7109375" style="3" customWidth="1"/>
    <col min="4363" max="4363" width="20.5703125" style="3" customWidth="1"/>
    <col min="4364" max="4364" width="11.42578125" style="3"/>
    <col min="4365" max="4365" width="18.28515625" style="3" customWidth="1"/>
    <col min="4366" max="4372" width="3" style="3" customWidth="1"/>
    <col min="4373" max="4373" width="20.5703125" style="3" customWidth="1"/>
    <col min="4374" max="4377" width="11.42578125" style="3"/>
    <col min="4378" max="4378" width="21.85546875" style="3" customWidth="1"/>
    <col min="4379" max="4379" width="22.42578125" style="3" customWidth="1"/>
    <col min="4380" max="4593" width="11.42578125" style="3"/>
    <col min="4594" max="4594" width="2.85546875" style="3" customWidth="1"/>
    <col min="4595" max="4595" width="20.7109375" style="3" customWidth="1"/>
    <col min="4596" max="4596" width="16.28515625" style="3" customWidth="1"/>
    <col min="4597" max="4597" width="21.7109375" style="3" customWidth="1"/>
    <col min="4598" max="4598" width="16.28515625" style="3" customWidth="1"/>
    <col min="4599" max="4599" width="18" style="3" customWidth="1"/>
    <col min="4600" max="4600" width="16.7109375" style="3" customWidth="1"/>
    <col min="4601" max="4601" width="23.140625" style="3" customWidth="1"/>
    <col min="4602" max="4602" width="33.85546875" style="3" customWidth="1"/>
    <col min="4603" max="4603" width="13.7109375" style="3" customWidth="1"/>
    <col min="4604" max="4604" width="22.5703125" style="3" customWidth="1"/>
    <col min="4605" max="4605" width="6.7109375" style="3" customWidth="1"/>
    <col min="4606" max="4606" width="22.7109375" style="3" customWidth="1"/>
    <col min="4607" max="4607" width="4.42578125" style="3" customWidth="1"/>
    <col min="4608" max="4609" width="3.140625" style="3" customWidth="1"/>
    <col min="4610" max="4610" width="3.7109375" style="3" customWidth="1"/>
    <col min="4611" max="4611" width="3.28515625" style="3" customWidth="1"/>
    <col min="4612" max="4612" width="2.5703125" style="3" customWidth="1"/>
    <col min="4613" max="4613" width="4.42578125" style="3" customWidth="1"/>
    <col min="4614" max="4614" width="22" style="3" customWidth="1"/>
    <col min="4615" max="4615" width="8.42578125" style="3" customWidth="1"/>
    <col min="4616" max="4616" width="8.85546875" style="3" customWidth="1"/>
    <col min="4617" max="4617" width="9.42578125" style="3" customWidth="1"/>
    <col min="4618" max="4618" width="8.7109375" style="3" customWidth="1"/>
    <col min="4619" max="4619" width="20.5703125" style="3" customWidth="1"/>
    <col min="4620" max="4620" width="11.42578125" style="3"/>
    <col min="4621" max="4621" width="18.28515625" style="3" customWidth="1"/>
    <col min="4622" max="4628" width="3" style="3" customWidth="1"/>
    <col min="4629" max="4629" width="20.5703125" style="3" customWidth="1"/>
    <col min="4630" max="4633" width="11.42578125" style="3"/>
    <col min="4634" max="4634" width="21.85546875" style="3" customWidth="1"/>
    <col min="4635" max="4635" width="22.42578125" style="3" customWidth="1"/>
    <col min="4636" max="4849" width="11.42578125" style="3"/>
    <col min="4850" max="4850" width="2.85546875" style="3" customWidth="1"/>
    <col min="4851" max="4851" width="20.7109375" style="3" customWidth="1"/>
    <col min="4852" max="4852" width="16.28515625" style="3" customWidth="1"/>
    <col min="4853" max="4853" width="21.7109375" style="3" customWidth="1"/>
    <col min="4854" max="4854" width="16.28515625" style="3" customWidth="1"/>
    <col min="4855" max="4855" width="18" style="3" customWidth="1"/>
    <col min="4856" max="4856" width="16.7109375" style="3" customWidth="1"/>
    <col min="4857" max="4857" width="23.140625" style="3" customWidth="1"/>
    <col min="4858" max="4858" width="33.85546875" style="3" customWidth="1"/>
    <col min="4859" max="4859" width="13.7109375" style="3" customWidth="1"/>
    <col min="4860" max="4860" width="22.5703125" style="3" customWidth="1"/>
    <col min="4861" max="4861" width="6.7109375" style="3" customWidth="1"/>
    <col min="4862" max="4862" width="22.7109375" style="3" customWidth="1"/>
    <col min="4863" max="4863" width="4.42578125" style="3" customWidth="1"/>
    <col min="4864" max="4865" width="3.140625" style="3" customWidth="1"/>
    <col min="4866" max="4866" width="3.7109375" style="3" customWidth="1"/>
    <col min="4867" max="4867" width="3.28515625" style="3" customWidth="1"/>
    <col min="4868" max="4868" width="2.5703125" style="3" customWidth="1"/>
    <col min="4869" max="4869" width="4.42578125" style="3" customWidth="1"/>
    <col min="4870" max="4870" width="22" style="3" customWidth="1"/>
    <col min="4871" max="4871" width="8.42578125" style="3" customWidth="1"/>
    <col min="4872" max="4872" width="8.85546875" style="3" customWidth="1"/>
    <col min="4873" max="4873" width="9.42578125" style="3" customWidth="1"/>
    <col min="4874" max="4874" width="8.7109375" style="3" customWidth="1"/>
    <col min="4875" max="4875" width="20.5703125" style="3" customWidth="1"/>
    <col min="4876" max="4876" width="11.42578125" style="3"/>
    <col min="4877" max="4877" width="18.28515625" style="3" customWidth="1"/>
    <col min="4878" max="4884" width="3" style="3" customWidth="1"/>
    <col min="4885" max="4885" width="20.5703125" style="3" customWidth="1"/>
    <col min="4886" max="4889" width="11.42578125" style="3"/>
    <col min="4890" max="4890" width="21.85546875" style="3" customWidth="1"/>
    <col min="4891" max="4891" width="22.42578125" style="3" customWidth="1"/>
    <col min="4892" max="5105" width="11.42578125" style="3"/>
    <col min="5106" max="5106" width="2.85546875" style="3" customWidth="1"/>
    <col min="5107" max="5107" width="20.7109375" style="3" customWidth="1"/>
    <col min="5108" max="5108" width="16.28515625" style="3" customWidth="1"/>
    <col min="5109" max="5109" width="21.7109375" style="3" customWidth="1"/>
    <col min="5110" max="5110" width="16.28515625" style="3" customWidth="1"/>
    <col min="5111" max="5111" width="18" style="3" customWidth="1"/>
    <col min="5112" max="5112" width="16.7109375" style="3" customWidth="1"/>
    <col min="5113" max="5113" width="23.140625" style="3" customWidth="1"/>
    <col min="5114" max="5114" width="33.85546875" style="3" customWidth="1"/>
    <col min="5115" max="5115" width="13.7109375" style="3" customWidth="1"/>
    <col min="5116" max="5116" width="22.5703125" style="3" customWidth="1"/>
    <col min="5117" max="5117" width="6.7109375" style="3" customWidth="1"/>
    <col min="5118" max="5118" width="22.7109375" style="3" customWidth="1"/>
    <col min="5119" max="5119" width="4.42578125" style="3" customWidth="1"/>
    <col min="5120" max="5121" width="3.140625" style="3" customWidth="1"/>
    <col min="5122" max="5122" width="3.7109375" style="3" customWidth="1"/>
    <col min="5123" max="5123" width="3.28515625" style="3" customWidth="1"/>
    <col min="5124" max="5124" width="2.5703125" style="3" customWidth="1"/>
    <col min="5125" max="5125" width="4.42578125" style="3" customWidth="1"/>
    <col min="5126" max="5126" width="22" style="3" customWidth="1"/>
    <col min="5127" max="5127" width="8.42578125" style="3" customWidth="1"/>
    <col min="5128" max="5128" width="8.85546875" style="3" customWidth="1"/>
    <col min="5129" max="5129" width="9.42578125" style="3" customWidth="1"/>
    <col min="5130" max="5130" width="8.7109375" style="3" customWidth="1"/>
    <col min="5131" max="5131" width="20.5703125" style="3" customWidth="1"/>
    <col min="5132" max="5132" width="11.42578125" style="3"/>
    <col min="5133" max="5133" width="18.28515625" style="3" customWidth="1"/>
    <col min="5134" max="5140" width="3" style="3" customWidth="1"/>
    <col min="5141" max="5141" width="20.5703125" style="3" customWidth="1"/>
    <col min="5142" max="5145" width="11.42578125" style="3"/>
    <col min="5146" max="5146" width="21.85546875" style="3" customWidth="1"/>
    <col min="5147" max="5147" width="22.42578125" style="3" customWidth="1"/>
    <col min="5148" max="5361" width="11.42578125" style="3"/>
    <col min="5362" max="5362" width="2.85546875" style="3" customWidth="1"/>
    <col min="5363" max="5363" width="20.7109375" style="3" customWidth="1"/>
    <col min="5364" max="5364" width="16.28515625" style="3" customWidth="1"/>
    <col min="5365" max="5365" width="21.7109375" style="3" customWidth="1"/>
    <col min="5366" max="5366" width="16.28515625" style="3" customWidth="1"/>
    <col min="5367" max="5367" width="18" style="3" customWidth="1"/>
    <col min="5368" max="5368" width="16.7109375" style="3" customWidth="1"/>
    <col min="5369" max="5369" width="23.140625" style="3" customWidth="1"/>
    <col min="5370" max="5370" width="33.85546875" style="3" customWidth="1"/>
    <col min="5371" max="5371" width="13.7109375" style="3" customWidth="1"/>
    <col min="5372" max="5372" width="22.5703125" style="3" customWidth="1"/>
    <col min="5373" max="5373" width="6.7109375" style="3" customWidth="1"/>
    <col min="5374" max="5374" width="22.7109375" style="3" customWidth="1"/>
    <col min="5375" max="5375" width="4.42578125" style="3" customWidth="1"/>
    <col min="5376" max="5377" width="3.140625" style="3" customWidth="1"/>
    <col min="5378" max="5378" width="3.7109375" style="3" customWidth="1"/>
    <col min="5379" max="5379" width="3.28515625" style="3" customWidth="1"/>
    <col min="5380" max="5380" width="2.5703125" style="3" customWidth="1"/>
    <col min="5381" max="5381" width="4.42578125" style="3" customWidth="1"/>
    <col min="5382" max="5382" width="22" style="3" customWidth="1"/>
    <col min="5383" max="5383" width="8.42578125" style="3" customWidth="1"/>
    <col min="5384" max="5384" width="8.85546875" style="3" customWidth="1"/>
    <col min="5385" max="5385" width="9.42578125" style="3" customWidth="1"/>
    <col min="5386" max="5386" width="8.7109375" style="3" customWidth="1"/>
    <col min="5387" max="5387" width="20.5703125" style="3" customWidth="1"/>
    <col min="5388" max="5388" width="11.42578125" style="3"/>
    <col min="5389" max="5389" width="18.28515625" style="3" customWidth="1"/>
    <col min="5390" max="5396" width="3" style="3" customWidth="1"/>
    <col min="5397" max="5397" width="20.5703125" style="3" customWidth="1"/>
    <col min="5398" max="5401" width="11.42578125" style="3"/>
    <col min="5402" max="5402" width="21.85546875" style="3" customWidth="1"/>
    <col min="5403" max="5403" width="22.42578125" style="3" customWidth="1"/>
    <col min="5404" max="5617" width="11.42578125" style="3"/>
    <col min="5618" max="5618" width="2.85546875" style="3" customWidth="1"/>
    <col min="5619" max="5619" width="20.7109375" style="3" customWidth="1"/>
    <col min="5620" max="5620" width="16.28515625" style="3" customWidth="1"/>
    <col min="5621" max="5621" width="21.7109375" style="3" customWidth="1"/>
    <col min="5622" max="5622" width="16.28515625" style="3" customWidth="1"/>
    <col min="5623" max="5623" width="18" style="3" customWidth="1"/>
    <col min="5624" max="5624" width="16.7109375" style="3" customWidth="1"/>
    <col min="5625" max="5625" width="23.140625" style="3" customWidth="1"/>
    <col min="5626" max="5626" width="33.85546875" style="3" customWidth="1"/>
    <col min="5627" max="5627" width="13.7109375" style="3" customWidth="1"/>
    <col min="5628" max="5628" width="22.5703125" style="3" customWidth="1"/>
    <col min="5629" max="5629" width="6.7109375" style="3" customWidth="1"/>
    <col min="5630" max="5630" width="22.7109375" style="3" customWidth="1"/>
    <col min="5631" max="5631" width="4.42578125" style="3" customWidth="1"/>
    <col min="5632" max="5633" width="3.140625" style="3" customWidth="1"/>
    <col min="5634" max="5634" width="3.7109375" style="3" customWidth="1"/>
    <col min="5635" max="5635" width="3.28515625" style="3" customWidth="1"/>
    <col min="5636" max="5636" width="2.5703125" style="3" customWidth="1"/>
    <col min="5637" max="5637" width="4.42578125" style="3" customWidth="1"/>
    <col min="5638" max="5638" width="22" style="3" customWidth="1"/>
    <col min="5639" max="5639" width="8.42578125" style="3" customWidth="1"/>
    <col min="5640" max="5640" width="8.85546875" style="3" customWidth="1"/>
    <col min="5641" max="5641" width="9.42578125" style="3" customWidth="1"/>
    <col min="5642" max="5642" width="8.7109375" style="3" customWidth="1"/>
    <col min="5643" max="5643" width="20.5703125" style="3" customWidth="1"/>
    <col min="5644" max="5644" width="11.42578125" style="3"/>
    <col min="5645" max="5645" width="18.28515625" style="3" customWidth="1"/>
    <col min="5646" max="5652" width="3" style="3" customWidth="1"/>
    <col min="5653" max="5653" width="20.5703125" style="3" customWidth="1"/>
    <col min="5654" max="5657" width="11.42578125" style="3"/>
    <col min="5658" max="5658" width="21.85546875" style="3" customWidth="1"/>
    <col min="5659" max="5659" width="22.42578125" style="3" customWidth="1"/>
    <col min="5660" max="5873" width="11.42578125" style="3"/>
    <col min="5874" max="5874" width="2.85546875" style="3" customWidth="1"/>
    <col min="5875" max="5875" width="20.7109375" style="3" customWidth="1"/>
    <col min="5876" max="5876" width="16.28515625" style="3" customWidth="1"/>
    <col min="5877" max="5877" width="21.7109375" style="3" customWidth="1"/>
    <col min="5878" max="5878" width="16.28515625" style="3" customWidth="1"/>
    <col min="5879" max="5879" width="18" style="3" customWidth="1"/>
    <col min="5880" max="5880" width="16.7109375" style="3" customWidth="1"/>
    <col min="5881" max="5881" width="23.140625" style="3" customWidth="1"/>
    <col min="5882" max="5882" width="33.85546875" style="3" customWidth="1"/>
    <col min="5883" max="5883" width="13.7109375" style="3" customWidth="1"/>
    <col min="5884" max="5884" width="22.5703125" style="3" customWidth="1"/>
    <col min="5885" max="5885" width="6.7109375" style="3" customWidth="1"/>
    <col min="5886" max="5886" width="22.7109375" style="3" customWidth="1"/>
    <col min="5887" max="5887" width="4.42578125" style="3" customWidth="1"/>
    <col min="5888" max="5889" width="3.140625" style="3" customWidth="1"/>
    <col min="5890" max="5890" width="3.7109375" style="3" customWidth="1"/>
    <col min="5891" max="5891" width="3.28515625" style="3" customWidth="1"/>
    <col min="5892" max="5892" width="2.5703125" style="3" customWidth="1"/>
    <col min="5893" max="5893" width="4.42578125" style="3" customWidth="1"/>
    <col min="5894" max="5894" width="22" style="3" customWidth="1"/>
    <col min="5895" max="5895" width="8.42578125" style="3" customWidth="1"/>
    <col min="5896" max="5896" width="8.85546875" style="3" customWidth="1"/>
    <col min="5897" max="5897" width="9.42578125" style="3" customWidth="1"/>
    <col min="5898" max="5898" width="8.7109375" style="3" customWidth="1"/>
    <col min="5899" max="5899" width="20.5703125" style="3" customWidth="1"/>
    <col min="5900" max="5900" width="11.42578125" style="3"/>
    <col min="5901" max="5901" width="18.28515625" style="3" customWidth="1"/>
    <col min="5902" max="5908" width="3" style="3" customWidth="1"/>
    <col min="5909" max="5909" width="20.5703125" style="3" customWidth="1"/>
    <col min="5910" max="5913" width="11.42578125" style="3"/>
    <col min="5914" max="5914" width="21.85546875" style="3" customWidth="1"/>
    <col min="5915" max="5915" width="22.42578125" style="3" customWidth="1"/>
    <col min="5916" max="6129" width="11.42578125" style="3"/>
    <col min="6130" max="6130" width="2.85546875" style="3" customWidth="1"/>
    <col min="6131" max="6131" width="20.7109375" style="3" customWidth="1"/>
    <col min="6132" max="6132" width="16.28515625" style="3" customWidth="1"/>
    <col min="6133" max="6133" width="21.7109375" style="3" customWidth="1"/>
    <col min="6134" max="6134" width="16.28515625" style="3" customWidth="1"/>
    <col min="6135" max="6135" width="18" style="3" customWidth="1"/>
    <col min="6136" max="6136" width="16.7109375" style="3" customWidth="1"/>
    <col min="6137" max="6137" width="23.140625" style="3" customWidth="1"/>
    <col min="6138" max="6138" width="33.85546875" style="3" customWidth="1"/>
    <col min="6139" max="6139" width="13.7109375" style="3" customWidth="1"/>
    <col min="6140" max="6140" width="22.5703125" style="3" customWidth="1"/>
    <col min="6141" max="6141" width="6.7109375" style="3" customWidth="1"/>
    <col min="6142" max="6142" width="22.7109375" style="3" customWidth="1"/>
    <col min="6143" max="6143" width="4.42578125" style="3" customWidth="1"/>
    <col min="6144" max="6145" width="3.140625" style="3" customWidth="1"/>
    <col min="6146" max="6146" width="3.7109375" style="3" customWidth="1"/>
    <col min="6147" max="6147" width="3.28515625" style="3" customWidth="1"/>
    <col min="6148" max="6148" width="2.5703125" style="3" customWidth="1"/>
    <col min="6149" max="6149" width="4.42578125" style="3" customWidth="1"/>
    <col min="6150" max="6150" width="22" style="3" customWidth="1"/>
    <col min="6151" max="6151" width="8.42578125" style="3" customWidth="1"/>
    <col min="6152" max="6152" width="8.85546875" style="3" customWidth="1"/>
    <col min="6153" max="6153" width="9.42578125" style="3" customWidth="1"/>
    <col min="6154" max="6154" width="8.7109375" style="3" customWidth="1"/>
    <col min="6155" max="6155" width="20.5703125" style="3" customWidth="1"/>
    <col min="6156" max="6156" width="11.42578125" style="3"/>
    <col min="6157" max="6157" width="18.28515625" style="3" customWidth="1"/>
    <col min="6158" max="6164" width="3" style="3" customWidth="1"/>
    <col min="6165" max="6165" width="20.5703125" style="3" customWidth="1"/>
    <col min="6166" max="6169" width="11.42578125" style="3"/>
    <col min="6170" max="6170" width="21.85546875" style="3" customWidth="1"/>
    <col min="6171" max="6171" width="22.42578125" style="3" customWidth="1"/>
    <col min="6172" max="6385" width="11.42578125" style="3"/>
    <col min="6386" max="6386" width="2.85546875" style="3" customWidth="1"/>
    <col min="6387" max="6387" width="20.7109375" style="3" customWidth="1"/>
    <col min="6388" max="6388" width="16.28515625" style="3" customWidth="1"/>
    <col min="6389" max="6389" width="21.7109375" style="3" customWidth="1"/>
    <col min="6390" max="6390" width="16.28515625" style="3" customWidth="1"/>
    <col min="6391" max="6391" width="18" style="3" customWidth="1"/>
    <col min="6392" max="6392" width="16.7109375" style="3" customWidth="1"/>
    <col min="6393" max="6393" width="23.140625" style="3" customWidth="1"/>
    <col min="6394" max="6394" width="33.85546875" style="3" customWidth="1"/>
    <col min="6395" max="6395" width="13.7109375" style="3" customWidth="1"/>
    <col min="6396" max="6396" width="22.5703125" style="3" customWidth="1"/>
    <col min="6397" max="6397" width="6.7109375" style="3" customWidth="1"/>
    <col min="6398" max="6398" width="22.7109375" style="3" customWidth="1"/>
    <col min="6399" max="6399" width="4.42578125" style="3" customWidth="1"/>
    <col min="6400" max="6401" width="3.140625" style="3" customWidth="1"/>
    <col min="6402" max="6402" width="3.7109375" style="3" customWidth="1"/>
    <col min="6403" max="6403" width="3.28515625" style="3" customWidth="1"/>
    <col min="6404" max="6404" width="2.5703125" style="3" customWidth="1"/>
    <col min="6405" max="6405" width="4.42578125" style="3" customWidth="1"/>
    <col min="6406" max="6406" width="22" style="3" customWidth="1"/>
    <col min="6407" max="6407" width="8.42578125" style="3" customWidth="1"/>
    <col min="6408" max="6408" width="8.85546875" style="3" customWidth="1"/>
    <col min="6409" max="6409" width="9.42578125" style="3" customWidth="1"/>
    <col min="6410" max="6410" width="8.7109375" style="3" customWidth="1"/>
    <col min="6411" max="6411" width="20.5703125" style="3" customWidth="1"/>
    <col min="6412" max="6412" width="11.42578125" style="3"/>
    <col min="6413" max="6413" width="18.28515625" style="3" customWidth="1"/>
    <col min="6414" max="6420" width="3" style="3" customWidth="1"/>
    <col min="6421" max="6421" width="20.5703125" style="3" customWidth="1"/>
    <col min="6422" max="6425" width="11.42578125" style="3"/>
    <col min="6426" max="6426" width="21.85546875" style="3" customWidth="1"/>
    <col min="6427" max="6427" width="22.42578125" style="3" customWidth="1"/>
    <col min="6428" max="6641" width="11.42578125" style="3"/>
    <col min="6642" max="6642" width="2.85546875" style="3" customWidth="1"/>
    <col min="6643" max="6643" width="20.7109375" style="3" customWidth="1"/>
    <col min="6644" max="6644" width="16.28515625" style="3" customWidth="1"/>
    <col min="6645" max="6645" width="21.7109375" style="3" customWidth="1"/>
    <col min="6646" max="6646" width="16.28515625" style="3" customWidth="1"/>
    <col min="6647" max="6647" width="18" style="3" customWidth="1"/>
    <col min="6648" max="6648" width="16.7109375" style="3" customWidth="1"/>
    <col min="6649" max="6649" width="23.140625" style="3" customWidth="1"/>
    <col min="6650" max="6650" width="33.85546875" style="3" customWidth="1"/>
    <col min="6651" max="6651" width="13.7109375" style="3" customWidth="1"/>
    <col min="6652" max="6652" width="22.5703125" style="3" customWidth="1"/>
    <col min="6653" max="6653" width="6.7109375" style="3" customWidth="1"/>
    <col min="6654" max="6654" width="22.7109375" style="3" customWidth="1"/>
    <col min="6655" max="6655" width="4.42578125" style="3" customWidth="1"/>
    <col min="6656" max="6657" width="3.140625" style="3" customWidth="1"/>
    <col min="6658" max="6658" width="3.7109375" style="3" customWidth="1"/>
    <col min="6659" max="6659" width="3.28515625" style="3" customWidth="1"/>
    <col min="6660" max="6660" width="2.5703125" style="3" customWidth="1"/>
    <col min="6661" max="6661" width="4.42578125" style="3" customWidth="1"/>
    <col min="6662" max="6662" width="22" style="3" customWidth="1"/>
    <col min="6663" max="6663" width="8.42578125" style="3" customWidth="1"/>
    <col min="6664" max="6664" width="8.85546875" style="3" customWidth="1"/>
    <col min="6665" max="6665" width="9.42578125" style="3" customWidth="1"/>
    <col min="6666" max="6666" width="8.7109375" style="3" customWidth="1"/>
    <col min="6667" max="6667" width="20.5703125" style="3" customWidth="1"/>
    <col min="6668" max="6668" width="11.42578125" style="3"/>
    <col min="6669" max="6669" width="18.28515625" style="3" customWidth="1"/>
    <col min="6670" max="6676" width="3" style="3" customWidth="1"/>
    <col min="6677" max="6677" width="20.5703125" style="3" customWidth="1"/>
    <col min="6678" max="6681" width="11.42578125" style="3"/>
    <col min="6682" max="6682" width="21.85546875" style="3" customWidth="1"/>
    <col min="6683" max="6683" width="22.42578125" style="3" customWidth="1"/>
    <col min="6684" max="6897" width="11.42578125" style="3"/>
    <col min="6898" max="6898" width="2.85546875" style="3" customWidth="1"/>
    <col min="6899" max="6899" width="20.7109375" style="3" customWidth="1"/>
    <col min="6900" max="6900" width="16.28515625" style="3" customWidth="1"/>
    <col min="6901" max="6901" width="21.7109375" style="3" customWidth="1"/>
    <col min="6902" max="6902" width="16.28515625" style="3" customWidth="1"/>
    <col min="6903" max="6903" width="18" style="3" customWidth="1"/>
    <col min="6904" max="6904" width="16.7109375" style="3" customWidth="1"/>
    <col min="6905" max="6905" width="23.140625" style="3" customWidth="1"/>
    <col min="6906" max="6906" width="33.85546875" style="3" customWidth="1"/>
    <col min="6907" max="6907" width="13.7109375" style="3" customWidth="1"/>
    <col min="6908" max="6908" width="22.5703125" style="3" customWidth="1"/>
    <col min="6909" max="6909" width="6.7109375" style="3" customWidth="1"/>
    <col min="6910" max="6910" width="22.7109375" style="3" customWidth="1"/>
    <col min="6911" max="6911" width="4.42578125" style="3" customWidth="1"/>
    <col min="6912" max="6913" width="3.140625" style="3" customWidth="1"/>
    <col min="6914" max="6914" width="3.7109375" style="3" customWidth="1"/>
    <col min="6915" max="6915" width="3.28515625" style="3" customWidth="1"/>
    <col min="6916" max="6916" width="2.5703125" style="3" customWidth="1"/>
    <col min="6917" max="6917" width="4.42578125" style="3" customWidth="1"/>
    <col min="6918" max="6918" width="22" style="3" customWidth="1"/>
    <col min="6919" max="6919" width="8.42578125" style="3" customWidth="1"/>
    <col min="6920" max="6920" width="8.85546875" style="3" customWidth="1"/>
    <col min="6921" max="6921" width="9.42578125" style="3" customWidth="1"/>
    <col min="6922" max="6922" width="8.7109375" style="3" customWidth="1"/>
    <col min="6923" max="6923" width="20.5703125" style="3" customWidth="1"/>
    <col min="6924" max="6924" width="11.42578125" style="3"/>
    <col min="6925" max="6925" width="18.28515625" style="3" customWidth="1"/>
    <col min="6926" max="6932" width="3" style="3" customWidth="1"/>
    <col min="6933" max="6933" width="20.5703125" style="3" customWidth="1"/>
    <col min="6934" max="6937" width="11.42578125" style="3"/>
    <col min="6938" max="6938" width="21.85546875" style="3" customWidth="1"/>
    <col min="6939" max="6939" width="22.42578125" style="3" customWidth="1"/>
    <col min="6940" max="7153" width="11.42578125" style="3"/>
    <col min="7154" max="7154" width="2.85546875" style="3" customWidth="1"/>
    <col min="7155" max="7155" width="20.7109375" style="3" customWidth="1"/>
    <col min="7156" max="7156" width="16.28515625" style="3" customWidth="1"/>
    <col min="7157" max="7157" width="21.7109375" style="3" customWidth="1"/>
    <col min="7158" max="7158" width="16.28515625" style="3" customWidth="1"/>
    <col min="7159" max="7159" width="18" style="3" customWidth="1"/>
    <col min="7160" max="7160" width="16.7109375" style="3" customWidth="1"/>
    <col min="7161" max="7161" width="23.140625" style="3" customWidth="1"/>
    <col min="7162" max="7162" width="33.85546875" style="3" customWidth="1"/>
    <col min="7163" max="7163" width="13.7109375" style="3" customWidth="1"/>
    <col min="7164" max="7164" width="22.5703125" style="3" customWidth="1"/>
    <col min="7165" max="7165" width="6.7109375" style="3" customWidth="1"/>
    <col min="7166" max="7166" width="22.7109375" style="3" customWidth="1"/>
    <col min="7167" max="7167" width="4.42578125" style="3" customWidth="1"/>
    <col min="7168" max="7169" width="3.140625" style="3" customWidth="1"/>
    <col min="7170" max="7170" width="3.7109375" style="3" customWidth="1"/>
    <col min="7171" max="7171" width="3.28515625" style="3" customWidth="1"/>
    <col min="7172" max="7172" width="2.5703125" style="3" customWidth="1"/>
    <col min="7173" max="7173" width="4.42578125" style="3" customWidth="1"/>
    <col min="7174" max="7174" width="22" style="3" customWidth="1"/>
    <col min="7175" max="7175" width="8.42578125" style="3" customWidth="1"/>
    <col min="7176" max="7176" width="8.85546875" style="3" customWidth="1"/>
    <col min="7177" max="7177" width="9.42578125" style="3" customWidth="1"/>
    <col min="7178" max="7178" width="8.7109375" style="3" customWidth="1"/>
    <col min="7179" max="7179" width="20.5703125" style="3" customWidth="1"/>
    <col min="7180" max="7180" width="11.42578125" style="3"/>
    <col min="7181" max="7181" width="18.28515625" style="3" customWidth="1"/>
    <col min="7182" max="7188" width="3" style="3" customWidth="1"/>
    <col min="7189" max="7189" width="20.5703125" style="3" customWidth="1"/>
    <col min="7190" max="7193" width="11.42578125" style="3"/>
    <col min="7194" max="7194" width="21.85546875" style="3" customWidth="1"/>
    <col min="7195" max="7195" width="22.42578125" style="3" customWidth="1"/>
    <col min="7196" max="7409" width="11.42578125" style="3"/>
    <col min="7410" max="7410" width="2.85546875" style="3" customWidth="1"/>
    <col min="7411" max="7411" width="20.7109375" style="3" customWidth="1"/>
    <col min="7412" max="7412" width="16.28515625" style="3" customWidth="1"/>
    <col min="7413" max="7413" width="21.7109375" style="3" customWidth="1"/>
    <col min="7414" max="7414" width="16.28515625" style="3" customWidth="1"/>
    <col min="7415" max="7415" width="18" style="3" customWidth="1"/>
    <col min="7416" max="7416" width="16.7109375" style="3" customWidth="1"/>
    <col min="7417" max="7417" width="23.140625" style="3" customWidth="1"/>
    <col min="7418" max="7418" width="33.85546875" style="3" customWidth="1"/>
    <col min="7419" max="7419" width="13.7109375" style="3" customWidth="1"/>
    <col min="7420" max="7420" width="22.5703125" style="3" customWidth="1"/>
    <col min="7421" max="7421" width="6.7109375" style="3" customWidth="1"/>
    <col min="7422" max="7422" width="22.7109375" style="3" customWidth="1"/>
    <col min="7423" max="7423" width="4.42578125" style="3" customWidth="1"/>
    <col min="7424" max="7425" width="3.140625" style="3" customWidth="1"/>
    <col min="7426" max="7426" width="3.7109375" style="3" customWidth="1"/>
    <col min="7427" max="7427" width="3.28515625" style="3" customWidth="1"/>
    <col min="7428" max="7428" width="2.5703125" style="3" customWidth="1"/>
    <col min="7429" max="7429" width="4.42578125" style="3" customWidth="1"/>
    <col min="7430" max="7430" width="22" style="3" customWidth="1"/>
    <col min="7431" max="7431" width="8.42578125" style="3" customWidth="1"/>
    <col min="7432" max="7432" width="8.85546875" style="3" customWidth="1"/>
    <col min="7433" max="7433" width="9.42578125" style="3" customWidth="1"/>
    <col min="7434" max="7434" width="8.7109375" style="3" customWidth="1"/>
    <col min="7435" max="7435" width="20.5703125" style="3" customWidth="1"/>
    <col min="7436" max="7436" width="11.42578125" style="3"/>
    <col min="7437" max="7437" width="18.28515625" style="3" customWidth="1"/>
    <col min="7438" max="7444" width="3" style="3" customWidth="1"/>
    <col min="7445" max="7445" width="20.5703125" style="3" customWidth="1"/>
    <col min="7446" max="7449" width="11.42578125" style="3"/>
    <col min="7450" max="7450" width="21.85546875" style="3" customWidth="1"/>
    <col min="7451" max="7451" width="22.42578125" style="3" customWidth="1"/>
    <col min="7452" max="7665" width="11.42578125" style="3"/>
    <col min="7666" max="7666" width="2.85546875" style="3" customWidth="1"/>
    <col min="7667" max="7667" width="20.7109375" style="3" customWidth="1"/>
    <col min="7668" max="7668" width="16.28515625" style="3" customWidth="1"/>
    <col min="7669" max="7669" width="21.7109375" style="3" customWidth="1"/>
    <col min="7670" max="7670" width="16.28515625" style="3" customWidth="1"/>
    <col min="7671" max="7671" width="18" style="3" customWidth="1"/>
    <col min="7672" max="7672" width="16.7109375" style="3" customWidth="1"/>
    <col min="7673" max="7673" width="23.140625" style="3" customWidth="1"/>
    <col min="7674" max="7674" width="33.85546875" style="3" customWidth="1"/>
    <col min="7675" max="7675" width="13.7109375" style="3" customWidth="1"/>
    <col min="7676" max="7676" width="22.5703125" style="3" customWidth="1"/>
    <col min="7677" max="7677" width="6.7109375" style="3" customWidth="1"/>
    <col min="7678" max="7678" width="22.7109375" style="3" customWidth="1"/>
    <col min="7679" max="7679" width="4.42578125" style="3" customWidth="1"/>
    <col min="7680" max="7681" width="3.140625" style="3" customWidth="1"/>
    <col min="7682" max="7682" width="3.7109375" style="3" customWidth="1"/>
    <col min="7683" max="7683" width="3.28515625" style="3" customWidth="1"/>
    <col min="7684" max="7684" width="2.5703125" style="3" customWidth="1"/>
    <col min="7685" max="7685" width="4.42578125" style="3" customWidth="1"/>
    <col min="7686" max="7686" width="22" style="3" customWidth="1"/>
    <col min="7687" max="7687" width="8.42578125" style="3" customWidth="1"/>
    <col min="7688" max="7688" width="8.85546875" style="3" customWidth="1"/>
    <col min="7689" max="7689" width="9.42578125" style="3" customWidth="1"/>
    <col min="7690" max="7690" width="8.7109375" style="3" customWidth="1"/>
    <col min="7691" max="7691" width="20.5703125" style="3" customWidth="1"/>
    <col min="7692" max="7692" width="11.42578125" style="3"/>
    <col min="7693" max="7693" width="18.28515625" style="3" customWidth="1"/>
    <col min="7694" max="7700" width="3" style="3" customWidth="1"/>
    <col min="7701" max="7701" width="20.5703125" style="3" customWidth="1"/>
    <col min="7702" max="7705" width="11.42578125" style="3"/>
    <col min="7706" max="7706" width="21.85546875" style="3" customWidth="1"/>
    <col min="7707" max="7707" width="22.42578125" style="3" customWidth="1"/>
    <col min="7708" max="7921" width="11.42578125" style="3"/>
    <col min="7922" max="7922" width="2.85546875" style="3" customWidth="1"/>
    <col min="7923" max="7923" width="20.7109375" style="3" customWidth="1"/>
    <col min="7924" max="7924" width="16.28515625" style="3" customWidth="1"/>
    <col min="7925" max="7925" width="21.7109375" style="3" customWidth="1"/>
    <col min="7926" max="7926" width="16.28515625" style="3" customWidth="1"/>
    <col min="7927" max="7927" width="18" style="3" customWidth="1"/>
    <col min="7928" max="7928" width="16.7109375" style="3" customWidth="1"/>
    <col min="7929" max="7929" width="23.140625" style="3" customWidth="1"/>
    <col min="7930" max="7930" width="33.85546875" style="3" customWidth="1"/>
    <col min="7931" max="7931" width="13.7109375" style="3" customWidth="1"/>
    <col min="7932" max="7932" width="22.5703125" style="3" customWidth="1"/>
    <col min="7933" max="7933" width="6.7109375" style="3" customWidth="1"/>
    <col min="7934" max="7934" width="22.7109375" style="3" customWidth="1"/>
    <col min="7935" max="7935" width="4.42578125" style="3" customWidth="1"/>
    <col min="7936" max="7937" width="3.140625" style="3" customWidth="1"/>
    <col min="7938" max="7938" width="3.7109375" style="3" customWidth="1"/>
    <col min="7939" max="7939" width="3.28515625" style="3" customWidth="1"/>
    <col min="7940" max="7940" width="2.5703125" style="3" customWidth="1"/>
    <col min="7941" max="7941" width="4.42578125" style="3" customWidth="1"/>
    <col min="7942" max="7942" width="22" style="3" customWidth="1"/>
    <col min="7943" max="7943" width="8.42578125" style="3" customWidth="1"/>
    <col min="7944" max="7944" width="8.85546875" style="3" customWidth="1"/>
    <col min="7945" max="7945" width="9.42578125" style="3" customWidth="1"/>
    <col min="7946" max="7946" width="8.7109375" style="3" customWidth="1"/>
    <col min="7947" max="7947" width="20.5703125" style="3" customWidth="1"/>
    <col min="7948" max="7948" width="11.42578125" style="3"/>
    <col min="7949" max="7949" width="18.28515625" style="3" customWidth="1"/>
    <col min="7950" max="7956" width="3" style="3" customWidth="1"/>
    <col min="7957" max="7957" width="20.5703125" style="3" customWidth="1"/>
    <col min="7958" max="7961" width="11.42578125" style="3"/>
    <col min="7962" max="7962" width="21.85546875" style="3" customWidth="1"/>
    <col min="7963" max="7963" width="22.42578125" style="3" customWidth="1"/>
    <col min="7964" max="8177" width="11.42578125" style="3"/>
    <col min="8178" max="8178" width="2.85546875" style="3" customWidth="1"/>
    <col min="8179" max="8179" width="20.7109375" style="3" customWidth="1"/>
    <col min="8180" max="8180" width="16.28515625" style="3" customWidth="1"/>
    <col min="8181" max="8181" width="21.7109375" style="3" customWidth="1"/>
    <col min="8182" max="8182" width="16.28515625" style="3" customWidth="1"/>
    <col min="8183" max="8183" width="18" style="3" customWidth="1"/>
    <col min="8184" max="8184" width="16.7109375" style="3" customWidth="1"/>
    <col min="8185" max="8185" width="23.140625" style="3" customWidth="1"/>
    <col min="8186" max="8186" width="33.85546875" style="3" customWidth="1"/>
    <col min="8187" max="8187" width="13.7109375" style="3" customWidth="1"/>
    <col min="8188" max="8188" width="22.5703125" style="3" customWidth="1"/>
    <col min="8189" max="8189" width="6.7109375" style="3" customWidth="1"/>
    <col min="8190" max="8190" width="22.7109375" style="3" customWidth="1"/>
    <col min="8191" max="8191" width="4.42578125" style="3" customWidth="1"/>
    <col min="8192" max="8193" width="3.140625" style="3" customWidth="1"/>
    <col min="8194" max="8194" width="3.7109375" style="3" customWidth="1"/>
    <col min="8195" max="8195" width="3.28515625" style="3" customWidth="1"/>
    <col min="8196" max="8196" width="2.5703125" style="3" customWidth="1"/>
    <col min="8197" max="8197" width="4.42578125" style="3" customWidth="1"/>
    <col min="8198" max="8198" width="22" style="3" customWidth="1"/>
    <col min="8199" max="8199" width="8.42578125" style="3" customWidth="1"/>
    <col min="8200" max="8200" width="8.85546875" style="3" customWidth="1"/>
    <col min="8201" max="8201" width="9.42578125" style="3" customWidth="1"/>
    <col min="8202" max="8202" width="8.7109375" style="3" customWidth="1"/>
    <col min="8203" max="8203" width="20.5703125" style="3" customWidth="1"/>
    <col min="8204" max="8204" width="11.42578125" style="3"/>
    <col min="8205" max="8205" width="18.28515625" style="3" customWidth="1"/>
    <col min="8206" max="8212" width="3" style="3" customWidth="1"/>
    <col min="8213" max="8213" width="20.5703125" style="3" customWidth="1"/>
    <col min="8214" max="8217" width="11.42578125" style="3"/>
    <col min="8218" max="8218" width="21.85546875" style="3" customWidth="1"/>
    <col min="8219" max="8219" width="22.42578125" style="3" customWidth="1"/>
    <col min="8220" max="8433" width="11.42578125" style="3"/>
    <col min="8434" max="8434" width="2.85546875" style="3" customWidth="1"/>
    <col min="8435" max="8435" width="20.7109375" style="3" customWidth="1"/>
    <col min="8436" max="8436" width="16.28515625" style="3" customWidth="1"/>
    <col min="8437" max="8437" width="21.7109375" style="3" customWidth="1"/>
    <col min="8438" max="8438" width="16.28515625" style="3" customWidth="1"/>
    <col min="8439" max="8439" width="18" style="3" customWidth="1"/>
    <col min="8440" max="8440" width="16.7109375" style="3" customWidth="1"/>
    <col min="8441" max="8441" width="23.140625" style="3" customWidth="1"/>
    <col min="8442" max="8442" width="33.85546875" style="3" customWidth="1"/>
    <col min="8443" max="8443" width="13.7109375" style="3" customWidth="1"/>
    <col min="8444" max="8444" width="22.5703125" style="3" customWidth="1"/>
    <col min="8445" max="8445" width="6.7109375" style="3" customWidth="1"/>
    <col min="8446" max="8446" width="22.7109375" style="3" customWidth="1"/>
    <col min="8447" max="8447" width="4.42578125" style="3" customWidth="1"/>
    <col min="8448" max="8449" width="3.140625" style="3" customWidth="1"/>
    <col min="8450" max="8450" width="3.7109375" style="3" customWidth="1"/>
    <col min="8451" max="8451" width="3.28515625" style="3" customWidth="1"/>
    <col min="8452" max="8452" width="2.5703125" style="3" customWidth="1"/>
    <col min="8453" max="8453" width="4.42578125" style="3" customWidth="1"/>
    <col min="8454" max="8454" width="22" style="3" customWidth="1"/>
    <col min="8455" max="8455" width="8.42578125" style="3" customWidth="1"/>
    <col min="8456" max="8456" width="8.85546875" style="3" customWidth="1"/>
    <col min="8457" max="8457" width="9.42578125" style="3" customWidth="1"/>
    <col min="8458" max="8458" width="8.7109375" style="3" customWidth="1"/>
    <col min="8459" max="8459" width="20.5703125" style="3" customWidth="1"/>
    <col min="8460" max="8460" width="11.42578125" style="3"/>
    <col min="8461" max="8461" width="18.28515625" style="3" customWidth="1"/>
    <col min="8462" max="8468" width="3" style="3" customWidth="1"/>
    <col min="8469" max="8469" width="20.5703125" style="3" customWidth="1"/>
    <col min="8470" max="8473" width="11.42578125" style="3"/>
    <col min="8474" max="8474" width="21.85546875" style="3" customWidth="1"/>
    <col min="8475" max="8475" width="22.42578125" style="3" customWidth="1"/>
    <col min="8476" max="8689" width="11.42578125" style="3"/>
    <col min="8690" max="8690" width="2.85546875" style="3" customWidth="1"/>
    <col min="8691" max="8691" width="20.7109375" style="3" customWidth="1"/>
    <col min="8692" max="8692" width="16.28515625" style="3" customWidth="1"/>
    <col min="8693" max="8693" width="21.7109375" style="3" customWidth="1"/>
    <col min="8694" max="8694" width="16.28515625" style="3" customWidth="1"/>
    <col min="8695" max="8695" width="18" style="3" customWidth="1"/>
    <col min="8696" max="8696" width="16.7109375" style="3" customWidth="1"/>
    <col min="8697" max="8697" width="23.140625" style="3" customWidth="1"/>
    <col min="8698" max="8698" width="33.85546875" style="3" customWidth="1"/>
    <col min="8699" max="8699" width="13.7109375" style="3" customWidth="1"/>
    <col min="8700" max="8700" width="22.5703125" style="3" customWidth="1"/>
    <col min="8701" max="8701" width="6.7109375" style="3" customWidth="1"/>
    <col min="8702" max="8702" width="22.7109375" style="3" customWidth="1"/>
    <col min="8703" max="8703" width="4.42578125" style="3" customWidth="1"/>
    <col min="8704" max="8705" width="3.140625" style="3" customWidth="1"/>
    <col min="8706" max="8706" width="3.7109375" style="3" customWidth="1"/>
    <col min="8707" max="8707" width="3.28515625" style="3" customWidth="1"/>
    <col min="8708" max="8708" width="2.5703125" style="3" customWidth="1"/>
    <col min="8709" max="8709" width="4.42578125" style="3" customWidth="1"/>
    <col min="8710" max="8710" width="22" style="3" customWidth="1"/>
    <col min="8711" max="8711" width="8.42578125" style="3" customWidth="1"/>
    <col min="8712" max="8712" width="8.85546875" style="3" customWidth="1"/>
    <col min="8713" max="8713" width="9.42578125" style="3" customWidth="1"/>
    <col min="8714" max="8714" width="8.7109375" style="3" customWidth="1"/>
    <col min="8715" max="8715" width="20.5703125" style="3" customWidth="1"/>
    <col min="8716" max="8716" width="11.42578125" style="3"/>
    <col min="8717" max="8717" width="18.28515625" style="3" customWidth="1"/>
    <col min="8718" max="8724" width="3" style="3" customWidth="1"/>
    <col min="8725" max="8725" width="20.5703125" style="3" customWidth="1"/>
    <col min="8726" max="8729" width="11.42578125" style="3"/>
    <col min="8730" max="8730" width="21.85546875" style="3" customWidth="1"/>
    <col min="8731" max="8731" width="22.42578125" style="3" customWidth="1"/>
    <col min="8732" max="8945" width="11.42578125" style="3"/>
    <col min="8946" max="8946" width="2.85546875" style="3" customWidth="1"/>
    <col min="8947" max="8947" width="20.7109375" style="3" customWidth="1"/>
    <col min="8948" max="8948" width="16.28515625" style="3" customWidth="1"/>
    <col min="8949" max="8949" width="21.7109375" style="3" customWidth="1"/>
    <col min="8950" max="8950" width="16.28515625" style="3" customWidth="1"/>
    <col min="8951" max="8951" width="18" style="3" customWidth="1"/>
    <col min="8952" max="8952" width="16.7109375" style="3" customWidth="1"/>
    <col min="8953" max="8953" width="23.140625" style="3" customWidth="1"/>
    <col min="8954" max="8954" width="33.85546875" style="3" customWidth="1"/>
    <col min="8955" max="8955" width="13.7109375" style="3" customWidth="1"/>
    <col min="8956" max="8956" width="22.5703125" style="3" customWidth="1"/>
    <col min="8957" max="8957" width="6.7109375" style="3" customWidth="1"/>
    <col min="8958" max="8958" width="22.7109375" style="3" customWidth="1"/>
    <col min="8959" max="8959" width="4.42578125" style="3" customWidth="1"/>
    <col min="8960" max="8961" width="3.140625" style="3" customWidth="1"/>
    <col min="8962" max="8962" width="3.7109375" style="3" customWidth="1"/>
    <col min="8963" max="8963" width="3.28515625" style="3" customWidth="1"/>
    <col min="8964" max="8964" width="2.5703125" style="3" customWidth="1"/>
    <col min="8965" max="8965" width="4.42578125" style="3" customWidth="1"/>
    <col min="8966" max="8966" width="22" style="3" customWidth="1"/>
    <col min="8967" max="8967" width="8.42578125" style="3" customWidth="1"/>
    <col min="8968" max="8968" width="8.85546875" style="3" customWidth="1"/>
    <col min="8969" max="8969" width="9.42578125" style="3" customWidth="1"/>
    <col min="8970" max="8970" width="8.7109375" style="3" customWidth="1"/>
    <col min="8971" max="8971" width="20.5703125" style="3" customWidth="1"/>
    <col min="8972" max="8972" width="11.42578125" style="3"/>
    <col min="8973" max="8973" width="18.28515625" style="3" customWidth="1"/>
    <col min="8974" max="8980" width="3" style="3" customWidth="1"/>
    <col min="8981" max="8981" width="20.5703125" style="3" customWidth="1"/>
    <col min="8982" max="8985" width="11.42578125" style="3"/>
    <col min="8986" max="8986" width="21.85546875" style="3" customWidth="1"/>
    <col min="8987" max="8987" width="22.42578125" style="3" customWidth="1"/>
    <col min="8988" max="9201" width="11.42578125" style="3"/>
    <col min="9202" max="9202" width="2.85546875" style="3" customWidth="1"/>
    <col min="9203" max="9203" width="20.7109375" style="3" customWidth="1"/>
    <col min="9204" max="9204" width="16.28515625" style="3" customWidth="1"/>
    <col min="9205" max="9205" width="21.7109375" style="3" customWidth="1"/>
    <col min="9206" max="9206" width="16.28515625" style="3" customWidth="1"/>
    <col min="9207" max="9207" width="18" style="3" customWidth="1"/>
    <col min="9208" max="9208" width="16.7109375" style="3" customWidth="1"/>
    <col min="9209" max="9209" width="23.140625" style="3" customWidth="1"/>
    <col min="9210" max="9210" width="33.85546875" style="3" customWidth="1"/>
    <col min="9211" max="9211" width="13.7109375" style="3" customWidth="1"/>
    <col min="9212" max="9212" width="22.5703125" style="3" customWidth="1"/>
    <col min="9213" max="9213" width="6.7109375" style="3" customWidth="1"/>
    <col min="9214" max="9214" width="22.7109375" style="3" customWidth="1"/>
    <col min="9215" max="9215" width="4.42578125" style="3" customWidth="1"/>
    <col min="9216" max="9217" width="3.140625" style="3" customWidth="1"/>
    <col min="9218" max="9218" width="3.7109375" style="3" customWidth="1"/>
    <col min="9219" max="9219" width="3.28515625" style="3" customWidth="1"/>
    <col min="9220" max="9220" width="2.5703125" style="3" customWidth="1"/>
    <col min="9221" max="9221" width="4.42578125" style="3" customWidth="1"/>
    <col min="9222" max="9222" width="22" style="3" customWidth="1"/>
    <col min="9223" max="9223" width="8.42578125" style="3" customWidth="1"/>
    <col min="9224" max="9224" width="8.85546875" style="3" customWidth="1"/>
    <col min="9225" max="9225" width="9.42578125" style="3" customWidth="1"/>
    <col min="9226" max="9226" width="8.7109375" style="3" customWidth="1"/>
    <col min="9227" max="9227" width="20.5703125" style="3" customWidth="1"/>
    <col min="9228" max="9228" width="11.42578125" style="3"/>
    <col min="9229" max="9229" width="18.28515625" style="3" customWidth="1"/>
    <col min="9230" max="9236" width="3" style="3" customWidth="1"/>
    <col min="9237" max="9237" width="20.5703125" style="3" customWidth="1"/>
    <col min="9238" max="9241" width="11.42578125" style="3"/>
    <col min="9242" max="9242" width="21.85546875" style="3" customWidth="1"/>
    <col min="9243" max="9243" width="22.42578125" style="3" customWidth="1"/>
    <col min="9244" max="9457" width="11.42578125" style="3"/>
    <col min="9458" max="9458" width="2.85546875" style="3" customWidth="1"/>
    <col min="9459" max="9459" width="20.7109375" style="3" customWidth="1"/>
    <col min="9460" max="9460" width="16.28515625" style="3" customWidth="1"/>
    <col min="9461" max="9461" width="21.7109375" style="3" customWidth="1"/>
    <col min="9462" max="9462" width="16.28515625" style="3" customWidth="1"/>
    <col min="9463" max="9463" width="18" style="3" customWidth="1"/>
    <col min="9464" max="9464" width="16.7109375" style="3" customWidth="1"/>
    <col min="9465" max="9465" width="23.140625" style="3" customWidth="1"/>
    <col min="9466" max="9466" width="33.85546875" style="3" customWidth="1"/>
    <col min="9467" max="9467" width="13.7109375" style="3" customWidth="1"/>
    <col min="9468" max="9468" width="22.5703125" style="3" customWidth="1"/>
    <col min="9469" max="9469" width="6.7109375" style="3" customWidth="1"/>
    <col min="9470" max="9470" width="22.7109375" style="3" customWidth="1"/>
    <col min="9471" max="9471" width="4.42578125" style="3" customWidth="1"/>
    <col min="9472" max="9473" width="3.140625" style="3" customWidth="1"/>
    <col min="9474" max="9474" width="3.7109375" style="3" customWidth="1"/>
    <col min="9475" max="9475" width="3.28515625" style="3" customWidth="1"/>
    <col min="9476" max="9476" width="2.5703125" style="3" customWidth="1"/>
    <col min="9477" max="9477" width="4.42578125" style="3" customWidth="1"/>
    <col min="9478" max="9478" width="22" style="3" customWidth="1"/>
    <col min="9479" max="9479" width="8.42578125" style="3" customWidth="1"/>
    <col min="9480" max="9480" width="8.85546875" style="3" customWidth="1"/>
    <col min="9481" max="9481" width="9.42578125" style="3" customWidth="1"/>
    <col min="9482" max="9482" width="8.7109375" style="3" customWidth="1"/>
    <col min="9483" max="9483" width="20.5703125" style="3" customWidth="1"/>
    <col min="9484" max="9484" width="11.42578125" style="3"/>
    <col min="9485" max="9485" width="18.28515625" style="3" customWidth="1"/>
    <col min="9486" max="9492" width="3" style="3" customWidth="1"/>
    <col min="9493" max="9493" width="20.5703125" style="3" customWidth="1"/>
    <col min="9494" max="9497" width="11.42578125" style="3"/>
    <col min="9498" max="9498" width="21.85546875" style="3" customWidth="1"/>
    <col min="9499" max="9499" width="22.42578125" style="3" customWidth="1"/>
    <col min="9500" max="9713" width="11.42578125" style="3"/>
    <col min="9714" max="9714" width="2.85546875" style="3" customWidth="1"/>
    <col min="9715" max="9715" width="20.7109375" style="3" customWidth="1"/>
    <col min="9716" max="9716" width="16.28515625" style="3" customWidth="1"/>
    <col min="9717" max="9717" width="21.7109375" style="3" customWidth="1"/>
    <col min="9718" max="9718" width="16.28515625" style="3" customWidth="1"/>
    <col min="9719" max="9719" width="18" style="3" customWidth="1"/>
    <col min="9720" max="9720" width="16.7109375" style="3" customWidth="1"/>
    <col min="9721" max="9721" width="23.140625" style="3" customWidth="1"/>
    <col min="9722" max="9722" width="33.85546875" style="3" customWidth="1"/>
    <col min="9723" max="9723" width="13.7109375" style="3" customWidth="1"/>
    <col min="9724" max="9724" width="22.5703125" style="3" customWidth="1"/>
    <col min="9725" max="9725" width="6.7109375" style="3" customWidth="1"/>
    <col min="9726" max="9726" width="22.7109375" style="3" customWidth="1"/>
    <col min="9727" max="9727" width="4.42578125" style="3" customWidth="1"/>
    <col min="9728" max="9729" width="3.140625" style="3" customWidth="1"/>
    <col min="9730" max="9730" width="3.7109375" style="3" customWidth="1"/>
    <col min="9731" max="9731" width="3.28515625" style="3" customWidth="1"/>
    <col min="9732" max="9732" width="2.5703125" style="3" customWidth="1"/>
    <col min="9733" max="9733" width="4.42578125" style="3" customWidth="1"/>
    <col min="9734" max="9734" width="22" style="3" customWidth="1"/>
    <col min="9735" max="9735" width="8.42578125" style="3" customWidth="1"/>
    <col min="9736" max="9736" width="8.85546875" style="3" customWidth="1"/>
    <col min="9737" max="9737" width="9.42578125" style="3" customWidth="1"/>
    <col min="9738" max="9738" width="8.7109375" style="3" customWidth="1"/>
    <col min="9739" max="9739" width="20.5703125" style="3" customWidth="1"/>
    <col min="9740" max="9740" width="11.42578125" style="3"/>
    <col min="9741" max="9741" width="18.28515625" style="3" customWidth="1"/>
    <col min="9742" max="9748" width="3" style="3" customWidth="1"/>
    <col min="9749" max="9749" width="20.5703125" style="3" customWidth="1"/>
    <col min="9750" max="9753" width="11.42578125" style="3"/>
    <col min="9754" max="9754" width="21.85546875" style="3" customWidth="1"/>
    <col min="9755" max="9755" width="22.42578125" style="3" customWidth="1"/>
    <col min="9756" max="9969" width="11.42578125" style="3"/>
    <col min="9970" max="9970" width="2.85546875" style="3" customWidth="1"/>
    <col min="9971" max="9971" width="20.7109375" style="3" customWidth="1"/>
    <col min="9972" max="9972" width="16.28515625" style="3" customWidth="1"/>
    <col min="9973" max="9973" width="21.7109375" style="3" customWidth="1"/>
    <col min="9974" max="9974" width="16.28515625" style="3" customWidth="1"/>
    <col min="9975" max="9975" width="18" style="3" customWidth="1"/>
    <col min="9976" max="9976" width="16.7109375" style="3" customWidth="1"/>
    <col min="9977" max="9977" width="23.140625" style="3" customWidth="1"/>
    <col min="9978" max="9978" width="33.85546875" style="3" customWidth="1"/>
    <col min="9979" max="9979" width="13.7109375" style="3" customWidth="1"/>
    <col min="9980" max="9980" width="22.5703125" style="3" customWidth="1"/>
    <col min="9981" max="9981" width="6.7109375" style="3" customWidth="1"/>
    <col min="9982" max="9982" width="22.7109375" style="3" customWidth="1"/>
    <col min="9983" max="9983" width="4.42578125" style="3" customWidth="1"/>
    <col min="9984" max="9985" width="3.140625" style="3" customWidth="1"/>
    <col min="9986" max="9986" width="3.7109375" style="3" customWidth="1"/>
    <col min="9987" max="9987" width="3.28515625" style="3" customWidth="1"/>
    <col min="9988" max="9988" width="2.5703125" style="3" customWidth="1"/>
    <col min="9989" max="9989" width="4.42578125" style="3" customWidth="1"/>
    <col min="9990" max="9990" width="22" style="3" customWidth="1"/>
    <col min="9991" max="9991" width="8.42578125" style="3" customWidth="1"/>
    <col min="9992" max="9992" width="8.85546875" style="3" customWidth="1"/>
    <col min="9993" max="9993" width="9.42578125" style="3" customWidth="1"/>
    <col min="9994" max="9994" width="8.7109375" style="3" customWidth="1"/>
    <col min="9995" max="9995" width="20.5703125" style="3" customWidth="1"/>
    <col min="9996" max="9996" width="11.42578125" style="3"/>
    <col min="9997" max="9997" width="18.28515625" style="3" customWidth="1"/>
    <col min="9998" max="10004" width="3" style="3" customWidth="1"/>
    <col min="10005" max="10005" width="20.5703125" style="3" customWidth="1"/>
    <col min="10006" max="10009" width="11.42578125" style="3"/>
    <col min="10010" max="10010" width="21.85546875" style="3" customWidth="1"/>
    <col min="10011" max="10011" width="22.42578125" style="3" customWidth="1"/>
    <col min="10012" max="10225" width="11.42578125" style="3"/>
    <col min="10226" max="10226" width="2.85546875" style="3" customWidth="1"/>
    <col min="10227" max="10227" width="20.7109375" style="3" customWidth="1"/>
    <col min="10228" max="10228" width="16.28515625" style="3" customWidth="1"/>
    <col min="10229" max="10229" width="21.7109375" style="3" customWidth="1"/>
    <col min="10230" max="10230" width="16.28515625" style="3" customWidth="1"/>
    <col min="10231" max="10231" width="18" style="3" customWidth="1"/>
    <col min="10232" max="10232" width="16.7109375" style="3" customWidth="1"/>
    <col min="10233" max="10233" width="23.140625" style="3" customWidth="1"/>
    <col min="10234" max="10234" width="33.85546875" style="3" customWidth="1"/>
    <col min="10235" max="10235" width="13.7109375" style="3" customWidth="1"/>
    <col min="10236" max="10236" width="22.5703125" style="3" customWidth="1"/>
    <col min="10237" max="10237" width="6.7109375" style="3" customWidth="1"/>
    <col min="10238" max="10238" width="22.7109375" style="3" customWidth="1"/>
    <col min="10239" max="10239" width="4.42578125" style="3" customWidth="1"/>
    <col min="10240" max="10241" width="3.140625" style="3" customWidth="1"/>
    <col min="10242" max="10242" width="3.7109375" style="3" customWidth="1"/>
    <col min="10243" max="10243" width="3.28515625" style="3" customWidth="1"/>
    <col min="10244" max="10244" width="2.5703125" style="3" customWidth="1"/>
    <col min="10245" max="10245" width="4.42578125" style="3" customWidth="1"/>
    <col min="10246" max="10246" width="22" style="3" customWidth="1"/>
    <col min="10247" max="10247" width="8.42578125" style="3" customWidth="1"/>
    <col min="10248" max="10248" width="8.85546875" style="3" customWidth="1"/>
    <col min="10249" max="10249" width="9.42578125" style="3" customWidth="1"/>
    <col min="10250" max="10250" width="8.7109375" style="3" customWidth="1"/>
    <col min="10251" max="10251" width="20.5703125" style="3" customWidth="1"/>
    <col min="10252" max="10252" width="11.42578125" style="3"/>
    <col min="10253" max="10253" width="18.28515625" style="3" customWidth="1"/>
    <col min="10254" max="10260" width="3" style="3" customWidth="1"/>
    <col min="10261" max="10261" width="20.5703125" style="3" customWidth="1"/>
    <col min="10262" max="10265" width="11.42578125" style="3"/>
    <col min="10266" max="10266" width="21.85546875" style="3" customWidth="1"/>
    <col min="10267" max="10267" width="22.42578125" style="3" customWidth="1"/>
    <col min="10268" max="10481" width="11.42578125" style="3"/>
    <col min="10482" max="10482" width="2.85546875" style="3" customWidth="1"/>
    <col min="10483" max="10483" width="20.7109375" style="3" customWidth="1"/>
    <col min="10484" max="10484" width="16.28515625" style="3" customWidth="1"/>
    <col min="10485" max="10485" width="21.7109375" style="3" customWidth="1"/>
    <col min="10486" max="10486" width="16.28515625" style="3" customWidth="1"/>
    <col min="10487" max="10487" width="18" style="3" customWidth="1"/>
    <col min="10488" max="10488" width="16.7109375" style="3" customWidth="1"/>
    <col min="10489" max="10489" width="23.140625" style="3" customWidth="1"/>
    <col min="10490" max="10490" width="33.85546875" style="3" customWidth="1"/>
    <col min="10491" max="10491" width="13.7109375" style="3" customWidth="1"/>
    <col min="10492" max="10492" width="22.5703125" style="3" customWidth="1"/>
    <col min="10493" max="10493" width="6.7109375" style="3" customWidth="1"/>
    <col min="10494" max="10494" width="22.7109375" style="3" customWidth="1"/>
    <col min="10495" max="10495" width="4.42578125" style="3" customWidth="1"/>
    <col min="10496" max="10497" width="3.140625" style="3" customWidth="1"/>
    <col min="10498" max="10498" width="3.7109375" style="3" customWidth="1"/>
    <col min="10499" max="10499" width="3.28515625" style="3" customWidth="1"/>
    <col min="10500" max="10500" width="2.5703125" style="3" customWidth="1"/>
    <col min="10501" max="10501" width="4.42578125" style="3" customWidth="1"/>
    <col min="10502" max="10502" width="22" style="3" customWidth="1"/>
    <col min="10503" max="10503" width="8.42578125" style="3" customWidth="1"/>
    <col min="10504" max="10504" width="8.85546875" style="3" customWidth="1"/>
    <col min="10505" max="10505" width="9.42578125" style="3" customWidth="1"/>
    <col min="10506" max="10506" width="8.7109375" style="3" customWidth="1"/>
    <col min="10507" max="10507" width="20.5703125" style="3" customWidth="1"/>
    <col min="10508" max="10508" width="11.42578125" style="3"/>
    <col min="10509" max="10509" width="18.28515625" style="3" customWidth="1"/>
    <col min="10510" max="10516" width="3" style="3" customWidth="1"/>
    <col min="10517" max="10517" width="20.5703125" style="3" customWidth="1"/>
    <col min="10518" max="10521" width="11.42578125" style="3"/>
    <col min="10522" max="10522" width="21.85546875" style="3" customWidth="1"/>
    <col min="10523" max="10523" width="22.42578125" style="3" customWidth="1"/>
    <col min="10524" max="10737" width="11.42578125" style="3"/>
    <col min="10738" max="10738" width="2.85546875" style="3" customWidth="1"/>
    <col min="10739" max="10739" width="20.7109375" style="3" customWidth="1"/>
    <col min="10740" max="10740" width="16.28515625" style="3" customWidth="1"/>
    <col min="10741" max="10741" width="21.7109375" style="3" customWidth="1"/>
    <col min="10742" max="10742" width="16.28515625" style="3" customWidth="1"/>
    <col min="10743" max="10743" width="18" style="3" customWidth="1"/>
    <col min="10744" max="10744" width="16.7109375" style="3" customWidth="1"/>
    <col min="10745" max="10745" width="23.140625" style="3" customWidth="1"/>
    <col min="10746" max="10746" width="33.85546875" style="3" customWidth="1"/>
    <col min="10747" max="10747" width="13.7109375" style="3" customWidth="1"/>
    <col min="10748" max="10748" width="22.5703125" style="3" customWidth="1"/>
    <col min="10749" max="10749" width="6.7109375" style="3" customWidth="1"/>
    <col min="10750" max="10750" width="22.7109375" style="3" customWidth="1"/>
    <col min="10751" max="10751" width="4.42578125" style="3" customWidth="1"/>
    <col min="10752" max="10753" width="3.140625" style="3" customWidth="1"/>
    <col min="10754" max="10754" width="3.7109375" style="3" customWidth="1"/>
    <col min="10755" max="10755" width="3.28515625" style="3" customWidth="1"/>
    <col min="10756" max="10756" width="2.5703125" style="3" customWidth="1"/>
    <col min="10757" max="10757" width="4.42578125" style="3" customWidth="1"/>
    <col min="10758" max="10758" width="22" style="3" customWidth="1"/>
    <col min="10759" max="10759" width="8.42578125" style="3" customWidth="1"/>
    <col min="10760" max="10760" width="8.85546875" style="3" customWidth="1"/>
    <col min="10761" max="10761" width="9.42578125" style="3" customWidth="1"/>
    <col min="10762" max="10762" width="8.7109375" style="3" customWidth="1"/>
    <col min="10763" max="10763" width="20.5703125" style="3" customWidth="1"/>
    <col min="10764" max="10764" width="11.42578125" style="3"/>
    <col min="10765" max="10765" width="18.28515625" style="3" customWidth="1"/>
    <col min="10766" max="10772" width="3" style="3" customWidth="1"/>
    <col min="10773" max="10773" width="20.5703125" style="3" customWidth="1"/>
    <col min="10774" max="10777" width="11.42578125" style="3"/>
    <col min="10778" max="10778" width="21.85546875" style="3" customWidth="1"/>
    <col min="10779" max="10779" width="22.42578125" style="3" customWidth="1"/>
    <col min="10780" max="10993" width="11.42578125" style="3"/>
    <col min="10994" max="10994" width="2.85546875" style="3" customWidth="1"/>
    <col min="10995" max="10995" width="20.7109375" style="3" customWidth="1"/>
    <col min="10996" max="10996" width="16.28515625" style="3" customWidth="1"/>
    <col min="10997" max="10997" width="21.7109375" style="3" customWidth="1"/>
    <col min="10998" max="10998" width="16.28515625" style="3" customWidth="1"/>
    <col min="10999" max="10999" width="18" style="3" customWidth="1"/>
    <col min="11000" max="11000" width="16.7109375" style="3" customWidth="1"/>
    <col min="11001" max="11001" width="23.140625" style="3" customWidth="1"/>
    <col min="11002" max="11002" width="33.85546875" style="3" customWidth="1"/>
    <col min="11003" max="11003" width="13.7109375" style="3" customWidth="1"/>
    <col min="11004" max="11004" width="22.5703125" style="3" customWidth="1"/>
    <col min="11005" max="11005" width="6.7109375" style="3" customWidth="1"/>
    <col min="11006" max="11006" width="22.7109375" style="3" customWidth="1"/>
    <col min="11007" max="11007" width="4.42578125" style="3" customWidth="1"/>
    <col min="11008" max="11009" width="3.140625" style="3" customWidth="1"/>
    <col min="11010" max="11010" width="3.7109375" style="3" customWidth="1"/>
    <col min="11011" max="11011" width="3.28515625" style="3" customWidth="1"/>
    <col min="11012" max="11012" width="2.5703125" style="3" customWidth="1"/>
    <col min="11013" max="11013" width="4.42578125" style="3" customWidth="1"/>
    <col min="11014" max="11014" width="22" style="3" customWidth="1"/>
    <col min="11015" max="11015" width="8.42578125" style="3" customWidth="1"/>
    <col min="11016" max="11016" width="8.85546875" style="3" customWidth="1"/>
    <col min="11017" max="11017" width="9.42578125" style="3" customWidth="1"/>
    <col min="11018" max="11018" width="8.7109375" style="3" customWidth="1"/>
    <col min="11019" max="11019" width="20.5703125" style="3" customWidth="1"/>
    <col min="11020" max="11020" width="11.42578125" style="3"/>
    <col min="11021" max="11021" width="18.28515625" style="3" customWidth="1"/>
    <col min="11022" max="11028" width="3" style="3" customWidth="1"/>
    <col min="11029" max="11029" width="20.5703125" style="3" customWidth="1"/>
    <col min="11030" max="11033" width="11.42578125" style="3"/>
    <col min="11034" max="11034" width="21.85546875" style="3" customWidth="1"/>
    <col min="11035" max="11035" width="22.42578125" style="3" customWidth="1"/>
    <col min="11036" max="11249" width="11.42578125" style="3"/>
    <col min="11250" max="11250" width="2.85546875" style="3" customWidth="1"/>
    <col min="11251" max="11251" width="20.7109375" style="3" customWidth="1"/>
    <col min="11252" max="11252" width="16.28515625" style="3" customWidth="1"/>
    <col min="11253" max="11253" width="21.7109375" style="3" customWidth="1"/>
    <col min="11254" max="11254" width="16.28515625" style="3" customWidth="1"/>
    <col min="11255" max="11255" width="18" style="3" customWidth="1"/>
    <col min="11256" max="11256" width="16.7109375" style="3" customWidth="1"/>
    <col min="11257" max="11257" width="23.140625" style="3" customWidth="1"/>
    <col min="11258" max="11258" width="33.85546875" style="3" customWidth="1"/>
    <col min="11259" max="11259" width="13.7109375" style="3" customWidth="1"/>
    <col min="11260" max="11260" width="22.5703125" style="3" customWidth="1"/>
    <col min="11261" max="11261" width="6.7109375" style="3" customWidth="1"/>
    <col min="11262" max="11262" width="22.7109375" style="3" customWidth="1"/>
    <col min="11263" max="11263" width="4.42578125" style="3" customWidth="1"/>
    <col min="11264" max="11265" width="3.140625" style="3" customWidth="1"/>
    <col min="11266" max="11266" width="3.7109375" style="3" customWidth="1"/>
    <col min="11267" max="11267" width="3.28515625" style="3" customWidth="1"/>
    <col min="11268" max="11268" width="2.5703125" style="3" customWidth="1"/>
    <col min="11269" max="11269" width="4.42578125" style="3" customWidth="1"/>
    <col min="11270" max="11270" width="22" style="3" customWidth="1"/>
    <col min="11271" max="11271" width="8.42578125" style="3" customWidth="1"/>
    <col min="11272" max="11272" width="8.85546875" style="3" customWidth="1"/>
    <col min="11273" max="11273" width="9.42578125" style="3" customWidth="1"/>
    <col min="11274" max="11274" width="8.7109375" style="3" customWidth="1"/>
    <col min="11275" max="11275" width="20.5703125" style="3" customWidth="1"/>
    <col min="11276" max="11276" width="11.42578125" style="3"/>
    <col min="11277" max="11277" width="18.28515625" style="3" customWidth="1"/>
    <col min="11278" max="11284" width="3" style="3" customWidth="1"/>
    <col min="11285" max="11285" width="20.5703125" style="3" customWidth="1"/>
    <col min="11286" max="11289" width="11.42578125" style="3"/>
    <col min="11290" max="11290" width="21.85546875" style="3" customWidth="1"/>
    <col min="11291" max="11291" width="22.42578125" style="3" customWidth="1"/>
    <col min="11292" max="11505" width="11.42578125" style="3"/>
    <col min="11506" max="11506" width="2.85546875" style="3" customWidth="1"/>
    <col min="11507" max="11507" width="20.7109375" style="3" customWidth="1"/>
    <col min="11508" max="11508" width="16.28515625" style="3" customWidth="1"/>
    <col min="11509" max="11509" width="21.7109375" style="3" customWidth="1"/>
    <col min="11510" max="11510" width="16.28515625" style="3" customWidth="1"/>
    <col min="11511" max="11511" width="18" style="3" customWidth="1"/>
    <col min="11512" max="11512" width="16.7109375" style="3" customWidth="1"/>
    <col min="11513" max="11513" width="23.140625" style="3" customWidth="1"/>
    <col min="11514" max="11514" width="33.85546875" style="3" customWidth="1"/>
    <col min="11515" max="11515" width="13.7109375" style="3" customWidth="1"/>
    <col min="11516" max="11516" width="22.5703125" style="3" customWidth="1"/>
    <col min="11517" max="11517" width="6.7109375" style="3" customWidth="1"/>
    <col min="11518" max="11518" width="22.7109375" style="3" customWidth="1"/>
    <col min="11519" max="11519" width="4.42578125" style="3" customWidth="1"/>
    <col min="11520" max="11521" width="3.140625" style="3" customWidth="1"/>
    <col min="11522" max="11522" width="3.7109375" style="3" customWidth="1"/>
    <col min="11523" max="11523" width="3.28515625" style="3" customWidth="1"/>
    <col min="11524" max="11524" width="2.5703125" style="3" customWidth="1"/>
    <col min="11525" max="11525" width="4.42578125" style="3" customWidth="1"/>
    <col min="11526" max="11526" width="22" style="3" customWidth="1"/>
    <col min="11527" max="11527" width="8.42578125" style="3" customWidth="1"/>
    <col min="11528" max="11528" width="8.85546875" style="3" customWidth="1"/>
    <col min="11529" max="11529" width="9.42578125" style="3" customWidth="1"/>
    <col min="11530" max="11530" width="8.7109375" style="3" customWidth="1"/>
    <col min="11531" max="11531" width="20.5703125" style="3" customWidth="1"/>
    <col min="11532" max="11532" width="11.42578125" style="3"/>
    <col min="11533" max="11533" width="18.28515625" style="3" customWidth="1"/>
    <col min="11534" max="11540" width="3" style="3" customWidth="1"/>
    <col min="11541" max="11541" width="20.5703125" style="3" customWidth="1"/>
    <col min="11542" max="11545" width="11.42578125" style="3"/>
    <col min="11546" max="11546" width="21.85546875" style="3" customWidth="1"/>
    <col min="11547" max="11547" width="22.42578125" style="3" customWidth="1"/>
    <col min="11548" max="11761" width="11.42578125" style="3"/>
    <col min="11762" max="11762" width="2.85546875" style="3" customWidth="1"/>
    <col min="11763" max="11763" width="20.7109375" style="3" customWidth="1"/>
    <col min="11764" max="11764" width="16.28515625" style="3" customWidth="1"/>
    <col min="11765" max="11765" width="21.7109375" style="3" customWidth="1"/>
    <col min="11766" max="11766" width="16.28515625" style="3" customWidth="1"/>
    <col min="11767" max="11767" width="18" style="3" customWidth="1"/>
    <col min="11768" max="11768" width="16.7109375" style="3" customWidth="1"/>
    <col min="11769" max="11769" width="23.140625" style="3" customWidth="1"/>
    <col min="11770" max="11770" width="33.85546875" style="3" customWidth="1"/>
    <col min="11771" max="11771" width="13.7109375" style="3" customWidth="1"/>
    <col min="11772" max="11772" width="22.5703125" style="3" customWidth="1"/>
    <col min="11773" max="11773" width="6.7109375" style="3" customWidth="1"/>
    <col min="11774" max="11774" width="22.7109375" style="3" customWidth="1"/>
    <col min="11775" max="11775" width="4.42578125" style="3" customWidth="1"/>
    <col min="11776" max="11777" width="3.140625" style="3" customWidth="1"/>
    <col min="11778" max="11778" width="3.7109375" style="3" customWidth="1"/>
    <col min="11779" max="11779" width="3.28515625" style="3" customWidth="1"/>
    <col min="11780" max="11780" width="2.5703125" style="3" customWidth="1"/>
    <col min="11781" max="11781" width="4.42578125" style="3" customWidth="1"/>
    <col min="11782" max="11782" width="22" style="3" customWidth="1"/>
    <col min="11783" max="11783" width="8.42578125" style="3" customWidth="1"/>
    <col min="11784" max="11784" width="8.85546875" style="3" customWidth="1"/>
    <col min="11785" max="11785" width="9.42578125" style="3" customWidth="1"/>
    <col min="11786" max="11786" width="8.7109375" style="3" customWidth="1"/>
    <col min="11787" max="11787" width="20.5703125" style="3" customWidth="1"/>
    <col min="11788" max="11788" width="11.42578125" style="3"/>
    <col min="11789" max="11789" width="18.28515625" style="3" customWidth="1"/>
    <col min="11790" max="11796" width="3" style="3" customWidth="1"/>
    <col min="11797" max="11797" width="20.5703125" style="3" customWidth="1"/>
    <col min="11798" max="11801" width="11.42578125" style="3"/>
    <col min="11802" max="11802" width="21.85546875" style="3" customWidth="1"/>
    <col min="11803" max="11803" width="22.42578125" style="3" customWidth="1"/>
    <col min="11804" max="12017" width="11.42578125" style="3"/>
    <col min="12018" max="12018" width="2.85546875" style="3" customWidth="1"/>
    <col min="12019" max="12019" width="20.7109375" style="3" customWidth="1"/>
    <col min="12020" max="12020" width="16.28515625" style="3" customWidth="1"/>
    <col min="12021" max="12021" width="21.7109375" style="3" customWidth="1"/>
    <col min="12022" max="12022" width="16.28515625" style="3" customWidth="1"/>
    <col min="12023" max="12023" width="18" style="3" customWidth="1"/>
    <col min="12024" max="12024" width="16.7109375" style="3" customWidth="1"/>
    <col min="12025" max="12025" width="23.140625" style="3" customWidth="1"/>
    <col min="12026" max="12026" width="33.85546875" style="3" customWidth="1"/>
    <col min="12027" max="12027" width="13.7109375" style="3" customWidth="1"/>
    <col min="12028" max="12028" width="22.5703125" style="3" customWidth="1"/>
    <col min="12029" max="12029" width="6.7109375" style="3" customWidth="1"/>
    <col min="12030" max="12030" width="22.7109375" style="3" customWidth="1"/>
    <col min="12031" max="12031" width="4.42578125" style="3" customWidth="1"/>
    <col min="12032" max="12033" width="3.140625" style="3" customWidth="1"/>
    <col min="12034" max="12034" width="3.7109375" style="3" customWidth="1"/>
    <col min="12035" max="12035" width="3.28515625" style="3" customWidth="1"/>
    <col min="12036" max="12036" width="2.5703125" style="3" customWidth="1"/>
    <col min="12037" max="12037" width="4.42578125" style="3" customWidth="1"/>
    <col min="12038" max="12038" width="22" style="3" customWidth="1"/>
    <col min="12039" max="12039" width="8.42578125" style="3" customWidth="1"/>
    <col min="12040" max="12040" width="8.85546875" style="3" customWidth="1"/>
    <col min="12041" max="12041" width="9.42578125" style="3" customWidth="1"/>
    <col min="12042" max="12042" width="8.7109375" style="3" customWidth="1"/>
    <col min="12043" max="12043" width="20.5703125" style="3" customWidth="1"/>
    <col min="12044" max="12044" width="11.42578125" style="3"/>
    <col min="12045" max="12045" width="18.28515625" style="3" customWidth="1"/>
    <col min="12046" max="12052" width="3" style="3" customWidth="1"/>
    <col min="12053" max="12053" width="20.5703125" style="3" customWidth="1"/>
    <col min="12054" max="12057" width="11.42578125" style="3"/>
    <col min="12058" max="12058" width="21.85546875" style="3" customWidth="1"/>
    <col min="12059" max="12059" width="22.42578125" style="3" customWidth="1"/>
    <col min="12060" max="12273" width="11.42578125" style="3"/>
    <col min="12274" max="12274" width="2.85546875" style="3" customWidth="1"/>
    <col min="12275" max="12275" width="20.7109375" style="3" customWidth="1"/>
    <col min="12276" max="12276" width="16.28515625" style="3" customWidth="1"/>
    <col min="12277" max="12277" width="21.7109375" style="3" customWidth="1"/>
    <col min="12278" max="12278" width="16.28515625" style="3" customWidth="1"/>
    <col min="12279" max="12279" width="18" style="3" customWidth="1"/>
    <col min="12280" max="12280" width="16.7109375" style="3" customWidth="1"/>
    <col min="12281" max="12281" width="23.140625" style="3" customWidth="1"/>
    <col min="12282" max="12282" width="33.85546875" style="3" customWidth="1"/>
    <col min="12283" max="12283" width="13.7109375" style="3" customWidth="1"/>
    <col min="12284" max="12284" width="22.5703125" style="3" customWidth="1"/>
    <col min="12285" max="12285" width="6.7109375" style="3" customWidth="1"/>
    <col min="12286" max="12286" width="22.7109375" style="3" customWidth="1"/>
    <col min="12287" max="12287" width="4.42578125" style="3" customWidth="1"/>
    <col min="12288" max="12289" width="3.140625" style="3" customWidth="1"/>
    <col min="12290" max="12290" width="3.7109375" style="3" customWidth="1"/>
    <col min="12291" max="12291" width="3.28515625" style="3" customWidth="1"/>
    <col min="12292" max="12292" width="2.5703125" style="3" customWidth="1"/>
    <col min="12293" max="12293" width="4.42578125" style="3" customWidth="1"/>
    <col min="12294" max="12294" width="22" style="3" customWidth="1"/>
    <col min="12295" max="12295" width="8.42578125" style="3" customWidth="1"/>
    <col min="12296" max="12296" width="8.85546875" style="3" customWidth="1"/>
    <col min="12297" max="12297" width="9.42578125" style="3" customWidth="1"/>
    <col min="12298" max="12298" width="8.7109375" style="3" customWidth="1"/>
    <col min="12299" max="12299" width="20.5703125" style="3" customWidth="1"/>
    <col min="12300" max="12300" width="11.42578125" style="3"/>
    <col min="12301" max="12301" width="18.28515625" style="3" customWidth="1"/>
    <col min="12302" max="12308" width="3" style="3" customWidth="1"/>
    <col min="12309" max="12309" width="20.5703125" style="3" customWidth="1"/>
    <col min="12310" max="12313" width="11.42578125" style="3"/>
    <col min="12314" max="12314" width="21.85546875" style="3" customWidth="1"/>
    <col min="12315" max="12315" width="22.42578125" style="3" customWidth="1"/>
    <col min="12316" max="12529" width="11.42578125" style="3"/>
    <col min="12530" max="12530" width="2.85546875" style="3" customWidth="1"/>
    <col min="12531" max="12531" width="20.7109375" style="3" customWidth="1"/>
    <col min="12532" max="12532" width="16.28515625" style="3" customWidth="1"/>
    <col min="12533" max="12533" width="21.7109375" style="3" customWidth="1"/>
    <col min="12534" max="12534" width="16.28515625" style="3" customWidth="1"/>
    <col min="12535" max="12535" width="18" style="3" customWidth="1"/>
    <col min="12536" max="12536" width="16.7109375" style="3" customWidth="1"/>
    <col min="12537" max="12537" width="23.140625" style="3" customWidth="1"/>
    <col min="12538" max="12538" width="33.85546875" style="3" customWidth="1"/>
    <col min="12539" max="12539" width="13.7109375" style="3" customWidth="1"/>
    <col min="12540" max="12540" width="22.5703125" style="3" customWidth="1"/>
    <col min="12541" max="12541" width="6.7109375" style="3" customWidth="1"/>
    <col min="12542" max="12542" width="22.7109375" style="3" customWidth="1"/>
    <col min="12543" max="12543" width="4.42578125" style="3" customWidth="1"/>
    <col min="12544" max="12545" width="3.140625" style="3" customWidth="1"/>
    <col min="12546" max="12546" width="3.7109375" style="3" customWidth="1"/>
    <col min="12547" max="12547" width="3.28515625" style="3" customWidth="1"/>
    <col min="12548" max="12548" width="2.5703125" style="3" customWidth="1"/>
    <col min="12549" max="12549" width="4.42578125" style="3" customWidth="1"/>
    <col min="12550" max="12550" width="22" style="3" customWidth="1"/>
    <col min="12551" max="12551" width="8.42578125" style="3" customWidth="1"/>
    <col min="12552" max="12552" width="8.85546875" style="3" customWidth="1"/>
    <col min="12553" max="12553" width="9.42578125" style="3" customWidth="1"/>
    <col min="12554" max="12554" width="8.7109375" style="3" customWidth="1"/>
    <col min="12555" max="12555" width="20.5703125" style="3" customWidth="1"/>
    <col min="12556" max="12556" width="11.42578125" style="3"/>
    <col min="12557" max="12557" width="18.28515625" style="3" customWidth="1"/>
    <col min="12558" max="12564" width="3" style="3" customWidth="1"/>
    <col min="12565" max="12565" width="20.5703125" style="3" customWidth="1"/>
    <col min="12566" max="12569" width="11.42578125" style="3"/>
    <col min="12570" max="12570" width="21.85546875" style="3" customWidth="1"/>
    <col min="12571" max="12571" width="22.42578125" style="3" customWidth="1"/>
    <col min="12572" max="12785" width="11.42578125" style="3"/>
    <col min="12786" max="12786" width="2.85546875" style="3" customWidth="1"/>
    <col min="12787" max="12787" width="20.7109375" style="3" customWidth="1"/>
    <col min="12788" max="12788" width="16.28515625" style="3" customWidth="1"/>
    <col min="12789" max="12789" width="21.7109375" style="3" customWidth="1"/>
    <col min="12790" max="12790" width="16.28515625" style="3" customWidth="1"/>
    <col min="12791" max="12791" width="18" style="3" customWidth="1"/>
    <col min="12792" max="12792" width="16.7109375" style="3" customWidth="1"/>
    <col min="12793" max="12793" width="23.140625" style="3" customWidth="1"/>
    <col min="12794" max="12794" width="33.85546875" style="3" customWidth="1"/>
    <col min="12795" max="12795" width="13.7109375" style="3" customWidth="1"/>
    <col min="12796" max="12796" width="22.5703125" style="3" customWidth="1"/>
    <col min="12797" max="12797" width="6.7109375" style="3" customWidth="1"/>
    <col min="12798" max="12798" width="22.7109375" style="3" customWidth="1"/>
    <col min="12799" max="12799" width="4.42578125" style="3" customWidth="1"/>
    <col min="12800" max="12801" width="3.140625" style="3" customWidth="1"/>
    <col min="12802" max="12802" width="3.7109375" style="3" customWidth="1"/>
    <col min="12803" max="12803" width="3.28515625" style="3" customWidth="1"/>
    <col min="12804" max="12804" width="2.5703125" style="3" customWidth="1"/>
    <col min="12805" max="12805" width="4.42578125" style="3" customWidth="1"/>
    <col min="12806" max="12806" width="22" style="3" customWidth="1"/>
    <col min="12807" max="12807" width="8.42578125" style="3" customWidth="1"/>
    <col min="12808" max="12808" width="8.85546875" style="3" customWidth="1"/>
    <col min="12809" max="12809" width="9.42578125" style="3" customWidth="1"/>
    <col min="12810" max="12810" width="8.7109375" style="3" customWidth="1"/>
    <col min="12811" max="12811" width="20.5703125" style="3" customWidth="1"/>
    <col min="12812" max="12812" width="11.42578125" style="3"/>
    <col min="12813" max="12813" width="18.28515625" style="3" customWidth="1"/>
    <col min="12814" max="12820" width="3" style="3" customWidth="1"/>
    <col min="12821" max="12821" width="20.5703125" style="3" customWidth="1"/>
    <col min="12822" max="12825" width="11.42578125" style="3"/>
    <col min="12826" max="12826" width="21.85546875" style="3" customWidth="1"/>
    <col min="12827" max="12827" width="22.42578125" style="3" customWidth="1"/>
    <col min="12828" max="13041" width="11.42578125" style="3"/>
    <col min="13042" max="13042" width="2.85546875" style="3" customWidth="1"/>
    <col min="13043" max="13043" width="20.7109375" style="3" customWidth="1"/>
    <col min="13044" max="13044" width="16.28515625" style="3" customWidth="1"/>
    <col min="13045" max="13045" width="21.7109375" style="3" customWidth="1"/>
    <col min="13046" max="13046" width="16.28515625" style="3" customWidth="1"/>
    <col min="13047" max="13047" width="18" style="3" customWidth="1"/>
    <col min="13048" max="13048" width="16.7109375" style="3" customWidth="1"/>
    <col min="13049" max="13049" width="23.140625" style="3" customWidth="1"/>
    <col min="13050" max="13050" width="33.85546875" style="3" customWidth="1"/>
    <col min="13051" max="13051" width="13.7109375" style="3" customWidth="1"/>
    <col min="13052" max="13052" width="22.5703125" style="3" customWidth="1"/>
    <col min="13053" max="13053" width="6.7109375" style="3" customWidth="1"/>
    <col min="13054" max="13054" width="22.7109375" style="3" customWidth="1"/>
    <col min="13055" max="13055" width="4.42578125" style="3" customWidth="1"/>
    <col min="13056" max="13057" width="3.140625" style="3" customWidth="1"/>
    <col min="13058" max="13058" width="3.7109375" style="3" customWidth="1"/>
    <col min="13059" max="13059" width="3.28515625" style="3" customWidth="1"/>
    <col min="13060" max="13060" width="2.5703125" style="3" customWidth="1"/>
    <col min="13061" max="13061" width="4.42578125" style="3" customWidth="1"/>
    <col min="13062" max="13062" width="22" style="3" customWidth="1"/>
    <col min="13063" max="13063" width="8.42578125" style="3" customWidth="1"/>
    <col min="13064" max="13064" width="8.85546875" style="3" customWidth="1"/>
    <col min="13065" max="13065" width="9.42578125" style="3" customWidth="1"/>
    <col min="13066" max="13066" width="8.7109375" style="3" customWidth="1"/>
    <col min="13067" max="13067" width="20.5703125" style="3" customWidth="1"/>
    <col min="13068" max="13068" width="11.42578125" style="3"/>
    <col min="13069" max="13069" width="18.28515625" style="3" customWidth="1"/>
    <col min="13070" max="13076" width="3" style="3" customWidth="1"/>
    <col min="13077" max="13077" width="20.5703125" style="3" customWidth="1"/>
    <col min="13078" max="13081" width="11.42578125" style="3"/>
    <col min="13082" max="13082" width="21.85546875" style="3" customWidth="1"/>
    <col min="13083" max="13083" width="22.42578125" style="3" customWidth="1"/>
    <col min="13084" max="13297" width="11.42578125" style="3"/>
    <col min="13298" max="13298" width="2.85546875" style="3" customWidth="1"/>
    <col min="13299" max="13299" width="20.7109375" style="3" customWidth="1"/>
    <col min="13300" max="13300" width="16.28515625" style="3" customWidth="1"/>
    <col min="13301" max="13301" width="21.7109375" style="3" customWidth="1"/>
    <col min="13302" max="13302" width="16.28515625" style="3" customWidth="1"/>
    <col min="13303" max="13303" width="18" style="3" customWidth="1"/>
    <col min="13304" max="13304" width="16.7109375" style="3" customWidth="1"/>
    <col min="13305" max="13305" width="23.140625" style="3" customWidth="1"/>
    <col min="13306" max="13306" width="33.85546875" style="3" customWidth="1"/>
    <col min="13307" max="13307" width="13.7109375" style="3" customWidth="1"/>
    <col min="13308" max="13308" width="22.5703125" style="3" customWidth="1"/>
    <col min="13309" max="13309" width="6.7109375" style="3" customWidth="1"/>
    <col min="13310" max="13310" width="22.7109375" style="3" customWidth="1"/>
    <col min="13311" max="13311" width="4.42578125" style="3" customWidth="1"/>
    <col min="13312" max="13313" width="3.140625" style="3" customWidth="1"/>
    <col min="13314" max="13314" width="3.7109375" style="3" customWidth="1"/>
    <col min="13315" max="13315" width="3.28515625" style="3" customWidth="1"/>
    <col min="13316" max="13316" width="2.5703125" style="3" customWidth="1"/>
    <col min="13317" max="13317" width="4.42578125" style="3" customWidth="1"/>
    <col min="13318" max="13318" width="22" style="3" customWidth="1"/>
    <col min="13319" max="13319" width="8.42578125" style="3" customWidth="1"/>
    <col min="13320" max="13320" width="8.85546875" style="3" customWidth="1"/>
    <col min="13321" max="13321" width="9.42578125" style="3" customWidth="1"/>
    <col min="13322" max="13322" width="8.7109375" style="3" customWidth="1"/>
    <col min="13323" max="13323" width="20.5703125" style="3" customWidth="1"/>
    <col min="13324" max="13324" width="11.42578125" style="3"/>
    <col min="13325" max="13325" width="18.28515625" style="3" customWidth="1"/>
    <col min="13326" max="13332" width="3" style="3" customWidth="1"/>
    <col min="13333" max="13333" width="20.5703125" style="3" customWidth="1"/>
    <col min="13334" max="13337" width="11.42578125" style="3"/>
    <col min="13338" max="13338" width="21.85546875" style="3" customWidth="1"/>
    <col min="13339" max="13339" width="22.42578125" style="3" customWidth="1"/>
    <col min="13340" max="13553" width="11.42578125" style="3"/>
    <col min="13554" max="13554" width="2.85546875" style="3" customWidth="1"/>
    <col min="13555" max="13555" width="20.7109375" style="3" customWidth="1"/>
    <col min="13556" max="13556" width="16.28515625" style="3" customWidth="1"/>
    <col min="13557" max="13557" width="21.7109375" style="3" customWidth="1"/>
    <col min="13558" max="13558" width="16.28515625" style="3" customWidth="1"/>
    <col min="13559" max="13559" width="18" style="3" customWidth="1"/>
    <col min="13560" max="13560" width="16.7109375" style="3" customWidth="1"/>
    <col min="13561" max="13561" width="23.140625" style="3" customWidth="1"/>
    <col min="13562" max="13562" width="33.85546875" style="3" customWidth="1"/>
    <col min="13563" max="13563" width="13.7109375" style="3" customWidth="1"/>
    <col min="13564" max="13564" width="22.5703125" style="3" customWidth="1"/>
    <col min="13565" max="13565" width="6.7109375" style="3" customWidth="1"/>
    <col min="13566" max="13566" width="22.7109375" style="3" customWidth="1"/>
    <col min="13567" max="13567" width="4.42578125" style="3" customWidth="1"/>
    <col min="13568" max="13569" width="3.140625" style="3" customWidth="1"/>
    <col min="13570" max="13570" width="3.7109375" style="3" customWidth="1"/>
    <col min="13571" max="13571" width="3.28515625" style="3" customWidth="1"/>
    <col min="13572" max="13572" width="2.5703125" style="3" customWidth="1"/>
    <col min="13573" max="13573" width="4.42578125" style="3" customWidth="1"/>
    <col min="13574" max="13574" width="22" style="3" customWidth="1"/>
    <col min="13575" max="13575" width="8.42578125" style="3" customWidth="1"/>
    <col min="13576" max="13576" width="8.85546875" style="3" customWidth="1"/>
    <col min="13577" max="13577" width="9.42578125" style="3" customWidth="1"/>
    <col min="13578" max="13578" width="8.7109375" style="3" customWidth="1"/>
    <col min="13579" max="13579" width="20.5703125" style="3" customWidth="1"/>
    <col min="13580" max="13580" width="11.42578125" style="3"/>
    <col min="13581" max="13581" width="18.28515625" style="3" customWidth="1"/>
    <col min="13582" max="13588" width="3" style="3" customWidth="1"/>
    <col min="13589" max="13589" width="20.5703125" style="3" customWidth="1"/>
    <col min="13590" max="13593" width="11.42578125" style="3"/>
    <col min="13594" max="13594" width="21.85546875" style="3" customWidth="1"/>
    <col min="13595" max="13595" width="22.42578125" style="3" customWidth="1"/>
    <col min="13596" max="13809" width="11.42578125" style="3"/>
    <col min="13810" max="13810" width="2.85546875" style="3" customWidth="1"/>
    <col min="13811" max="13811" width="20.7109375" style="3" customWidth="1"/>
    <col min="13812" max="13812" width="16.28515625" style="3" customWidth="1"/>
    <col min="13813" max="13813" width="21.7109375" style="3" customWidth="1"/>
    <col min="13814" max="13814" width="16.28515625" style="3" customWidth="1"/>
    <col min="13815" max="13815" width="18" style="3" customWidth="1"/>
    <col min="13816" max="13816" width="16.7109375" style="3" customWidth="1"/>
    <col min="13817" max="13817" width="23.140625" style="3" customWidth="1"/>
    <col min="13818" max="13818" width="33.85546875" style="3" customWidth="1"/>
    <col min="13819" max="13819" width="13.7109375" style="3" customWidth="1"/>
    <col min="13820" max="13820" width="22.5703125" style="3" customWidth="1"/>
    <col min="13821" max="13821" width="6.7109375" style="3" customWidth="1"/>
    <col min="13822" max="13822" width="22.7109375" style="3" customWidth="1"/>
    <col min="13823" max="13823" width="4.42578125" style="3" customWidth="1"/>
    <col min="13824" max="13825" width="3.140625" style="3" customWidth="1"/>
    <col min="13826" max="13826" width="3.7109375" style="3" customWidth="1"/>
    <col min="13827" max="13827" width="3.28515625" style="3" customWidth="1"/>
    <col min="13828" max="13828" width="2.5703125" style="3" customWidth="1"/>
    <col min="13829" max="13829" width="4.42578125" style="3" customWidth="1"/>
    <col min="13830" max="13830" width="22" style="3" customWidth="1"/>
    <col min="13831" max="13831" width="8.42578125" style="3" customWidth="1"/>
    <col min="13832" max="13832" width="8.85546875" style="3" customWidth="1"/>
    <col min="13833" max="13833" width="9.42578125" style="3" customWidth="1"/>
    <col min="13834" max="13834" width="8.7109375" style="3" customWidth="1"/>
    <col min="13835" max="13835" width="20.5703125" style="3" customWidth="1"/>
    <col min="13836" max="13836" width="11.42578125" style="3"/>
    <col min="13837" max="13837" width="18.28515625" style="3" customWidth="1"/>
    <col min="13838" max="13844" width="3" style="3" customWidth="1"/>
    <col min="13845" max="13845" width="20.5703125" style="3" customWidth="1"/>
    <col min="13846" max="13849" width="11.42578125" style="3"/>
    <col min="13850" max="13850" width="21.85546875" style="3" customWidth="1"/>
    <col min="13851" max="13851" width="22.42578125" style="3" customWidth="1"/>
    <col min="13852" max="14065" width="11.42578125" style="3"/>
    <col min="14066" max="14066" width="2.85546875" style="3" customWidth="1"/>
    <col min="14067" max="14067" width="20.7109375" style="3" customWidth="1"/>
    <col min="14068" max="14068" width="16.28515625" style="3" customWidth="1"/>
    <col min="14069" max="14069" width="21.7109375" style="3" customWidth="1"/>
    <col min="14070" max="14070" width="16.28515625" style="3" customWidth="1"/>
    <col min="14071" max="14071" width="18" style="3" customWidth="1"/>
    <col min="14072" max="14072" width="16.7109375" style="3" customWidth="1"/>
    <col min="14073" max="14073" width="23.140625" style="3" customWidth="1"/>
    <col min="14074" max="14074" width="33.85546875" style="3" customWidth="1"/>
    <col min="14075" max="14075" width="13.7109375" style="3" customWidth="1"/>
    <col min="14076" max="14076" width="22.5703125" style="3" customWidth="1"/>
    <col min="14077" max="14077" width="6.7109375" style="3" customWidth="1"/>
    <col min="14078" max="14078" width="22.7109375" style="3" customWidth="1"/>
    <col min="14079" max="14079" width="4.42578125" style="3" customWidth="1"/>
    <col min="14080" max="14081" width="3.140625" style="3" customWidth="1"/>
    <col min="14082" max="14082" width="3.7109375" style="3" customWidth="1"/>
    <col min="14083" max="14083" width="3.28515625" style="3" customWidth="1"/>
    <col min="14084" max="14084" width="2.5703125" style="3" customWidth="1"/>
    <col min="14085" max="14085" width="4.42578125" style="3" customWidth="1"/>
    <col min="14086" max="14086" width="22" style="3" customWidth="1"/>
    <col min="14087" max="14087" width="8.42578125" style="3" customWidth="1"/>
    <col min="14088" max="14088" width="8.85546875" style="3" customWidth="1"/>
    <col min="14089" max="14089" width="9.42578125" style="3" customWidth="1"/>
    <col min="14090" max="14090" width="8.7109375" style="3" customWidth="1"/>
    <col min="14091" max="14091" width="20.5703125" style="3" customWidth="1"/>
    <col min="14092" max="14092" width="11.42578125" style="3"/>
    <col min="14093" max="14093" width="18.28515625" style="3" customWidth="1"/>
    <col min="14094" max="14100" width="3" style="3" customWidth="1"/>
    <col min="14101" max="14101" width="20.5703125" style="3" customWidth="1"/>
    <col min="14102" max="14105" width="11.42578125" style="3"/>
    <col min="14106" max="14106" width="21.85546875" style="3" customWidth="1"/>
    <col min="14107" max="14107" width="22.42578125" style="3" customWidth="1"/>
    <col min="14108" max="14321" width="11.42578125" style="3"/>
    <col min="14322" max="14322" width="2.85546875" style="3" customWidth="1"/>
    <col min="14323" max="14323" width="20.7109375" style="3" customWidth="1"/>
    <col min="14324" max="14324" width="16.28515625" style="3" customWidth="1"/>
    <col min="14325" max="14325" width="21.7109375" style="3" customWidth="1"/>
    <col min="14326" max="14326" width="16.28515625" style="3" customWidth="1"/>
    <col min="14327" max="14327" width="18" style="3" customWidth="1"/>
    <col min="14328" max="14328" width="16.7109375" style="3" customWidth="1"/>
    <col min="14329" max="14329" width="23.140625" style="3" customWidth="1"/>
    <col min="14330" max="14330" width="33.85546875" style="3" customWidth="1"/>
    <col min="14331" max="14331" width="13.7109375" style="3" customWidth="1"/>
    <col min="14332" max="14332" width="22.5703125" style="3" customWidth="1"/>
    <col min="14333" max="14333" width="6.7109375" style="3" customWidth="1"/>
    <col min="14334" max="14334" width="22.7109375" style="3" customWidth="1"/>
    <col min="14335" max="14335" width="4.42578125" style="3" customWidth="1"/>
    <col min="14336" max="14337" width="3.140625" style="3" customWidth="1"/>
    <col min="14338" max="14338" width="3.7109375" style="3" customWidth="1"/>
    <col min="14339" max="14339" width="3.28515625" style="3" customWidth="1"/>
    <col min="14340" max="14340" width="2.5703125" style="3" customWidth="1"/>
    <col min="14341" max="14341" width="4.42578125" style="3" customWidth="1"/>
    <col min="14342" max="14342" width="22" style="3" customWidth="1"/>
    <col min="14343" max="14343" width="8.42578125" style="3" customWidth="1"/>
    <col min="14344" max="14344" width="8.85546875" style="3" customWidth="1"/>
    <col min="14345" max="14345" width="9.42578125" style="3" customWidth="1"/>
    <col min="14346" max="14346" width="8.7109375" style="3" customWidth="1"/>
    <col min="14347" max="14347" width="20.5703125" style="3" customWidth="1"/>
    <col min="14348" max="14348" width="11.42578125" style="3"/>
    <col min="14349" max="14349" width="18.28515625" style="3" customWidth="1"/>
    <col min="14350" max="14356" width="3" style="3" customWidth="1"/>
    <col min="14357" max="14357" width="20.5703125" style="3" customWidth="1"/>
    <col min="14358" max="14361" width="11.42578125" style="3"/>
    <col min="14362" max="14362" width="21.85546875" style="3" customWidth="1"/>
    <col min="14363" max="14363" width="22.42578125" style="3" customWidth="1"/>
    <col min="14364" max="14577" width="11.42578125" style="3"/>
    <col min="14578" max="14578" width="2.85546875" style="3" customWidth="1"/>
    <col min="14579" max="14579" width="20.7109375" style="3" customWidth="1"/>
    <col min="14580" max="14580" width="16.28515625" style="3" customWidth="1"/>
    <col min="14581" max="14581" width="21.7109375" style="3" customWidth="1"/>
    <col min="14582" max="14582" width="16.28515625" style="3" customWidth="1"/>
    <col min="14583" max="14583" width="18" style="3" customWidth="1"/>
    <col min="14584" max="14584" width="16.7109375" style="3" customWidth="1"/>
    <col min="14585" max="14585" width="23.140625" style="3" customWidth="1"/>
    <col min="14586" max="14586" width="33.85546875" style="3" customWidth="1"/>
    <col min="14587" max="14587" width="13.7109375" style="3" customWidth="1"/>
    <col min="14588" max="14588" width="22.5703125" style="3" customWidth="1"/>
    <col min="14589" max="14589" width="6.7109375" style="3" customWidth="1"/>
    <col min="14590" max="14590" width="22.7109375" style="3" customWidth="1"/>
    <col min="14591" max="14591" width="4.42578125" style="3" customWidth="1"/>
    <col min="14592" max="14593" width="3.140625" style="3" customWidth="1"/>
    <col min="14594" max="14594" width="3.7109375" style="3" customWidth="1"/>
    <col min="14595" max="14595" width="3.28515625" style="3" customWidth="1"/>
    <col min="14596" max="14596" width="2.5703125" style="3" customWidth="1"/>
    <col min="14597" max="14597" width="4.42578125" style="3" customWidth="1"/>
    <col min="14598" max="14598" width="22" style="3" customWidth="1"/>
    <col min="14599" max="14599" width="8.42578125" style="3" customWidth="1"/>
    <col min="14600" max="14600" width="8.85546875" style="3" customWidth="1"/>
    <col min="14601" max="14601" width="9.42578125" style="3" customWidth="1"/>
    <col min="14602" max="14602" width="8.7109375" style="3" customWidth="1"/>
    <col min="14603" max="14603" width="20.5703125" style="3" customWidth="1"/>
    <col min="14604" max="14604" width="11.42578125" style="3"/>
    <col min="14605" max="14605" width="18.28515625" style="3" customWidth="1"/>
    <col min="14606" max="14612" width="3" style="3" customWidth="1"/>
    <col min="14613" max="14613" width="20.5703125" style="3" customWidth="1"/>
    <col min="14614" max="14617" width="11.42578125" style="3"/>
    <col min="14618" max="14618" width="21.85546875" style="3" customWidth="1"/>
    <col min="14619" max="14619" width="22.42578125" style="3" customWidth="1"/>
    <col min="14620" max="14833" width="11.42578125" style="3"/>
    <col min="14834" max="14834" width="2.85546875" style="3" customWidth="1"/>
    <col min="14835" max="14835" width="20.7109375" style="3" customWidth="1"/>
    <col min="14836" max="14836" width="16.28515625" style="3" customWidth="1"/>
    <col min="14837" max="14837" width="21.7109375" style="3" customWidth="1"/>
    <col min="14838" max="14838" width="16.28515625" style="3" customWidth="1"/>
    <col min="14839" max="14839" width="18" style="3" customWidth="1"/>
    <col min="14840" max="14840" width="16.7109375" style="3" customWidth="1"/>
    <col min="14841" max="14841" width="23.140625" style="3" customWidth="1"/>
    <col min="14842" max="14842" width="33.85546875" style="3" customWidth="1"/>
    <col min="14843" max="14843" width="13.7109375" style="3" customWidth="1"/>
    <col min="14844" max="14844" width="22.5703125" style="3" customWidth="1"/>
    <col min="14845" max="14845" width="6.7109375" style="3" customWidth="1"/>
    <col min="14846" max="14846" width="22.7109375" style="3" customWidth="1"/>
    <col min="14847" max="14847" width="4.42578125" style="3" customWidth="1"/>
    <col min="14848" max="14849" width="3.140625" style="3" customWidth="1"/>
    <col min="14850" max="14850" width="3.7109375" style="3" customWidth="1"/>
    <col min="14851" max="14851" width="3.28515625" style="3" customWidth="1"/>
    <col min="14852" max="14852" width="2.5703125" style="3" customWidth="1"/>
    <col min="14853" max="14853" width="4.42578125" style="3" customWidth="1"/>
    <col min="14854" max="14854" width="22" style="3" customWidth="1"/>
    <col min="14855" max="14855" width="8.42578125" style="3" customWidth="1"/>
    <col min="14856" max="14856" width="8.85546875" style="3" customWidth="1"/>
    <col min="14857" max="14857" width="9.42578125" style="3" customWidth="1"/>
    <col min="14858" max="14858" width="8.7109375" style="3" customWidth="1"/>
    <col min="14859" max="14859" width="20.5703125" style="3" customWidth="1"/>
    <col min="14860" max="14860" width="11.42578125" style="3"/>
    <col min="14861" max="14861" width="18.28515625" style="3" customWidth="1"/>
    <col min="14862" max="14868" width="3" style="3" customWidth="1"/>
    <col min="14869" max="14869" width="20.5703125" style="3" customWidth="1"/>
    <col min="14870" max="14873" width="11.42578125" style="3"/>
    <col min="14874" max="14874" width="21.85546875" style="3" customWidth="1"/>
    <col min="14875" max="14875" width="22.42578125" style="3" customWidth="1"/>
    <col min="14876" max="15089" width="11.42578125" style="3"/>
    <col min="15090" max="15090" width="2.85546875" style="3" customWidth="1"/>
    <col min="15091" max="15091" width="20.7109375" style="3" customWidth="1"/>
    <col min="15092" max="15092" width="16.28515625" style="3" customWidth="1"/>
    <col min="15093" max="15093" width="21.7109375" style="3" customWidth="1"/>
    <col min="15094" max="15094" width="16.28515625" style="3" customWidth="1"/>
    <col min="15095" max="15095" width="18" style="3" customWidth="1"/>
    <col min="15096" max="15096" width="16.7109375" style="3" customWidth="1"/>
    <col min="15097" max="15097" width="23.140625" style="3" customWidth="1"/>
    <col min="15098" max="15098" width="33.85546875" style="3" customWidth="1"/>
    <col min="15099" max="15099" width="13.7109375" style="3" customWidth="1"/>
    <col min="15100" max="15100" width="22.5703125" style="3" customWidth="1"/>
    <col min="15101" max="15101" width="6.7109375" style="3" customWidth="1"/>
    <col min="15102" max="15102" width="22.7109375" style="3" customWidth="1"/>
    <col min="15103" max="15103" width="4.42578125" style="3" customWidth="1"/>
    <col min="15104" max="15105" width="3.140625" style="3" customWidth="1"/>
    <col min="15106" max="15106" width="3.7109375" style="3" customWidth="1"/>
    <col min="15107" max="15107" width="3.28515625" style="3" customWidth="1"/>
    <col min="15108" max="15108" width="2.5703125" style="3" customWidth="1"/>
    <col min="15109" max="15109" width="4.42578125" style="3" customWidth="1"/>
    <col min="15110" max="15110" width="22" style="3" customWidth="1"/>
    <col min="15111" max="15111" width="8.42578125" style="3" customWidth="1"/>
    <col min="15112" max="15112" width="8.85546875" style="3" customWidth="1"/>
    <col min="15113" max="15113" width="9.42578125" style="3" customWidth="1"/>
    <col min="15114" max="15114" width="8.7109375" style="3" customWidth="1"/>
    <col min="15115" max="15115" width="20.5703125" style="3" customWidth="1"/>
    <col min="15116" max="15116" width="11.42578125" style="3"/>
    <col min="15117" max="15117" width="18.28515625" style="3" customWidth="1"/>
    <col min="15118" max="15124" width="3" style="3" customWidth="1"/>
    <col min="15125" max="15125" width="20.5703125" style="3" customWidth="1"/>
    <col min="15126" max="15129" width="11.42578125" style="3"/>
    <col min="15130" max="15130" width="21.85546875" style="3" customWidth="1"/>
    <col min="15131" max="15131" width="22.42578125" style="3" customWidth="1"/>
    <col min="15132" max="15345" width="11.42578125" style="3"/>
    <col min="15346" max="15346" width="2.85546875" style="3" customWidth="1"/>
    <col min="15347" max="15347" width="20.7109375" style="3" customWidth="1"/>
    <col min="15348" max="15348" width="16.28515625" style="3" customWidth="1"/>
    <col min="15349" max="15349" width="21.7109375" style="3" customWidth="1"/>
    <col min="15350" max="15350" width="16.28515625" style="3" customWidth="1"/>
    <col min="15351" max="15351" width="18" style="3" customWidth="1"/>
    <col min="15352" max="15352" width="16.7109375" style="3" customWidth="1"/>
    <col min="15353" max="15353" width="23.140625" style="3" customWidth="1"/>
    <col min="15354" max="15354" width="33.85546875" style="3" customWidth="1"/>
    <col min="15355" max="15355" width="13.7109375" style="3" customWidth="1"/>
    <col min="15356" max="15356" width="22.5703125" style="3" customWidth="1"/>
    <col min="15357" max="15357" width="6.7109375" style="3" customWidth="1"/>
    <col min="15358" max="15358" width="22.7109375" style="3" customWidth="1"/>
    <col min="15359" max="15359" width="4.42578125" style="3" customWidth="1"/>
    <col min="15360" max="15361" width="3.140625" style="3" customWidth="1"/>
    <col min="15362" max="15362" width="3.7109375" style="3" customWidth="1"/>
    <col min="15363" max="15363" width="3.28515625" style="3" customWidth="1"/>
    <col min="15364" max="15364" width="2.5703125" style="3" customWidth="1"/>
    <col min="15365" max="15365" width="4.42578125" style="3" customWidth="1"/>
    <col min="15366" max="15366" width="22" style="3" customWidth="1"/>
    <col min="15367" max="15367" width="8.42578125" style="3" customWidth="1"/>
    <col min="15368" max="15368" width="8.85546875" style="3" customWidth="1"/>
    <col min="15369" max="15369" width="9.42578125" style="3" customWidth="1"/>
    <col min="15370" max="15370" width="8.7109375" style="3" customWidth="1"/>
    <col min="15371" max="15371" width="20.5703125" style="3" customWidth="1"/>
    <col min="15372" max="15372" width="11.42578125" style="3"/>
    <col min="15373" max="15373" width="18.28515625" style="3" customWidth="1"/>
    <col min="15374" max="15380" width="3" style="3" customWidth="1"/>
    <col min="15381" max="15381" width="20.5703125" style="3" customWidth="1"/>
    <col min="15382" max="15385" width="11.42578125" style="3"/>
    <col min="15386" max="15386" width="21.85546875" style="3" customWidth="1"/>
    <col min="15387" max="15387" width="22.42578125" style="3" customWidth="1"/>
    <col min="15388" max="15601" width="11.42578125" style="3"/>
    <col min="15602" max="15602" width="2.85546875" style="3" customWidth="1"/>
    <col min="15603" max="15603" width="20.7109375" style="3" customWidth="1"/>
    <col min="15604" max="15604" width="16.28515625" style="3" customWidth="1"/>
    <col min="15605" max="15605" width="21.7109375" style="3" customWidth="1"/>
    <col min="15606" max="15606" width="16.28515625" style="3" customWidth="1"/>
    <col min="15607" max="15607" width="18" style="3" customWidth="1"/>
    <col min="15608" max="15608" width="16.7109375" style="3" customWidth="1"/>
    <col min="15609" max="15609" width="23.140625" style="3" customWidth="1"/>
    <col min="15610" max="15610" width="33.85546875" style="3" customWidth="1"/>
    <col min="15611" max="15611" width="13.7109375" style="3" customWidth="1"/>
    <col min="15612" max="15612" width="22.5703125" style="3" customWidth="1"/>
    <col min="15613" max="15613" width="6.7109375" style="3" customWidth="1"/>
    <col min="15614" max="15614" width="22.7109375" style="3" customWidth="1"/>
    <col min="15615" max="15615" width="4.42578125" style="3" customWidth="1"/>
    <col min="15616" max="15617" width="3.140625" style="3" customWidth="1"/>
    <col min="15618" max="15618" width="3.7109375" style="3" customWidth="1"/>
    <col min="15619" max="15619" width="3.28515625" style="3" customWidth="1"/>
    <col min="15620" max="15620" width="2.5703125" style="3" customWidth="1"/>
    <col min="15621" max="15621" width="4.42578125" style="3" customWidth="1"/>
    <col min="15622" max="15622" width="22" style="3" customWidth="1"/>
    <col min="15623" max="15623" width="8.42578125" style="3" customWidth="1"/>
    <col min="15624" max="15624" width="8.85546875" style="3" customWidth="1"/>
    <col min="15625" max="15625" width="9.42578125" style="3" customWidth="1"/>
    <col min="15626" max="15626" width="8.7109375" style="3" customWidth="1"/>
    <col min="15627" max="15627" width="20.5703125" style="3" customWidth="1"/>
    <col min="15628" max="15628" width="11.42578125" style="3"/>
    <col min="15629" max="15629" width="18.28515625" style="3" customWidth="1"/>
    <col min="15630" max="15636" width="3" style="3" customWidth="1"/>
    <col min="15637" max="15637" width="20.5703125" style="3" customWidth="1"/>
    <col min="15638" max="15641" width="11.42578125" style="3"/>
    <col min="15642" max="15642" width="21.85546875" style="3" customWidth="1"/>
    <col min="15643" max="15643" width="22.42578125" style="3" customWidth="1"/>
    <col min="15644" max="15857" width="11.42578125" style="3"/>
    <col min="15858" max="15858" width="2.85546875" style="3" customWidth="1"/>
    <col min="15859" max="15859" width="20.7109375" style="3" customWidth="1"/>
    <col min="15860" max="15860" width="16.28515625" style="3" customWidth="1"/>
    <col min="15861" max="15861" width="21.7109375" style="3" customWidth="1"/>
    <col min="15862" max="15862" width="16.28515625" style="3" customWidth="1"/>
    <col min="15863" max="15863" width="18" style="3" customWidth="1"/>
    <col min="15864" max="15864" width="16.7109375" style="3" customWidth="1"/>
    <col min="15865" max="15865" width="23.140625" style="3" customWidth="1"/>
    <col min="15866" max="15866" width="33.85546875" style="3" customWidth="1"/>
    <col min="15867" max="15867" width="13.7109375" style="3" customWidth="1"/>
    <col min="15868" max="15868" width="22.5703125" style="3" customWidth="1"/>
    <col min="15869" max="15869" width="6.7109375" style="3" customWidth="1"/>
    <col min="15870" max="15870" width="22.7109375" style="3" customWidth="1"/>
    <col min="15871" max="15871" width="4.42578125" style="3" customWidth="1"/>
    <col min="15872" max="15873" width="3.140625" style="3" customWidth="1"/>
    <col min="15874" max="15874" width="3.7109375" style="3" customWidth="1"/>
    <col min="15875" max="15875" width="3.28515625" style="3" customWidth="1"/>
    <col min="15876" max="15876" width="2.5703125" style="3" customWidth="1"/>
    <col min="15877" max="15877" width="4.42578125" style="3" customWidth="1"/>
    <col min="15878" max="15878" width="22" style="3" customWidth="1"/>
    <col min="15879" max="15879" width="8.42578125" style="3" customWidth="1"/>
    <col min="15880" max="15880" width="8.85546875" style="3" customWidth="1"/>
    <col min="15881" max="15881" width="9.42578125" style="3" customWidth="1"/>
    <col min="15882" max="15882" width="8.7109375" style="3" customWidth="1"/>
    <col min="15883" max="15883" width="20.5703125" style="3" customWidth="1"/>
    <col min="15884" max="15884" width="11.42578125" style="3"/>
    <col min="15885" max="15885" width="18.28515625" style="3" customWidth="1"/>
    <col min="15886" max="15892" width="3" style="3" customWidth="1"/>
    <col min="15893" max="15893" width="20.5703125" style="3" customWidth="1"/>
    <col min="15894" max="15897" width="11.42578125" style="3"/>
    <col min="15898" max="15898" width="21.85546875" style="3" customWidth="1"/>
    <col min="15899" max="15899" width="22.42578125" style="3" customWidth="1"/>
    <col min="15900" max="16113" width="11.42578125" style="3"/>
    <col min="16114" max="16114" width="2.85546875" style="3" customWidth="1"/>
    <col min="16115" max="16115" width="20.7109375" style="3" customWidth="1"/>
    <col min="16116" max="16116" width="16.28515625" style="3" customWidth="1"/>
    <col min="16117" max="16117" width="21.7109375" style="3" customWidth="1"/>
    <col min="16118" max="16118" width="16.28515625" style="3" customWidth="1"/>
    <col min="16119" max="16119" width="18" style="3" customWidth="1"/>
    <col min="16120" max="16120" width="16.7109375" style="3" customWidth="1"/>
    <col min="16121" max="16121" width="23.140625" style="3" customWidth="1"/>
    <col min="16122" max="16122" width="33.85546875" style="3" customWidth="1"/>
    <col min="16123" max="16123" width="13.7109375" style="3" customWidth="1"/>
    <col min="16124" max="16124" width="22.5703125" style="3" customWidth="1"/>
    <col min="16125" max="16125" width="6.7109375" style="3" customWidth="1"/>
    <col min="16126" max="16126" width="22.7109375" style="3" customWidth="1"/>
    <col min="16127" max="16127" width="4.42578125" style="3" customWidth="1"/>
    <col min="16128" max="16129" width="3.140625" style="3" customWidth="1"/>
    <col min="16130" max="16130" width="3.7109375" style="3" customWidth="1"/>
    <col min="16131" max="16131" width="3.28515625" style="3" customWidth="1"/>
    <col min="16132" max="16132" width="2.5703125" style="3" customWidth="1"/>
    <col min="16133" max="16133" width="4.42578125" style="3" customWidth="1"/>
    <col min="16134" max="16134" width="22" style="3" customWidth="1"/>
    <col min="16135" max="16135" width="8.42578125" style="3" customWidth="1"/>
    <col min="16136" max="16136" width="8.85546875" style="3" customWidth="1"/>
    <col min="16137" max="16137" width="9.42578125" style="3" customWidth="1"/>
    <col min="16138" max="16138" width="8.7109375" style="3" customWidth="1"/>
    <col min="16139" max="16139" width="20.5703125" style="3" customWidth="1"/>
    <col min="16140" max="16140" width="11.42578125" style="3"/>
    <col min="16141" max="16141" width="18.28515625" style="3" customWidth="1"/>
    <col min="16142" max="16148" width="3" style="3" customWidth="1"/>
    <col min="16149" max="16149" width="20.5703125" style="3" customWidth="1"/>
    <col min="16150" max="16153" width="11.42578125" style="3"/>
    <col min="16154" max="16154" width="21.85546875" style="3" customWidth="1"/>
    <col min="16155" max="16155" width="22.42578125" style="3" customWidth="1"/>
    <col min="16156" max="16384" width="11.42578125" style="3"/>
  </cols>
  <sheetData>
    <row r="2" spans="2:186" x14ac:dyDescent="0.2">
      <c r="I2" s="5"/>
      <c r="J2" s="5"/>
      <c r="L2" s="6"/>
      <c r="N2" s="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</row>
    <row r="3" spans="2:186" x14ac:dyDescent="0.2">
      <c r="B3" s="3"/>
      <c r="I3" s="5"/>
      <c r="J3" s="5"/>
      <c r="L3" s="6"/>
      <c r="N3" s="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</row>
    <row r="4" spans="2:186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132"/>
    </row>
    <row r="5" spans="2:186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132"/>
    </row>
    <row r="6" spans="2:186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132"/>
    </row>
    <row r="7" spans="2:186" ht="26.25" thickBot="1" x14ac:dyDescent="0.25">
      <c r="B7" s="249" t="s">
        <v>659</v>
      </c>
      <c r="C7" s="249"/>
      <c r="D7" s="249"/>
      <c r="E7" s="249"/>
      <c r="F7" s="249"/>
      <c r="G7" s="249"/>
      <c r="H7" s="249"/>
      <c r="I7" s="33" t="s">
        <v>35</v>
      </c>
      <c r="J7" s="33"/>
      <c r="K7" s="11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2:186" ht="15" customHeight="1" x14ac:dyDescent="0.2">
      <c r="B8" s="578" t="s">
        <v>29</v>
      </c>
      <c r="C8" s="579"/>
      <c r="D8" s="579"/>
      <c r="E8" s="579"/>
      <c r="F8" s="579"/>
      <c r="G8" s="579"/>
      <c r="H8" s="579"/>
      <c r="I8" s="579"/>
      <c r="J8" s="579"/>
      <c r="K8" s="435" t="s">
        <v>33</v>
      </c>
      <c r="L8" s="281" t="s">
        <v>34</v>
      </c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435" t="s">
        <v>32</v>
      </c>
      <c r="AA8" s="281" t="s">
        <v>37</v>
      </c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 t="s">
        <v>0</v>
      </c>
      <c r="AP8" s="281"/>
      <c r="AQ8" s="352"/>
    </row>
    <row r="9" spans="2:186" ht="15" customHeight="1" x14ac:dyDescent="0.2">
      <c r="B9" s="581" t="s">
        <v>19</v>
      </c>
      <c r="C9" s="450" t="s">
        <v>14</v>
      </c>
      <c r="D9" s="450" t="s">
        <v>15</v>
      </c>
      <c r="E9" s="450" t="s">
        <v>16</v>
      </c>
      <c r="F9" s="191" t="s">
        <v>11</v>
      </c>
      <c r="G9" s="191" t="s">
        <v>12</v>
      </c>
      <c r="H9" s="450" t="s">
        <v>22</v>
      </c>
      <c r="I9" s="450" t="s">
        <v>31</v>
      </c>
      <c r="J9" s="450" t="s">
        <v>17</v>
      </c>
      <c r="K9" s="436"/>
      <c r="L9" s="201" t="s">
        <v>1</v>
      </c>
      <c r="M9" s="201"/>
      <c r="N9" s="201" t="s">
        <v>2</v>
      </c>
      <c r="O9" s="201"/>
      <c r="P9" s="201"/>
      <c r="Q9" s="201"/>
      <c r="R9" s="201"/>
      <c r="S9" s="201"/>
      <c r="T9" s="201"/>
      <c r="U9" s="201"/>
      <c r="V9" s="191" t="s">
        <v>3</v>
      </c>
      <c r="W9" s="191" t="s">
        <v>4</v>
      </c>
      <c r="X9" s="191" t="s">
        <v>27</v>
      </c>
      <c r="Y9" s="191" t="s">
        <v>5</v>
      </c>
      <c r="Z9" s="436"/>
      <c r="AA9" s="201" t="s">
        <v>1</v>
      </c>
      <c r="AB9" s="201"/>
      <c r="AC9" s="201" t="s">
        <v>2</v>
      </c>
      <c r="AD9" s="201"/>
      <c r="AE9" s="201"/>
      <c r="AF9" s="201"/>
      <c r="AG9" s="201"/>
      <c r="AH9" s="201"/>
      <c r="AI9" s="201"/>
      <c r="AJ9" s="201"/>
      <c r="AK9" s="191" t="s">
        <v>3</v>
      </c>
      <c r="AL9" s="191" t="s">
        <v>4</v>
      </c>
      <c r="AM9" s="191" t="s">
        <v>27</v>
      </c>
      <c r="AN9" s="191" t="s">
        <v>5</v>
      </c>
      <c r="AO9" s="191" t="s">
        <v>28</v>
      </c>
      <c r="AP9" s="191" t="s">
        <v>20</v>
      </c>
      <c r="AQ9" s="195" t="s">
        <v>21</v>
      </c>
    </row>
    <row r="10" spans="2:186" ht="135.75" customHeight="1" thickBot="1" x14ac:dyDescent="0.25">
      <c r="B10" s="199"/>
      <c r="C10" s="289"/>
      <c r="D10" s="289"/>
      <c r="E10" s="289"/>
      <c r="F10" s="288"/>
      <c r="G10" s="288"/>
      <c r="H10" s="289"/>
      <c r="I10" s="289"/>
      <c r="J10" s="289"/>
      <c r="K10" s="437"/>
      <c r="L10" s="291" t="s">
        <v>6</v>
      </c>
      <c r="M10" s="291" t="s">
        <v>7</v>
      </c>
      <c r="N10" s="291" t="s">
        <v>8</v>
      </c>
      <c r="O10" s="291" t="s">
        <v>9</v>
      </c>
      <c r="P10" s="291" t="s">
        <v>10</v>
      </c>
      <c r="Q10" s="291" t="s">
        <v>23</v>
      </c>
      <c r="R10" s="291" t="s">
        <v>24</v>
      </c>
      <c r="S10" s="291" t="s">
        <v>25</v>
      </c>
      <c r="T10" s="291" t="s">
        <v>26</v>
      </c>
      <c r="U10" s="291" t="s">
        <v>30</v>
      </c>
      <c r="V10" s="288"/>
      <c r="W10" s="288"/>
      <c r="X10" s="288"/>
      <c r="Y10" s="288"/>
      <c r="Z10" s="437"/>
      <c r="AA10" s="291" t="s">
        <v>6</v>
      </c>
      <c r="AB10" s="291" t="s">
        <v>7</v>
      </c>
      <c r="AC10" s="291" t="s">
        <v>8</v>
      </c>
      <c r="AD10" s="291" t="s">
        <v>9</v>
      </c>
      <c r="AE10" s="291" t="s">
        <v>10</v>
      </c>
      <c r="AF10" s="291" t="s">
        <v>23</v>
      </c>
      <c r="AG10" s="291" t="s">
        <v>24</v>
      </c>
      <c r="AH10" s="291" t="s">
        <v>25</v>
      </c>
      <c r="AI10" s="291" t="s">
        <v>26</v>
      </c>
      <c r="AJ10" s="291" t="s">
        <v>30</v>
      </c>
      <c r="AK10" s="288"/>
      <c r="AL10" s="288"/>
      <c r="AM10" s="288"/>
      <c r="AN10" s="288"/>
      <c r="AO10" s="288"/>
      <c r="AP10" s="288"/>
      <c r="AQ10" s="290"/>
    </row>
    <row r="11" spans="2:186" ht="89.25" x14ac:dyDescent="0.2">
      <c r="B11" s="742" t="s">
        <v>171</v>
      </c>
      <c r="C11" s="743" t="s">
        <v>660</v>
      </c>
      <c r="D11" s="743" t="s">
        <v>661</v>
      </c>
      <c r="E11" s="744" t="s">
        <v>662</v>
      </c>
      <c r="F11" s="745">
        <v>2020730010073</v>
      </c>
      <c r="G11" s="745">
        <v>212314101830</v>
      </c>
      <c r="H11" s="746" t="s">
        <v>663</v>
      </c>
      <c r="I11" s="747" t="s">
        <v>664</v>
      </c>
      <c r="J11" s="748">
        <v>1</v>
      </c>
      <c r="K11" s="769">
        <v>0</v>
      </c>
      <c r="L11" s="770"/>
      <c r="M11" s="769">
        <v>0</v>
      </c>
      <c r="N11" s="770"/>
      <c r="O11" s="770"/>
      <c r="P11" s="770"/>
      <c r="Q11" s="770"/>
      <c r="R11" s="770"/>
      <c r="S11" s="770"/>
      <c r="T11" s="770"/>
      <c r="U11" s="770"/>
      <c r="V11" s="771"/>
      <c r="W11" s="771"/>
      <c r="X11" s="771"/>
      <c r="Y11" s="771"/>
      <c r="Z11" s="772"/>
      <c r="AA11" s="770"/>
      <c r="AB11" s="772"/>
      <c r="AC11" s="770"/>
      <c r="AD11" s="770"/>
      <c r="AE11" s="770"/>
      <c r="AF11" s="770"/>
      <c r="AG11" s="770"/>
      <c r="AH11" s="770"/>
      <c r="AI11" s="770"/>
      <c r="AJ11" s="770"/>
      <c r="AK11" s="771"/>
      <c r="AL11" s="771"/>
      <c r="AM11" s="771"/>
      <c r="AN11" s="771"/>
      <c r="AO11" s="771"/>
      <c r="AP11" s="771"/>
      <c r="AQ11" s="773"/>
    </row>
    <row r="12" spans="2:186" ht="89.25" x14ac:dyDescent="0.2">
      <c r="B12" s="749" t="s">
        <v>171</v>
      </c>
      <c r="C12" s="750" t="s">
        <v>660</v>
      </c>
      <c r="D12" s="750" t="s">
        <v>661</v>
      </c>
      <c r="E12" s="66" t="s">
        <v>662</v>
      </c>
      <c r="F12" s="259"/>
      <c r="G12" s="259"/>
      <c r="H12" s="260"/>
      <c r="I12" s="751" t="s">
        <v>665</v>
      </c>
      <c r="J12" s="752">
        <v>1</v>
      </c>
      <c r="K12" s="29">
        <v>57043333</v>
      </c>
      <c r="L12" s="774"/>
      <c r="M12" s="29">
        <v>57043333</v>
      </c>
      <c r="N12" s="774"/>
      <c r="O12" s="774"/>
      <c r="P12" s="774"/>
      <c r="Q12" s="774"/>
      <c r="R12" s="774"/>
      <c r="S12" s="774"/>
      <c r="T12" s="774"/>
      <c r="U12" s="774"/>
      <c r="V12" s="775"/>
      <c r="W12" s="775"/>
      <c r="X12" s="775"/>
      <c r="Y12" s="775"/>
      <c r="Z12" s="29">
        <v>35108333</v>
      </c>
      <c r="AA12" s="774"/>
      <c r="AB12" s="29">
        <v>35108333</v>
      </c>
      <c r="AC12" s="774"/>
      <c r="AD12" s="774"/>
      <c r="AE12" s="774"/>
      <c r="AF12" s="774"/>
      <c r="AG12" s="774"/>
      <c r="AH12" s="774"/>
      <c r="AI12" s="774"/>
      <c r="AJ12" s="29"/>
      <c r="AK12" s="775"/>
      <c r="AL12" s="775"/>
      <c r="AM12" s="775"/>
      <c r="AN12" s="775"/>
      <c r="AO12" s="775"/>
      <c r="AP12" s="775"/>
      <c r="AQ12" s="776"/>
    </row>
    <row r="13" spans="2:186" ht="89.25" x14ac:dyDescent="0.2">
      <c r="B13" s="749" t="s">
        <v>171</v>
      </c>
      <c r="C13" s="750" t="s">
        <v>660</v>
      </c>
      <c r="D13" s="750" t="s">
        <v>661</v>
      </c>
      <c r="E13" s="66" t="s">
        <v>662</v>
      </c>
      <c r="F13" s="259"/>
      <c r="G13" s="259"/>
      <c r="H13" s="260"/>
      <c r="I13" s="751" t="s">
        <v>666</v>
      </c>
      <c r="J13" s="752">
        <v>1</v>
      </c>
      <c r="K13" s="777">
        <v>0</v>
      </c>
      <c r="L13" s="774"/>
      <c r="M13" s="777">
        <v>0</v>
      </c>
      <c r="N13" s="774"/>
      <c r="O13" s="774"/>
      <c r="P13" s="774"/>
      <c r="Q13" s="774"/>
      <c r="R13" s="774"/>
      <c r="S13" s="774"/>
      <c r="T13" s="774"/>
      <c r="U13" s="774"/>
      <c r="V13" s="775"/>
      <c r="W13" s="775"/>
      <c r="X13" s="775"/>
      <c r="Y13" s="775"/>
      <c r="Z13" s="29"/>
      <c r="AA13" s="774"/>
      <c r="AB13" s="29"/>
      <c r="AC13" s="774"/>
      <c r="AD13" s="774"/>
      <c r="AE13" s="774"/>
      <c r="AF13" s="774"/>
      <c r="AG13" s="774"/>
      <c r="AH13" s="774"/>
      <c r="AI13" s="774"/>
      <c r="AJ13" s="774"/>
      <c r="AK13" s="775"/>
      <c r="AL13" s="775"/>
      <c r="AM13" s="775"/>
      <c r="AN13" s="775"/>
      <c r="AO13" s="775"/>
      <c r="AP13" s="775"/>
      <c r="AQ13" s="776"/>
    </row>
    <row r="14" spans="2:186" ht="89.25" x14ac:dyDescent="0.2">
      <c r="B14" s="749" t="s">
        <v>171</v>
      </c>
      <c r="C14" s="750" t="s">
        <v>660</v>
      </c>
      <c r="D14" s="750" t="s">
        <v>661</v>
      </c>
      <c r="E14" s="66" t="s">
        <v>662</v>
      </c>
      <c r="F14" s="259"/>
      <c r="G14" s="259"/>
      <c r="H14" s="260"/>
      <c r="I14" s="751" t="s">
        <v>667</v>
      </c>
      <c r="J14" s="752">
        <v>1</v>
      </c>
      <c r="K14" s="29">
        <v>20879999</v>
      </c>
      <c r="L14" s="774"/>
      <c r="M14" s="29">
        <v>20879999</v>
      </c>
      <c r="N14" s="774"/>
      <c r="O14" s="774"/>
      <c r="P14" s="774"/>
      <c r="Q14" s="774"/>
      <c r="R14" s="774"/>
      <c r="S14" s="774"/>
      <c r="T14" s="774"/>
      <c r="U14" s="774"/>
      <c r="V14" s="775"/>
      <c r="W14" s="775"/>
      <c r="X14" s="775"/>
      <c r="Y14" s="775"/>
      <c r="Z14" s="29">
        <v>18946666</v>
      </c>
      <c r="AA14" s="774"/>
      <c r="AB14" s="29">
        <v>18946666</v>
      </c>
      <c r="AC14" s="774"/>
      <c r="AD14" s="774"/>
      <c r="AE14" s="774"/>
      <c r="AF14" s="774"/>
      <c r="AG14" s="774"/>
      <c r="AH14" s="774"/>
      <c r="AI14" s="774"/>
      <c r="AJ14" s="774"/>
      <c r="AK14" s="775"/>
      <c r="AL14" s="775"/>
      <c r="AM14" s="775"/>
      <c r="AN14" s="775"/>
      <c r="AO14" s="775"/>
      <c r="AP14" s="775"/>
      <c r="AQ14" s="776"/>
    </row>
    <row r="15" spans="2:186" ht="89.25" x14ac:dyDescent="0.2">
      <c r="B15" s="749" t="s">
        <v>171</v>
      </c>
      <c r="C15" s="750" t="s">
        <v>660</v>
      </c>
      <c r="D15" s="750" t="s">
        <v>661</v>
      </c>
      <c r="E15" s="66" t="s">
        <v>662</v>
      </c>
      <c r="F15" s="259"/>
      <c r="G15" s="259"/>
      <c r="H15" s="260"/>
      <c r="I15" s="751" t="s">
        <v>668</v>
      </c>
      <c r="J15" s="752">
        <v>200</v>
      </c>
      <c r="K15" s="29">
        <v>316269998</v>
      </c>
      <c r="L15" s="774"/>
      <c r="M15" s="29">
        <v>316269998</v>
      </c>
      <c r="N15" s="774"/>
      <c r="O15" s="774"/>
      <c r="P15" s="774"/>
      <c r="Q15" s="774"/>
      <c r="R15" s="774"/>
      <c r="S15" s="774"/>
      <c r="T15" s="774"/>
      <c r="U15" s="774"/>
      <c r="V15" s="775"/>
      <c r="W15" s="775"/>
      <c r="X15" s="775"/>
      <c r="Y15" s="775"/>
      <c r="Z15" s="29">
        <v>314153332</v>
      </c>
      <c r="AA15" s="774"/>
      <c r="AB15" s="29">
        <v>314153332</v>
      </c>
      <c r="AC15" s="774"/>
      <c r="AD15" s="774"/>
      <c r="AE15" s="774"/>
      <c r="AF15" s="774"/>
      <c r="AG15" s="774"/>
      <c r="AH15" s="774"/>
      <c r="AI15" s="774"/>
      <c r="AJ15" s="774"/>
      <c r="AK15" s="775"/>
      <c r="AL15" s="775"/>
      <c r="AM15" s="775"/>
      <c r="AN15" s="775"/>
      <c r="AO15" s="775"/>
      <c r="AP15" s="775"/>
      <c r="AQ15" s="776"/>
    </row>
    <row r="16" spans="2:186" ht="89.25" x14ac:dyDescent="0.2">
      <c r="B16" s="749" t="s">
        <v>171</v>
      </c>
      <c r="C16" s="750" t="s">
        <v>660</v>
      </c>
      <c r="D16" s="750" t="s">
        <v>661</v>
      </c>
      <c r="E16" s="66" t="s">
        <v>662</v>
      </c>
      <c r="F16" s="259"/>
      <c r="G16" s="259"/>
      <c r="H16" s="260"/>
      <c r="I16" s="751" t="s">
        <v>669</v>
      </c>
      <c r="J16" s="752">
        <v>20</v>
      </c>
      <c r="K16" s="29">
        <v>90089999</v>
      </c>
      <c r="L16" s="774"/>
      <c r="M16" s="29">
        <v>90089999</v>
      </c>
      <c r="N16" s="774"/>
      <c r="O16" s="774"/>
      <c r="P16" s="774"/>
      <c r="Q16" s="774"/>
      <c r="R16" s="774"/>
      <c r="S16" s="774"/>
      <c r="T16" s="774"/>
      <c r="U16" s="774"/>
      <c r="V16" s="775"/>
      <c r="W16" s="775"/>
      <c r="X16" s="775"/>
      <c r="Y16" s="775"/>
      <c r="Z16" s="29">
        <v>78756666</v>
      </c>
      <c r="AA16" s="774"/>
      <c r="AB16" s="29">
        <v>78756666</v>
      </c>
      <c r="AC16" s="774"/>
      <c r="AD16" s="774"/>
      <c r="AE16" s="774"/>
      <c r="AF16" s="774"/>
      <c r="AG16" s="774"/>
      <c r="AH16" s="774"/>
      <c r="AI16" s="774"/>
      <c r="AJ16" s="774"/>
      <c r="AK16" s="775"/>
      <c r="AL16" s="775"/>
      <c r="AM16" s="775"/>
      <c r="AN16" s="775"/>
      <c r="AO16" s="775"/>
      <c r="AP16" s="775"/>
      <c r="AQ16" s="776"/>
    </row>
    <row r="17" spans="2:43" ht="89.25" x14ac:dyDescent="0.2">
      <c r="B17" s="749" t="s">
        <v>171</v>
      </c>
      <c r="C17" s="750" t="s">
        <v>660</v>
      </c>
      <c r="D17" s="750" t="s">
        <v>661</v>
      </c>
      <c r="E17" s="66" t="s">
        <v>662</v>
      </c>
      <c r="F17" s="259"/>
      <c r="G17" s="259"/>
      <c r="H17" s="260"/>
      <c r="I17" s="751" t="s">
        <v>670</v>
      </c>
      <c r="J17" s="752">
        <v>2</v>
      </c>
      <c r="K17" s="29">
        <v>58957000</v>
      </c>
      <c r="L17" s="774"/>
      <c r="M17" s="29">
        <v>58957000</v>
      </c>
      <c r="N17" s="774"/>
      <c r="O17" s="774"/>
      <c r="P17" s="774"/>
      <c r="Q17" s="774"/>
      <c r="R17" s="774"/>
      <c r="S17" s="774"/>
      <c r="T17" s="774"/>
      <c r="U17" s="774"/>
      <c r="V17" s="775"/>
      <c r="W17" s="775"/>
      <c r="X17" s="775"/>
      <c r="Y17" s="775"/>
      <c r="Z17" s="29">
        <v>58957000</v>
      </c>
      <c r="AA17" s="774"/>
      <c r="AB17" s="29">
        <v>58957000</v>
      </c>
      <c r="AC17" s="774"/>
      <c r="AD17" s="774"/>
      <c r="AE17" s="774"/>
      <c r="AF17" s="774"/>
      <c r="AG17" s="774"/>
      <c r="AH17" s="774"/>
      <c r="AI17" s="774"/>
      <c r="AJ17" s="774"/>
      <c r="AK17" s="775"/>
      <c r="AL17" s="775"/>
      <c r="AM17" s="775"/>
      <c r="AN17" s="775"/>
      <c r="AO17" s="775"/>
      <c r="AP17" s="775"/>
      <c r="AQ17" s="776"/>
    </row>
    <row r="18" spans="2:43" ht="89.25" x14ac:dyDescent="0.2">
      <c r="B18" s="749" t="s">
        <v>171</v>
      </c>
      <c r="C18" s="750" t="s">
        <v>660</v>
      </c>
      <c r="D18" s="750" t="s">
        <v>661</v>
      </c>
      <c r="E18" s="66" t="s">
        <v>662</v>
      </c>
      <c r="F18" s="259"/>
      <c r="G18" s="259"/>
      <c r="H18" s="260"/>
      <c r="I18" s="751" t="s">
        <v>671</v>
      </c>
      <c r="J18" s="752">
        <v>1</v>
      </c>
      <c r="K18" s="29">
        <v>40733333</v>
      </c>
      <c r="L18" s="774"/>
      <c r="M18" s="29">
        <v>40733333</v>
      </c>
      <c r="N18" s="774"/>
      <c r="O18" s="774"/>
      <c r="P18" s="774"/>
      <c r="Q18" s="774"/>
      <c r="R18" s="774"/>
      <c r="S18" s="774"/>
      <c r="T18" s="774"/>
      <c r="U18" s="774"/>
      <c r="V18" s="775"/>
      <c r="W18" s="775"/>
      <c r="X18" s="775"/>
      <c r="Y18" s="775"/>
      <c r="Z18" s="29">
        <v>35666667</v>
      </c>
      <c r="AA18" s="774"/>
      <c r="AB18" s="29">
        <v>35666667</v>
      </c>
      <c r="AC18" s="774"/>
      <c r="AD18" s="774"/>
      <c r="AE18" s="774"/>
      <c r="AF18" s="774"/>
      <c r="AG18" s="774"/>
      <c r="AH18" s="774"/>
      <c r="AI18" s="774"/>
      <c r="AJ18" s="774"/>
      <c r="AK18" s="775"/>
      <c r="AL18" s="775"/>
      <c r="AM18" s="775"/>
      <c r="AN18" s="775"/>
      <c r="AO18" s="775"/>
      <c r="AP18" s="775"/>
      <c r="AQ18" s="776"/>
    </row>
    <row r="19" spans="2:43" ht="89.25" x14ac:dyDescent="0.2">
      <c r="B19" s="749" t="s">
        <v>171</v>
      </c>
      <c r="C19" s="750" t="s">
        <v>660</v>
      </c>
      <c r="D19" s="750" t="s">
        <v>661</v>
      </c>
      <c r="E19" s="66" t="s">
        <v>662</v>
      </c>
      <c r="F19" s="259"/>
      <c r="G19" s="259"/>
      <c r="H19" s="260"/>
      <c r="I19" s="751" t="s">
        <v>672</v>
      </c>
      <c r="J19" s="752">
        <v>200</v>
      </c>
      <c r="K19" s="29">
        <v>19125000</v>
      </c>
      <c r="L19" s="774"/>
      <c r="M19" s="29">
        <v>19125000</v>
      </c>
      <c r="N19" s="774"/>
      <c r="O19" s="774"/>
      <c r="P19" s="774"/>
      <c r="Q19" s="774"/>
      <c r="R19" s="774"/>
      <c r="S19" s="774"/>
      <c r="T19" s="774"/>
      <c r="U19" s="774"/>
      <c r="V19" s="775"/>
      <c r="W19" s="775"/>
      <c r="X19" s="775"/>
      <c r="Y19" s="775"/>
      <c r="Z19" s="29">
        <v>19125000</v>
      </c>
      <c r="AA19" s="774"/>
      <c r="AB19" s="29">
        <v>19125000</v>
      </c>
      <c r="AC19" s="774"/>
      <c r="AD19" s="774"/>
      <c r="AE19" s="774"/>
      <c r="AF19" s="774"/>
      <c r="AG19" s="774"/>
      <c r="AH19" s="774"/>
      <c r="AI19" s="774"/>
      <c r="AJ19" s="774"/>
      <c r="AK19" s="775"/>
      <c r="AL19" s="775"/>
      <c r="AM19" s="775"/>
      <c r="AN19" s="775"/>
      <c r="AO19" s="775"/>
      <c r="AP19" s="775"/>
      <c r="AQ19" s="776"/>
    </row>
    <row r="20" spans="2:43" ht="89.25" x14ac:dyDescent="0.2">
      <c r="B20" s="749" t="s">
        <v>171</v>
      </c>
      <c r="C20" s="750" t="s">
        <v>660</v>
      </c>
      <c r="D20" s="750" t="s">
        <v>661</v>
      </c>
      <c r="E20" s="66" t="s">
        <v>662</v>
      </c>
      <c r="F20" s="259"/>
      <c r="G20" s="259"/>
      <c r="H20" s="260"/>
      <c r="I20" s="751" t="s">
        <v>673</v>
      </c>
      <c r="J20" s="752">
        <v>150</v>
      </c>
      <c r="K20" s="29">
        <v>24855000</v>
      </c>
      <c r="L20" s="774"/>
      <c r="M20" s="29">
        <v>24855000</v>
      </c>
      <c r="N20" s="774"/>
      <c r="O20" s="774"/>
      <c r="P20" s="774"/>
      <c r="Q20" s="774"/>
      <c r="R20" s="774"/>
      <c r="S20" s="774"/>
      <c r="T20" s="774"/>
      <c r="U20" s="774"/>
      <c r="V20" s="775"/>
      <c r="W20" s="775"/>
      <c r="X20" s="775"/>
      <c r="Y20" s="775"/>
      <c r="Z20" s="29">
        <v>22570000</v>
      </c>
      <c r="AA20" s="774"/>
      <c r="AB20" s="29">
        <v>22570000</v>
      </c>
      <c r="AC20" s="774"/>
      <c r="AD20" s="774"/>
      <c r="AE20" s="774"/>
      <c r="AF20" s="774"/>
      <c r="AG20" s="774"/>
      <c r="AH20" s="774"/>
      <c r="AI20" s="774"/>
      <c r="AJ20" s="774"/>
      <c r="AK20" s="775"/>
      <c r="AL20" s="775"/>
      <c r="AM20" s="775"/>
      <c r="AN20" s="775"/>
      <c r="AO20" s="775"/>
      <c r="AP20" s="775"/>
      <c r="AQ20" s="776"/>
    </row>
    <row r="21" spans="2:43" ht="89.25" x14ac:dyDescent="0.2">
      <c r="B21" s="749" t="s">
        <v>171</v>
      </c>
      <c r="C21" s="750" t="s">
        <v>660</v>
      </c>
      <c r="D21" s="750" t="s">
        <v>661</v>
      </c>
      <c r="E21" s="66" t="s">
        <v>662</v>
      </c>
      <c r="F21" s="259"/>
      <c r="G21" s="259"/>
      <c r="H21" s="260"/>
      <c r="I21" s="751" t="s">
        <v>674</v>
      </c>
      <c r="J21" s="752">
        <v>150</v>
      </c>
      <c r="K21" s="29">
        <v>100000000</v>
      </c>
      <c r="L21" s="774"/>
      <c r="M21" s="29">
        <v>100000000</v>
      </c>
      <c r="N21" s="774"/>
      <c r="O21" s="774"/>
      <c r="P21" s="774"/>
      <c r="Q21" s="774"/>
      <c r="R21" s="774"/>
      <c r="S21" s="774"/>
      <c r="T21" s="774"/>
      <c r="U21" s="774"/>
      <c r="V21" s="775"/>
      <c r="W21" s="775"/>
      <c r="X21" s="775"/>
      <c r="Y21" s="775"/>
      <c r="Z21" s="29">
        <v>100000000</v>
      </c>
      <c r="AA21" s="774"/>
      <c r="AB21" s="29">
        <v>100000000</v>
      </c>
      <c r="AC21" s="774"/>
      <c r="AD21" s="774"/>
      <c r="AE21" s="774"/>
      <c r="AF21" s="774"/>
      <c r="AG21" s="774"/>
      <c r="AH21" s="774"/>
      <c r="AI21" s="774"/>
      <c r="AJ21" s="774"/>
      <c r="AK21" s="775"/>
      <c r="AL21" s="775"/>
      <c r="AM21" s="775"/>
      <c r="AN21" s="775"/>
      <c r="AO21" s="775"/>
      <c r="AP21" s="775"/>
      <c r="AQ21" s="776"/>
    </row>
    <row r="22" spans="2:43" ht="89.25" x14ac:dyDescent="0.2">
      <c r="B22" s="749" t="s">
        <v>171</v>
      </c>
      <c r="C22" s="750" t="s">
        <v>660</v>
      </c>
      <c r="D22" s="750" t="s">
        <v>661</v>
      </c>
      <c r="E22" s="66" t="s">
        <v>662</v>
      </c>
      <c r="F22" s="259"/>
      <c r="G22" s="259"/>
      <c r="H22" s="260"/>
      <c r="I22" s="751" t="s">
        <v>675</v>
      </c>
      <c r="J22" s="752">
        <v>300</v>
      </c>
      <c r="K22" s="29">
        <v>172206664</v>
      </c>
      <c r="L22" s="774"/>
      <c r="M22" s="29">
        <v>172206664</v>
      </c>
      <c r="N22" s="774"/>
      <c r="O22" s="774"/>
      <c r="P22" s="774"/>
      <c r="Q22" s="774"/>
      <c r="R22" s="774"/>
      <c r="S22" s="774"/>
      <c r="T22" s="774"/>
      <c r="U22" s="774"/>
      <c r="V22" s="775"/>
      <c r="W22" s="775"/>
      <c r="X22" s="775"/>
      <c r="Y22" s="775"/>
      <c r="Z22" s="29">
        <v>168389997</v>
      </c>
      <c r="AA22" s="774"/>
      <c r="AB22" s="29">
        <v>168389997</v>
      </c>
      <c r="AC22" s="774"/>
      <c r="AD22" s="774"/>
      <c r="AE22" s="774"/>
      <c r="AF22" s="774"/>
      <c r="AG22" s="774"/>
      <c r="AH22" s="774"/>
      <c r="AI22" s="774"/>
      <c r="AJ22" s="774"/>
      <c r="AK22" s="775"/>
      <c r="AL22" s="775"/>
      <c r="AM22" s="775"/>
      <c r="AN22" s="775"/>
      <c r="AO22" s="775"/>
      <c r="AP22" s="775"/>
      <c r="AQ22" s="776"/>
    </row>
    <row r="23" spans="2:43" ht="89.25" x14ac:dyDescent="0.2">
      <c r="B23" s="749" t="s">
        <v>171</v>
      </c>
      <c r="C23" s="750" t="s">
        <v>660</v>
      </c>
      <c r="D23" s="750" t="s">
        <v>661</v>
      </c>
      <c r="E23" s="66" t="s">
        <v>662</v>
      </c>
      <c r="F23" s="259"/>
      <c r="G23" s="259"/>
      <c r="H23" s="260"/>
      <c r="I23" s="751" t="s">
        <v>676</v>
      </c>
      <c r="J23" s="752">
        <v>150</v>
      </c>
      <c r="K23" s="29">
        <v>163750000</v>
      </c>
      <c r="L23" s="774"/>
      <c r="M23" s="29">
        <v>163750000</v>
      </c>
      <c r="N23" s="774"/>
      <c r="O23" s="774"/>
      <c r="P23" s="774"/>
      <c r="Q23" s="774"/>
      <c r="R23" s="774"/>
      <c r="S23" s="774"/>
      <c r="T23" s="774"/>
      <c r="U23" s="774"/>
      <c r="V23" s="775"/>
      <c r="W23" s="775"/>
      <c r="X23" s="775"/>
      <c r="Y23" s="775"/>
      <c r="Z23" s="29">
        <v>163750000</v>
      </c>
      <c r="AA23" s="774"/>
      <c r="AB23" s="29">
        <v>163750000</v>
      </c>
      <c r="AC23" s="774"/>
      <c r="AD23" s="774"/>
      <c r="AE23" s="774"/>
      <c r="AF23" s="774"/>
      <c r="AG23" s="774"/>
      <c r="AH23" s="774"/>
      <c r="AI23" s="774"/>
      <c r="AJ23" s="774"/>
      <c r="AK23" s="775"/>
      <c r="AL23" s="775"/>
      <c r="AM23" s="775"/>
      <c r="AN23" s="775"/>
      <c r="AO23" s="775"/>
      <c r="AP23" s="775"/>
      <c r="AQ23" s="776"/>
    </row>
    <row r="24" spans="2:43" ht="102" x14ac:dyDescent="0.2">
      <c r="B24" s="749" t="s">
        <v>171</v>
      </c>
      <c r="C24" s="750" t="s">
        <v>660</v>
      </c>
      <c r="D24" s="750" t="s">
        <v>661</v>
      </c>
      <c r="E24" s="66" t="s">
        <v>662</v>
      </c>
      <c r="F24" s="259"/>
      <c r="G24" s="259"/>
      <c r="H24" s="260"/>
      <c r="I24" s="751" t="s">
        <v>677</v>
      </c>
      <c r="J24" s="752">
        <v>20</v>
      </c>
      <c r="K24" s="29">
        <v>140553000</v>
      </c>
      <c r="L24" s="774"/>
      <c r="M24" s="29">
        <v>140553000</v>
      </c>
      <c r="N24" s="774"/>
      <c r="O24" s="774"/>
      <c r="P24" s="774"/>
      <c r="Q24" s="774"/>
      <c r="R24" s="774"/>
      <c r="S24" s="774"/>
      <c r="T24" s="774"/>
      <c r="U24" s="774"/>
      <c r="V24" s="775"/>
      <c r="W24" s="775"/>
      <c r="X24" s="775"/>
      <c r="Y24" s="775"/>
      <c r="Z24" s="29">
        <v>120301666</v>
      </c>
      <c r="AA24" s="774"/>
      <c r="AB24" s="29">
        <v>120301666</v>
      </c>
      <c r="AC24" s="774"/>
      <c r="AD24" s="774"/>
      <c r="AE24" s="774"/>
      <c r="AF24" s="774"/>
      <c r="AG24" s="774"/>
      <c r="AH24" s="774"/>
      <c r="AI24" s="774"/>
      <c r="AJ24" s="774"/>
      <c r="AK24" s="775"/>
      <c r="AL24" s="775"/>
      <c r="AM24" s="775"/>
      <c r="AN24" s="775"/>
      <c r="AO24" s="775"/>
      <c r="AP24" s="775"/>
      <c r="AQ24" s="776"/>
    </row>
    <row r="25" spans="2:43" ht="89.25" x14ac:dyDescent="0.2">
      <c r="B25" s="749" t="s">
        <v>171</v>
      </c>
      <c r="C25" s="750" t="s">
        <v>660</v>
      </c>
      <c r="D25" s="750" t="s">
        <v>661</v>
      </c>
      <c r="E25" s="66" t="s">
        <v>662</v>
      </c>
      <c r="F25" s="259"/>
      <c r="G25" s="259"/>
      <c r="H25" s="260"/>
      <c r="I25" s="751" t="s">
        <v>678</v>
      </c>
      <c r="J25" s="752">
        <v>1</v>
      </c>
      <c r="K25" s="29">
        <v>8840000</v>
      </c>
      <c r="L25" s="774"/>
      <c r="M25" s="29">
        <v>8840000</v>
      </c>
      <c r="N25" s="774"/>
      <c r="O25" s="774"/>
      <c r="P25" s="774"/>
      <c r="Q25" s="774"/>
      <c r="R25" s="774"/>
      <c r="S25" s="774"/>
      <c r="T25" s="774"/>
      <c r="U25" s="774"/>
      <c r="V25" s="775"/>
      <c r="W25" s="775"/>
      <c r="X25" s="775"/>
      <c r="Y25" s="775"/>
      <c r="Z25" s="29">
        <v>8840000</v>
      </c>
      <c r="AA25" s="774"/>
      <c r="AB25" s="29">
        <v>8840000</v>
      </c>
      <c r="AC25" s="774"/>
      <c r="AD25" s="774"/>
      <c r="AE25" s="774"/>
      <c r="AF25" s="774"/>
      <c r="AG25" s="774"/>
      <c r="AH25" s="774"/>
      <c r="AI25" s="774"/>
      <c r="AJ25" s="774"/>
      <c r="AK25" s="775"/>
      <c r="AL25" s="775"/>
      <c r="AM25" s="775"/>
      <c r="AN25" s="775"/>
      <c r="AO25" s="775"/>
      <c r="AP25" s="775"/>
      <c r="AQ25" s="776"/>
    </row>
    <row r="26" spans="2:43" ht="89.25" x14ac:dyDescent="0.2">
      <c r="B26" s="749" t="s">
        <v>171</v>
      </c>
      <c r="C26" s="750" t="s">
        <v>660</v>
      </c>
      <c r="D26" s="750" t="s">
        <v>661</v>
      </c>
      <c r="E26" s="66" t="s">
        <v>662</v>
      </c>
      <c r="F26" s="259"/>
      <c r="G26" s="259"/>
      <c r="H26" s="260"/>
      <c r="I26" s="751" t="s">
        <v>679</v>
      </c>
      <c r="J26" s="752">
        <v>1</v>
      </c>
      <c r="K26" s="777"/>
      <c r="L26" s="774"/>
      <c r="M26" s="777"/>
      <c r="N26" s="774"/>
      <c r="O26" s="774"/>
      <c r="P26" s="774"/>
      <c r="Q26" s="774"/>
      <c r="R26" s="774"/>
      <c r="S26" s="774"/>
      <c r="T26" s="774"/>
      <c r="U26" s="774"/>
      <c r="V26" s="775"/>
      <c r="W26" s="775"/>
      <c r="X26" s="775"/>
      <c r="Y26" s="775"/>
      <c r="Z26" s="29"/>
      <c r="AA26" s="774"/>
      <c r="AB26" s="29"/>
      <c r="AC26" s="774"/>
      <c r="AD26" s="774"/>
      <c r="AE26" s="774"/>
      <c r="AF26" s="774"/>
      <c r="AG26" s="774"/>
      <c r="AH26" s="774"/>
      <c r="AI26" s="774"/>
      <c r="AJ26" s="774"/>
      <c r="AK26" s="775"/>
      <c r="AL26" s="775"/>
      <c r="AM26" s="775"/>
      <c r="AN26" s="775"/>
      <c r="AO26" s="775"/>
      <c r="AP26" s="775"/>
      <c r="AQ26" s="776"/>
    </row>
    <row r="27" spans="2:43" ht="89.25" x14ac:dyDescent="0.2">
      <c r="B27" s="749" t="s">
        <v>171</v>
      </c>
      <c r="C27" s="750" t="s">
        <v>660</v>
      </c>
      <c r="D27" s="750" t="s">
        <v>661</v>
      </c>
      <c r="E27" s="66" t="s">
        <v>662</v>
      </c>
      <c r="F27" s="259"/>
      <c r="G27" s="259"/>
      <c r="H27" s="260"/>
      <c r="I27" s="751" t="s">
        <v>680</v>
      </c>
      <c r="J27" s="752">
        <v>1</v>
      </c>
      <c r="K27" s="777">
        <v>0</v>
      </c>
      <c r="L27" s="774"/>
      <c r="M27" s="777">
        <v>0</v>
      </c>
      <c r="N27" s="774"/>
      <c r="O27" s="774"/>
      <c r="P27" s="774"/>
      <c r="Q27" s="774"/>
      <c r="R27" s="774"/>
      <c r="S27" s="774"/>
      <c r="T27" s="774"/>
      <c r="U27" s="774"/>
      <c r="V27" s="775"/>
      <c r="W27" s="775"/>
      <c r="X27" s="775"/>
      <c r="Y27" s="775"/>
      <c r="Z27" s="29"/>
      <c r="AA27" s="774"/>
      <c r="AB27" s="29"/>
      <c r="AC27" s="774"/>
      <c r="AD27" s="774"/>
      <c r="AE27" s="774"/>
      <c r="AF27" s="774"/>
      <c r="AG27" s="774"/>
      <c r="AH27" s="774"/>
      <c r="AI27" s="774"/>
      <c r="AJ27" s="774"/>
      <c r="AK27" s="775"/>
      <c r="AL27" s="775"/>
      <c r="AM27" s="775"/>
      <c r="AN27" s="775"/>
      <c r="AO27" s="775"/>
      <c r="AP27" s="775"/>
      <c r="AQ27" s="776"/>
    </row>
    <row r="28" spans="2:43" ht="89.25" x14ac:dyDescent="0.2">
      <c r="B28" s="749" t="s">
        <v>171</v>
      </c>
      <c r="C28" s="750" t="s">
        <v>660</v>
      </c>
      <c r="D28" s="750" t="s">
        <v>661</v>
      </c>
      <c r="E28" s="66" t="s">
        <v>662</v>
      </c>
      <c r="F28" s="259"/>
      <c r="G28" s="259"/>
      <c r="H28" s="260"/>
      <c r="I28" s="751" t="s">
        <v>681</v>
      </c>
      <c r="J28" s="752">
        <v>1</v>
      </c>
      <c r="K28" s="29">
        <v>21250000</v>
      </c>
      <c r="L28" s="774"/>
      <c r="M28" s="29">
        <v>21250000</v>
      </c>
      <c r="N28" s="774"/>
      <c r="O28" s="774"/>
      <c r="P28" s="774"/>
      <c r="Q28" s="774"/>
      <c r="R28" s="774"/>
      <c r="S28" s="774"/>
      <c r="T28" s="774"/>
      <c r="U28" s="774"/>
      <c r="V28" s="775"/>
      <c r="W28" s="775"/>
      <c r="X28" s="775"/>
      <c r="Y28" s="775"/>
      <c r="Z28" s="29">
        <v>21250000</v>
      </c>
      <c r="AA28" s="774"/>
      <c r="AB28" s="29">
        <v>21250000</v>
      </c>
      <c r="AC28" s="774"/>
      <c r="AD28" s="774"/>
      <c r="AE28" s="774"/>
      <c r="AF28" s="774"/>
      <c r="AG28" s="774"/>
      <c r="AH28" s="774"/>
      <c r="AI28" s="774"/>
      <c r="AJ28" s="774"/>
      <c r="AK28" s="775"/>
      <c r="AL28" s="775"/>
      <c r="AM28" s="775"/>
      <c r="AN28" s="775"/>
      <c r="AO28" s="775"/>
      <c r="AP28" s="775"/>
      <c r="AQ28" s="776"/>
    </row>
    <row r="29" spans="2:43" ht="63.75" x14ac:dyDescent="0.2">
      <c r="B29" s="749" t="s">
        <v>171</v>
      </c>
      <c r="C29" s="750" t="s">
        <v>660</v>
      </c>
      <c r="D29" s="750" t="s">
        <v>682</v>
      </c>
      <c r="E29" s="66" t="s">
        <v>683</v>
      </c>
      <c r="F29" s="259">
        <v>2020730010074</v>
      </c>
      <c r="G29" s="259">
        <v>212314201831</v>
      </c>
      <c r="H29" s="260" t="s">
        <v>684</v>
      </c>
      <c r="I29" s="751" t="s">
        <v>685</v>
      </c>
      <c r="J29" s="752">
        <v>1</v>
      </c>
      <c r="K29" s="778">
        <v>12000000</v>
      </c>
      <c r="L29" s="774"/>
      <c r="M29" s="778">
        <v>12000000</v>
      </c>
      <c r="N29" s="774"/>
      <c r="O29" s="774"/>
      <c r="P29" s="774"/>
      <c r="Q29" s="774"/>
      <c r="R29" s="774"/>
      <c r="S29" s="774"/>
      <c r="T29" s="774"/>
      <c r="U29" s="774"/>
      <c r="V29" s="775"/>
      <c r="W29" s="775"/>
      <c r="X29" s="775"/>
      <c r="Y29" s="775"/>
      <c r="Z29" s="29">
        <v>9600000</v>
      </c>
      <c r="AA29" s="774"/>
      <c r="AB29" s="29">
        <v>9600000</v>
      </c>
      <c r="AC29" s="774"/>
      <c r="AD29" s="774"/>
      <c r="AE29" s="774"/>
      <c r="AF29" s="774"/>
      <c r="AG29" s="774"/>
      <c r="AH29" s="774"/>
      <c r="AI29" s="774"/>
      <c r="AJ29" s="774"/>
      <c r="AK29" s="775"/>
      <c r="AL29" s="775"/>
      <c r="AM29" s="775"/>
      <c r="AN29" s="775"/>
      <c r="AO29" s="775"/>
      <c r="AP29" s="775"/>
      <c r="AQ29" s="776"/>
    </row>
    <row r="30" spans="2:43" ht="63.75" x14ac:dyDescent="0.2">
      <c r="B30" s="749" t="s">
        <v>171</v>
      </c>
      <c r="C30" s="750" t="s">
        <v>660</v>
      </c>
      <c r="D30" s="750" t="s">
        <v>682</v>
      </c>
      <c r="E30" s="66" t="s">
        <v>683</v>
      </c>
      <c r="F30" s="259"/>
      <c r="G30" s="259"/>
      <c r="H30" s="260"/>
      <c r="I30" s="751" t="s">
        <v>686</v>
      </c>
      <c r="J30" s="752">
        <v>0</v>
      </c>
      <c r="K30" s="778">
        <f>52113998+300000000</f>
        <v>352113998</v>
      </c>
      <c r="L30" s="774"/>
      <c r="M30" s="778">
        <f>52113998+300000000</f>
        <v>352113998</v>
      </c>
      <c r="N30" s="774"/>
      <c r="O30" s="774"/>
      <c r="P30" s="774"/>
      <c r="Q30" s="774"/>
      <c r="R30" s="774"/>
      <c r="S30" s="774"/>
      <c r="T30" s="774"/>
      <c r="U30" s="774"/>
      <c r="V30" s="775"/>
      <c r="W30" s="775"/>
      <c r="X30" s="775"/>
      <c r="Y30" s="775"/>
      <c r="Z30" s="29">
        <f>52113998+299607500</f>
        <v>351721498</v>
      </c>
      <c r="AA30" s="774"/>
      <c r="AB30" s="29">
        <f>52113998+299607500</f>
        <v>351721498</v>
      </c>
      <c r="AC30" s="774"/>
      <c r="AD30" s="774"/>
      <c r="AE30" s="774"/>
      <c r="AF30" s="774"/>
      <c r="AG30" s="774"/>
      <c r="AH30" s="774"/>
      <c r="AI30" s="774"/>
      <c r="AJ30" s="774"/>
      <c r="AK30" s="775"/>
      <c r="AL30" s="775"/>
      <c r="AM30" s="775"/>
      <c r="AN30" s="775"/>
      <c r="AO30" s="775"/>
      <c r="AP30" s="775"/>
      <c r="AQ30" s="776"/>
    </row>
    <row r="31" spans="2:43" ht="63.75" x14ac:dyDescent="0.2">
      <c r="B31" s="749" t="s">
        <v>171</v>
      </c>
      <c r="C31" s="750" t="s">
        <v>660</v>
      </c>
      <c r="D31" s="750" t="s">
        <v>682</v>
      </c>
      <c r="E31" s="66" t="s">
        <v>683</v>
      </c>
      <c r="F31" s="259"/>
      <c r="G31" s="259"/>
      <c r="H31" s="260"/>
      <c r="I31" s="751" t="s">
        <v>687</v>
      </c>
      <c r="J31" s="752">
        <v>350</v>
      </c>
      <c r="K31" s="778">
        <f>57417666+29013332</f>
        <v>86430998</v>
      </c>
      <c r="L31" s="774"/>
      <c r="M31" s="778">
        <f>57417666+29013332</f>
        <v>86430998</v>
      </c>
      <c r="N31" s="774"/>
      <c r="O31" s="774"/>
      <c r="P31" s="774"/>
      <c r="Q31" s="774"/>
      <c r="R31" s="774"/>
      <c r="S31" s="774"/>
      <c r="T31" s="774"/>
      <c r="U31" s="774"/>
      <c r="V31" s="775"/>
      <c r="W31" s="775"/>
      <c r="X31" s="775"/>
      <c r="Y31" s="775"/>
      <c r="Z31" s="29">
        <f>57417666+10800000+14239999</f>
        <v>82457665</v>
      </c>
      <c r="AA31" s="774"/>
      <c r="AB31" s="29">
        <f>57417666+10800000+14239999</f>
        <v>82457665</v>
      </c>
      <c r="AC31" s="774"/>
      <c r="AD31" s="774"/>
      <c r="AE31" s="774"/>
      <c r="AF31" s="774"/>
      <c r="AG31" s="774"/>
      <c r="AH31" s="774"/>
      <c r="AI31" s="774"/>
      <c r="AJ31" s="774"/>
      <c r="AK31" s="775"/>
      <c r="AL31" s="775"/>
      <c r="AM31" s="775"/>
      <c r="AN31" s="775"/>
      <c r="AO31" s="775"/>
      <c r="AP31" s="775"/>
      <c r="AQ31" s="776"/>
    </row>
    <row r="32" spans="2:43" ht="63.75" x14ac:dyDescent="0.2">
      <c r="B32" s="749" t="s">
        <v>171</v>
      </c>
      <c r="C32" s="750" t="s">
        <v>660</v>
      </c>
      <c r="D32" s="750" t="s">
        <v>682</v>
      </c>
      <c r="E32" s="66" t="s">
        <v>683</v>
      </c>
      <c r="F32" s="259"/>
      <c r="G32" s="259"/>
      <c r="H32" s="260"/>
      <c r="I32" s="751" t="s">
        <v>688</v>
      </c>
      <c r="J32" s="752">
        <v>60</v>
      </c>
      <c r="K32" s="778">
        <v>107376662</v>
      </c>
      <c r="L32" s="774"/>
      <c r="M32" s="778">
        <v>107376662</v>
      </c>
      <c r="N32" s="774"/>
      <c r="O32" s="774"/>
      <c r="P32" s="774"/>
      <c r="Q32" s="774"/>
      <c r="R32" s="774"/>
      <c r="S32" s="774"/>
      <c r="T32" s="774"/>
      <c r="U32" s="774"/>
      <c r="V32" s="775"/>
      <c r="W32" s="775"/>
      <c r="X32" s="775"/>
      <c r="Y32" s="775"/>
      <c r="Z32" s="29"/>
      <c r="AA32" s="774"/>
      <c r="AB32" s="29"/>
      <c r="AC32" s="774"/>
      <c r="AD32" s="774"/>
      <c r="AE32" s="774"/>
      <c r="AF32" s="774"/>
      <c r="AG32" s="774"/>
      <c r="AH32" s="774"/>
      <c r="AI32" s="774"/>
      <c r="AJ32" s="774"/>
      <c r="AK32" s="775"/>
      <c r="AL32" s="775"/>
      <c r="AM32" s="775"/>
      <c r="AN32" s="775"/>
      <c r="AO32" s="775"/>
      <c r="AP32" s="775"/>
      <c r="AQ32" s="776"/>
    </row>
    <row r="33" spans="2:43" ht="63.75" x14ac:dyDescent="0.2">
      <c r="B33" s="749" t="s">
        <v>171</v>
      </c>
      <c r="C33" s="750" t="s">
        <v>660</v>
      </c>
      <c r="D33" s="750" t="s">
        <v>682</v>
      </c>
      <c r="E33" s="66" t="s">
        <v>683</v>
      </c>
      <c r="F33" s="259"/>
      <c r="G33" s="259"/>
      <c r="H33" s="260"/>
      <c r="I33" s="751" t="s">
        <v>689</v>
      </c>
      <c r="J33" s="752">
        <v>25</v>
      </c>
      <c r="K33" s="778"/>
      <c r="L33" s="774"/>
      <c r="M33" s="778"/>
      <c r="N33" s="774"/>
      <c r="O33" s="774"/>
      <c r="P33" s="774"/>
      <c r="Q33" s="774"/>
      <c r="R33" s="774"/>
      <c r="S33" s="774"/>
      <c r="T33" s="774"/>
      <c r="U33" s="774"/>
      <c r="V33" s="775"/>
      <c r="W33" s="775"/>
      <c r="X33" s="775"/>
      <c r="Y33" s="775"/>
      <c r="Z33" s="29"/>
      <c r="AA33" s="774"/>
      <c r="AB33" s="29"/>
      <c r="AC33" s="774"/>
      <c r="AD33" s="774"/>
      <c r="AE33" s="774"/>
      <c r="AF33" s="774"/>
      <c r="AG33" s="774"/>
      <c r="AH33" s="774"/>
      <c r="AI33" s="774"/>
      <c r="AJ33" s="778"/>
      <c r="AK33" s="775"/>
      <c r="AL33" s="775"/>
      <c r="AM33" s="775"/>
      <c r="AN33" s="775"/>
      <c r="AO33" s="775"/>
      <c r="AP33" s="775"/>
      <c r="AQ33" s="776"/>
    </row>
    <row r="34" spans="2:43" ht="63.75" x14ac:dyDescent="0.2">
      <c r="B34" s="749" t="s">
        <v>171</v>
      </c>
      <c r="C34" s="750" t="s">
        <v>660</v>
      </c>
      <c r="D34" s="750" t="s">
        <v>682</v>
      </c>
      <c r="E34" s="66" t="s">
        <v>683</v>
      </c>
      <c r="F34" s="259"/>
      <c r="G34" s="259"/>
      <c r="H34" s="260"/>
      <c r="I34" s="751" t="s">
        <v>690</v>
      </c>
      <c r="J34" s="752">
        <v>30</v>
      </c>
      <c r="K34" s="779">
        <f>59000000+9666666+9600000</f>
        <v>78266666</v>
      </c>
      <c r="L34" s="774"/>
      <c r="M34" s="779">
        <f>59000000+9666666+9600000</f>
        <v>78266666</v>
      </c>
      <c r="N34" s="774"/>
      <c r="O34" s="774"/>
      <c r="P34" s="774"/>
      <c r="Q34" s="774"/>
      <c r="R34" s="774"/>
      <c r="S34" s="774"/>
      <c r="T34" s="774"/>
      <c r="U34" s="774"/>
      <c r="V34" s="775"/>
      <c r="W34" s="775"/>
      <c r="X34" s="775"/>
      <c r="Y34" s="775"/>
      <c r="Z34" s="29">
        <v>64351666</v>
      </c>
      <c r="AA34" s="774"/>
      <c r="AB34" s="29">
        <v>64351666</v>
      </c>
      <c r="AC34" s="774"/>
      <c r="AD34" s="774"/>
      <c r="AE34" s="774"/>
      <c r="AF34" s="774"/>
      <c r="AG34" s="774"/>
      <c r="AH34" s="774"/>
      <c r="AI34" s="774"/>
      <c r="AJ34" s="774"/>
      <c r="AK34" s="775"/>
      <c r="AL34" s="775"/>
      <c r="AM34" s="775"/>
      <c r="AN34" s="775"/>
      <c r="AO34" s="775"/>
      <c r="AP34" s="775"/>
      <c r="AQ34" s="776"/>
    </row>
    <row r="35" spans="2:43" ht="63.75" x14ac:dyDescent="0.2">
      <c r="B35" s="749" t="s">
        <v>171</v>
      </c>
      <c r="C35" s="750" t="s">
        <v>660</v>
      </c>
      <c r="D35" s="750" t="s">
        <v>682</v>
      </c>
      <c r="E35" s="66" t="s">
        <v>683</v>
      </c>
      <c r="F35" s="259"/>
      <c r="G35" s="259"/>
      <c r="H35" s="260"/>
      <c r="I35" s="751" t="s">
        <v>691</v>
      </c>
      <c r="J35" s="752">
        <v>50</v>
      </c>
      <c r="K35" s="777">
        <f>45600000+4965000</f>
        <v>50565000</v>
      </c>
      <c r="L35" s="774"/>
      <c r="M35" s="777">
        <f>45600000+4965000</f>
        <v>50565000</v>
      </c>
      <c r="N35" s="774"/>
      <c r="O35" s="774"/>
      <c r="P35" s="774"/>
      <c r="Q35" s="774"/>
      <c r="R35" s="774"/>
      <c r="S35" s="774"/>
      <c r="T35" s="774"/>
      <c r="U35" s="774"/>
      <c r="V35" s="775"/>
      <c r="W35" s="775"/>
      <c r="X35" s="775"/>
      <c r="Y35" s="775"/>
      <c r="Z35" s="29">
        <f>32640000+12960000</f>
        <v>45600000</v>
      </c>
      <c r="AA35" s="774"/>
      <c r="AB35" s="29">
        <f>32640000+12960000</f>
        <v>45600000</v>
      </c>
      <c r="AC35" s="774"/>
      <c r="AD35" s="774"/>
      <c r="AE35" s="774"/>
      <c r="AF35" s="774"/>
      <c r="AG35" s="774"/>
      <c r="AH35" s="774"/>
      <c r="AI35" s="774"/>
      <c r="AJ35" s="774"/>
      <c r="AK35" s="775"/>
      <c r="AL35" s="775"/>
      <c r="AM35" s="775"/>
      <c r="AN35" s="775"/>
      <c r="AO35" s="775"/>
      <c r="AP35" s="775"/>
      <c r="AQ35" s="776"/>
    </row>
    <row r="36" spans="2:43" ht="114" customHeight="1" x14ac:dyDescent="0.2">
      <c r="B36" s="749" t="s">
        <v>171</v>
      </c>
      <c r="C36" s="750" t="s">
        <v>172</v>
      </c>
      <c r="D36" s="753" t="s">
        <v>269</v>
      </c>
      <c r="E36" s="66" t="s">
        <v>270</v>
      </c>
      <c r="F36" s="259">
        <v>2020730010072</v>
      </c>
      <c r="G36" s="259" t="s">
        <v>692</v>
      </c>
      <c r="H36" s="260" t="s">
        <v>693</v>
      </c>
      <c r="I36" s="754" t="s">
        <v>694</v>
      </c>
      <c r="J36" s="752">
        <v>100</v>
      </c>
      <c r="K36" s="780">
        <v>1777951201</v>
      </c>
      <c r="L36" s="781"/>
      <c r="M36" s="547">
        <v>1309451201</v>
      </c>
      <c r="N36" s="774"/>
      <c r="O36" s="774"/>
      <c r="P36" s="774"/>
      <c r="Q36" s="774"/>
      <c r="R36" s="774"/>
      <c r="S36" s="774"/>
      <c r="T36" s="774"/>
      <c r="U36" s="547">
        <v>468500000</v>
      </c>
      <c r="V36" s="775"/>
      <c r="W36" s="775"/>
      <c r="X36" s="775"/>
      <c r="Y36" s="775"/>
      <c r="Z36" s="547">
        <v>1319447498</v>
      </c>
      <c r="AA36" s="774"/>
      <c r="AB36" s="547">
        <v>880447498</v>
      </c>
      <c r="AC36" s="774"/>
      <c r="AD36" s="774"/>
      <c r="AE36" s="774"/>
      <c r="AF36" s="774"/>
      <c r="AG36" s="774"/>
      <c r="AH36" s="774"/>
      <c r="AI36" s="774"/>
      <c r="AJ36" s="547">
        <v>439000000</v>
      </c>
      <c r="AK36" s="775"/>
      <c r="AL36" s="775"/>
      <c r="AM36" s="775"/>
      <c r="AN36" s="775"/>
      <c r="AO36" s="775"/>
      <c r="AP36" s="775"/>
      <c r="AQ36" s="776"/>
    </row>
    <row r="37" spans="2:43" ht="84.75" customHeight="1" x14ac:dyDescent="0.2">
      <c r="B37" s="749" t="s">
        <v>171</v>
      </c>
      <c r="C37" s="750" t="s">
        <v>172</v>
      </c>
      <c r="D37" s="753" t="s">
        <v>269</v>
      </c>
      <c r="E37" s="66" t="s">
        <v>270</v>
      </c>
      <c r="F37" s="259"/>
      <c r="G37" s="259"/>
      <c r="H37" s="260"/>
      <c r="I37" s="754" t="s">
        <v>695</v>
      </c>
      <c r="J37" s="752">
        <v>5</v>
      </c>
      <c r="K37" s="547">
        <v>44580000</v>
      </c>
      <c r="L37" s="774"/>
      <c r="M37" s="547">
        <v>44580000</v>
      </c>
      <c r="N37" s="774"/>
      <c r="O37" s="774"/>
      <c r="P37" s="774"/>
      <c r="Q37" s="774"/>
      <c r="R37" s="774"/>
      <c r="S37" s="774"/>
      <c r="T37" s="774"/>
      <c r="U37" s="547"/>
      <c r="V37" s="775"/>
      <c r="W37" s="775"/>
      <c r="X37" s="775"/>
      <c r="Y37" s="775"/>
      <c r="Z37" s="547">
        <v>6870333</v>
      </c>
      <c r="AA37" s="774"/>
      <c r="AB37" s="547">
        <v>6870333</v>
      </c>
      <c r="AC37" s="774"/>
      <c r="AD37" s="774"/>
      <c r="AE37" s="774"/>
      <c r="AF37" s="774"/>
      <c r="AG37" s="774"/>
      <c r="AH37" s="774"/>
      <c r="AI37" s="774"/>
      <c r="AJ37" s="547"/>
      <c r="AK37" s="775"/>
      <c r="AL37" s="775"/>
      <c r="AM37" s="775"/>
      <c r="AN37" s="775"/>
      <c r="AO37" s="775"/>
      <c r="AP37" s="775"/>
      <c r="AQ37" s="776"/>
    </row>
    <row r="38" spans="2:43" ht="51" x14ac:dyDescent="0.2">
      <c r="B38" s="749" t="s">
        <v>171</v>
      </c>
      <c r="C38" s="750" t="s">
        <v>172</v>
      </c>
      <c r="D38" s="753" t="s">
        <v>269</v>
      </c>
      <c r="E38" s="66" t="s">
        <v>270</v>
      </c>
      <c r="F38" s="259"/>
      <c r="G38" s="259"/>
      <c r="H38" s="260"/>
      <c r="I38" s="754" t="s">
        <v>696</v>
      </c>
      <c r="J38" s="752">
        <v>5</v>
      </c>
      <c r="K38" s="547">
        <v>3127900000</v>
      </c>
      <c r="L38" s="774"/>
      <c r="M38" s="547">
        <v>125900000</v>
      </c>
      <c r="N38" s="774"/>
      <c r="O38" s="774"/>
      <c r="P38" s="774"/>
      <c r="Q38" s="774"/>
      <c r="R38" s="774"/>
      <c r="S38" s="774"/>
      <c r="T38" s="774"/>
      <c r="U38" s="547">
        <v>3002000000</v>
      </c>
      <c r="V38" s="775"/>
      <c r="W38" s="775"/>
      <c r="X38" s="775"/>
      <c r="Y38" s="775"/>
      <c r="Z38" s="547">
        <v>813400000</v>
      </c>
      <c r="AA38" s="774"/>
      <c r="AB38" s="547">
        <v>59000000</v>
      </c>
      <c r="AC38" s="774"/>
      <c r="AD38" s="774"/>
      <c r="AE38" s="774"/>
      <c r="AF38" s="774"/>
      <c r="AG38" s="774"/>
      <c r="AH38" s="774"/>
      <c r="AI38" s="774"/>
      <c r="AJ38" s="547">
        <f>700000000+54400000</f>
        <v>754400000</v>
      </c>
      <c r="AK38" s="775"/>
      <c r="AL38" s="775"/>
      <c r="AM38" s="775"/>
      <c r="AN38" s="775"/>
      <c r="AO38" s="775"/>
      <c r="AP38" s="775"/>
      <c r="AQ38" s="776"/>
    </row>
    <row r="39" spans="2:43" ht="51" x14ac:dyDescent="0.2">
      <c r="B39" s="755" t="s">
        <v>171</v>
      </c>
      <c r="C39" s="750" t="s">
        <v>172</v>
      </c>
      <c r="D39" s="756" t="s">
        <v>269</v>
      </c>
      <c r="E39" s="756" t="s">
        <v>270</v>
      </c>
      <c r="F39" s="259"/>
      <c r="G39" s="259"/>
      <c r="H39" s="260"/>
      <c r="I39" s="757" t="s">
        <v>697</v>
      </c>
      <c r="J39" s="66">
        <v>80</v>
      </c>
      <c r="K39" s="547">
        <f>122413817+29500000</f>
        <v>151913817</v>
      </c>
      <c r="L39" s="774"/>
      <c r="M39" s="547">
        <v>122413817</v>
      </c>
      <c r="N39" s="774"/>
      <c r="O39" s="774"/>
      <c r="P39" s="774"/>
      <c r="Q39" s="774"/>
      <c r="R39" s="774"/>
      <c r="S39" s="774"/>
      <c r="T39" s="774"/>
      <c r="U39" s="547">
        <v>29500000</v>
      </c>
      <c r="V39" s="775"/>
      <c r="W39" s="775"/>
      <c r="X39" s="775"/>
      <c r="Y39" s="775"/>
      <c r="Z39" s="547"/>
      <c r="AA39" s="774"/>
      <c r="AB39" s="547"/>
      <c r="AC39" s="774"/>
      <c r="AD39" s="774"/>
      <c r="AE39" s="774"/>
      <c r="AF39" s="774"/>
      <c r="AG39" s="774"/>
      <c r="AH39" s="774"/>
      <c r="AI39" s="774"/>
      <c r="AJ39" s="547"/>
      <c r="AK39" s="775"/>
      <c r="AL39" s="775"/>
      <c r="AM39" s="775"/>
      <c r="AN39" s="775"/>
      <c r="AO39" s="775"/>
      <c r="AP39" s="775"/>
      <c r="AQ39" s="776"/>
    </row>
    <row r="40" spans="2:43" ht="134.25" customHeight="1" thickBot="1" x14ac:dyDescent="0.25">
      <c r="B40" s="758" t="s">
        <v>171</v>
      </c>
      <c r="C40" s="759" t="s">
        <v>660</v>
      </c>
      <c r="D40" s="759" t="s">
        <v>287</v>
      </c>
      <c r="E40" s="760" t="s">
        <v>698</v>
      </c>
      <c r="F40" s="126">
        <v>2020730010075</v>
      </c>
      <c r="G40" s="126">
        <v>212314301832</v>
      </c>
      <c r="H40" s="761" t="s">
        <v>699</v>
      </c>
      <c r="I40" s="762" t="s">
        <v>700</v>
      </c>
      <c r="J40" s="763">
        <v>1</v>
      </c>
      <c r="K40" s="782">
        <v>100599999</v>
      </c>
      <c r="L40" s="783"/>
      <c r="M40" s="782">
        <v>100599999</v>
      </c>
      <c r="N40" s="783"/>
      <c r="O40" s="783"/>
      <c r="P40" s="783"/>
      <c r="Q40" s="783"/>
      <c r="R40" s="783"/>
      <c r="S40" s="783"/>
      <c r="T40" s="783"/>
      <c r="U40" s="784"/>
      <c r="V40" s="785"/>
      <c r="W40" s="785"/>
      <c r="X40" s="785"/>
      <c r="Y40" s="785"/>
      <c r="Z40" s="786">
        <v>99608284</v>
      </c>
      <c r="AA40" s="783"/>
      <c r="AB40" s="786">
        <v>99608284</v>
      </c>
      <c r="AC40" s="783"/>
      <c r="AD40" s="783"/>
      <c r="AE40" s="783"/>
      <c r="AF40" s="783"/>
      <c r="AG40" s="783"/>
      <c r="AH40" s="783"/>
      <c r="AI40" s="783"/>
      <c r="AJ40" s="783"/>
      <c r="AK40" s="785"/>
      <c r="AL40" s="785"/>
      <c r="AM40" s="785"/>
      <c r="AN40" s="785"/>
      <c r="AO40" s="785"/>
      <c r="AP40" s="785"/>
      <c r="AQ40" s="787"/>
    </row>
    <row r="41" spans="2:43" ht="13.5" thickBot="1" x14ac:dyDescent="0.25">
      <c r="B41" s="764" t="s">
        <v>36</v>
      </c>
      <c r="C41" s="765"/>
      <c r="D41" s="765"/>
      <c r="E41" s="765"/>
      <c r="F41" s="765"/>
      <c r="G41" s="765"/>
      <c r="H41" s="765"/>
      <c r="I41" s="765"/>
      <c r="J41" s="765"/>
      <c r="K41" s="165">
        <f t="shared" ref="K41:AN41" si="0">SUM(K11:K40)</f>
        <v>7124251667</v>
      </c>
      <c r="L41" s="165">
        <f t="shared" si="0"/>
        <v>0</v>
      </c>
      <c r="M41" s="165">
        <f t="shared" si="0"/>
        <v>3624251667</v>
      </c>
      <c r="N41" s="165">
        <f t="shared" si="0"/>
        <v>0</v>
      </c>
      <c r="O41" s="165">
        <f t="shared" si="0"/>
        <v>0</v>
      </c>
      <c r="P41" s="165">
        <f t="shared" si="0"/>
        <v>0</v>
      </c>
      <c r="Q41" s="165">
        <f t="shared" si="0"/>
        <v>0</v>
      </c>
      <c r="R41" s="165">
        <f t="shared" si="0"/>
        <v>0</v>
      </c>
      <c r="S41" s="165">
        <f t="shared" si="0"/>
        <v>0</v>
      </c>
      <c r="T41" s="165">
        <f t="shared" si="0"/>
        <v>0</v>
      </c>
      <c r="U41" s="165">
        <f t="shared" si="0"/>
        <v>3500000000</v>
      </c>
      <c r="V41" s="165">
        <f t="shared" si="0"/>
        <v>0</v>
      </c>
      <c r="W41" s="165">
        <f t="shared" si="0"/>
        <v>0</v>
      </c>
      <c r="X41" s="165">
        <f t="shared" si="0"/>
        <v>0</v>
      </c>
      <c r="Y41" s="165">
        <f t="shared" si="0"/>
        <v>0</v>
      </c>
      <c r="Z41" s="165">
        <f t="shared" si="0"/>
        <v>3958872271</v>
      </c>
      <c r="AA41" s="165">
        <f t="shared" si="0"/>
        <v>0</v>
      </c>
      <c r="AB41" s="165">
        <f t="shared" si="0"/>
        <v>2765472271</v>
      </c>
      <c r="AC41" s="165">
        <f t="shared" si="0"/>
        <v>0</v>
      </c>
      <c r="AD41" s="165">
        <f t="shared" si="0"/>
        <v>0</v>
      </c>
      <c r="AE41" s="165">
        <f t="shared" si="0"/>
        <v>0</v>
      </c>
      <c r="AF41" s="165">
        <f t="shared" si="0"/>
        <v>0</v>
      </c>
      <c r="AG41" s="165">
        <f t="shared" si="0"/>
        <v>0</v>
      </c>
      <c r="AH41" s="165">
        <f t="shared" si="0"/>
        <v>0</v>
      </c>
      <c r="AI41" s="165">
        <f t="shared" si="0"/>
        <v>0</v>
      </c>
      <c r="AJ41" s="165">
        <f t="shared" si="0"/>
        <v>1193400000</v>
      </c>
      <c r="AK41" s="165">
        <f t="shared" si="0"/>
        <v>0</v>
      </c>
      <c r="AL41" s="165">
        <f t="shared" si="0"/>
        <v>0</v>
      </c>
      <c r="AM41" s="165">
        <f t="shared" si="0"/>
        <v>0</v>
      </c>
      <c r="AN41" s="165">
        <f t="shared" si="0"/>
        <v>0</v>
      </c>
      <c r="AO41" s="766"/>
      <c r="AP41" s="766"/>
      <c r="AQ41" s="767"/>
    </row>
    <row r="42" spans="2:43" x14ac:dyDescent="0.2">
      <c r="K42" s="1"/>
      <c r="L42" s="1"/>
      <c r="M42" s="2"/>
    </row>
  </sheetData>
  <mergeCells count="43">
    <mergeCell ref="B4:X4"/>
    <mergeCell ref="B5:X5"/>
    <mergeCell ref="B7:H7"/>
    <mergeCell ref="B8:J8"/>
    <mergeCell ref="L8:Y8"/>
    <mergeCell ref="K8:K10"/>
    <mergeCell ref="AO8:AQ8"/>
    <mergeCell ref="B9:B10"/>
    <mergeCell ref="C9:C10"/>
    <mergeCell ref="D9:D10"/>
    <mergeCell ref="E9:E10"/>
    <mergeCell ref="F9:F10"/>
    <mergeCell ref="G9:G10"/>
    <mergeCell ref="H9:H10"/>
    <mergeCell ref="I9:I10"/>
    <mergeCell ref="AA8:AN8"/>
    <mergeCell ref="Z8:Z10"/>
    <mergeCell ref="AK9:AK10"/>
    <mergeCell ref="J9:J10"/>
    <mergeCell ref="L9:M9"/>
    <mergeCell ref="N9:U9"/>
    <mergeCell ref="V9:V10"/>
    <mergeCell ref="W9:W10"/>
    <mergeCell ref="X9:X10"/>
    <mergeCell ref="Y9:Y10"/>
    <mergeCell ref="AA9:AB9"/>
    <mergeCell ref="AC9:AJ9"/>
    <mergeCell ref="F36:F39"/>
    <mergeCell ref="G36:G39"/>
    <mergeCell ref="H36:H39"/>
    <mergeCell ref="B41:J41"/>
    <mergeCell ref="AQ9:AQ10"/>
    <mergeCell ref="F11:F28"/>
    <mergeCell ref="G11:G28"/>
    <mergeCell ref="H11:H28"/>
    <mergeCell ref="F29:F35"/>
    <mergeCell ref="G29:G35"/>
    <mergeCell ref="H29:H35"/>
    <mergeCell ref="AO9:AO10"/>
    <mergeCell ref="AP9:AP10"/>
    <mergeCell ref="AL9:AL10"/>
    <mergeCell ref="AM9:AM10"/>
    <mergeCell ref="AN9:AN10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R60"/>
  <sheetViews>
    <sheetView zoomScale="70" zoomScaleNormal="70" workbookViewId="0">
      <selection activeCell="J13" sqref="J13"/>
    </sheetView>
  </sheetViews>
  <sheetFormatPr baseColWidth="10" defaultRowHeight="12.75" x14ac:dyDescent="0.2"/>
  <cols>
    <col min="1" max="1" width="2.85546875" style="7" customWidth="1"/>
    <col min="2" max="2" width="16.42578125" style="4" customWidth="1"/>
    <col min="3" max="3" width="16.28515625" style="3" customWidth="1"/>
    <col min="4" max="4" width="19.140625" style="3" customWidth="1"/>
    <col min="5" max="5" width="16.28515625" style="3" customWidth="1"/>
    <col min="6" max="6" width="16.42578125" style="3" customWidth="1"/>
    <col min="7" max="7" width="16.7109375" style="3" customWidth="1"/>
    <col min="8" max="8" width="26.42578125" style="3" customWidth="1"/>
    <col min="9" max="9" width="15.7109375" style="3" hidden="1" customWidth="1"/>
    <col min="10" max="10" width="38.7109375" style="3" customWidth="1"/>
    <col min="11" max="11" width="12.85546875" style="3" customWidth="1"/>
    <col min="12" max="12" width="19.140625" style="3" customWidth="1"/>
    <col min="13" max="13" width="21.85546875" style="3" customWidth="1"/>
    <col min="14" max="14" width="18.5703125" style="3" customWidth="1"/>
    <col min="15" max="16" width="14.85546875" style="3" customWidth="1"/>
    <col min="17" max="17" width="22.5703125" style="500" customWidth="1"/>
    <col min="18" max="20" width="14.85546875" style="3" customWidth="1"/>
    <col min="21" max="21" width="18.140625" style="500" customWidth="1"/>
    <col min="22" max="22" width="19" style="3" customWidth="1"/>
    <col min="23" max="24" width="14.85546875" style="3" customWidth="1"/>
    <col min="25" max="25" width="20.140625" style="788" customWidth="1"/>
    <col min="26" max="26" width="20.42578125" style="440" customWidth="1"/>
    <col min="27" max="27" width="19.140625" style="789" customWidth="1"/>
    <col min="28" max="31" width="14.85546875" style="440" customWidth="1"/>
    <col min="32" max="32" width="19.85546875" style="440" customWidth="1"/>
    <col min="33" max="38" width="14.85546875" style="440" customWidth="1"/>
    <col min="39" max="39" width="18.140625" style="440" customWidth="1"/>
    <col min="40" max="40" width="21.42578125" style="500" customWidth="1"/>
    <col min="41" max="42" width="14.85546875" style="440" customWidth="1"/>
    <col min="43" max="43" width="19.85546875" style="3" customWidth="1"/>
    <col min="44" max="44" width="13.42578125" style="3" customWidth="1"/>
    <col min="45" max="45" width="16.28515625" style="3" customWidth="1"/>
    <col min="46" max="199" width="11.42578125" style="7"/>
    <col min="200" max="250" width="11.42578125" style="3"/>
    <col min="251" max="251" width="2.85546875" style="3" customWidth="1"/>
    <col min="252" max="252" width="0" style="3" hidden="1" customWidth="1"/>
    <col min="253" max="253" width="16.42578125" style="3" customWidth="1"/>
    <col min="254" max="254" width="0" style="3" hidden="1" customWidth="1"/>
    <col min="255" max="255" width="16.28515625" style="3" customWidth="1"/>
    <col min="256" max="256" width="19.140625" style="3" customWidth="1"/>
    <col min="257" max="257" width="16.28515625" style="3" customWidth="1"/>
    <col min="258" max="258" width="16.42578125" style="3" customWidth="1"/>
    <col min="259" max="259" width="16.7109375" style="3" customWidth="1"/>
    <col min="260" max="260" width="26.42578125" style="3" customWidth="1"/>
    <col min="261" max="261" width="0" style="3" hidden="1" customWidth="1"/>
    <col min="262" max="262" width="29.7109375" style="3" customWidth="1"/>
    <col min="263" max="263" width="12.85546875" style="3" customWidth="1"/>
    <col min="264" max="264" width="19.140625" style="3" customWidth="1"/>
    <col min="265" max="265" width="15.7109375" style="3" customWidth="1"/>
    <col min="266" max="276" width="14.85546875" style="3" customWidth="1"/>
    <col min="277" max="277" width="23.7109375" style="3" customWidth="1"/>
    <col min="278" max="278" width="19.85546875" style="3" customWidth="1"/>
    <col min="279" max="279" width="13.42578125" style="3" customWidth="1"/>
    <col min="280" max="280" width="16.28515625" style="3" customWidth="1"/>
    <col min="281" max="281" width="20.140625" style="3" customWidth="1"/>
    <col min="282" max="282" width="20.42578125" style="3" customWidth="1"/>
    <col min="283" max="283" width="19.140625" style="3" customWidth="1"/>
    <col min="284" max="287" width="14.85546875" style="3" customWidth="1"/>
    <col min="288" max="288" width="19.85546875" style="3" customWidth="1"/>
    <col min="289" max="294" width="14.85546875" style="3" customWidth="1"/>
    <col min="295" max="295" width="18.140625" style="3" customWidth="1"/>
    <col min="296" max="296" width="21.42578125" style="3" customWidth="1"/>
    <col min="297" max="299" width="14.85546875" style="3" customWidth="1"/>
    <col min="300" max="506" width="11.42578125" style="3"/>
    <col min="507" max="507" width="2.85546875" style="3" customWidth="1"/>
    <col min="508" max="508" width="0" style="3" hidden="1" customWidth="1"/>
    <col min="509" max="509" width="16.42578125" style="3" customWidth="1"/>
    <col min="510" max="510" width="0" style="3" hidden="1" customWidth="1"/>
    <col min="511" max="511" width="16.28515625" style="3" customWidth="1"/>
    <col min="512" max="512" width="19.140625" style="3" customWidth="1"/>
    <col min="513" max="513" width="16.28515625" style="3" customWidth="1"/>
    <col min="514" max="514" width="16.42578125" style="3" customWidth="1"/>
    <col min="515" max="515" width="16.7109375" style="3" customWidth="1"/>
    <col min="516" max="516" width="26.42578125" style="3" customWidth="1"/>
    <col min="517" max="517" width="0" style="3" hidden="1" customWidth="1"/>
    <col min="518" max="518" width="29.7109375" style="3" customWidth="1"/>
    <col min="519" max="519" width="12.85546875" style="3" customWidth="1"/>
    <col min="520" max="520" width="19.140625" style="3" customWidth="1"/>
    <col min="521" max="521" width="15.7109375" style="3" customWidth="1"/>
    <col min="522" max="532" width="14.85546875" style="3" customWidth="1"/>
    <col min="533" max="533" width="23.7109375" style="3" customWidth="1"/>
    <col min="534" max="534" width="19.85546875" style="3" customWidth="1"/>
    <col min="535" max="535" width="13.42578125" style="3" customWidth="1"/>
    <col min="536" max="536" width="16.28515625" style="3" customWidth="1"/>
    <col min="537" max="537" width="20.140625" style="3" customWidth="1"/>
    <col min="538" max="538" width="20.42578125" style="3" customWidth="1"/>
    <col min="539" max="539" width="19.140625" style="3" customWidth="1"/>
    <col min="540" max="543" width="14.85546875" style="3" customWidth="1"/>
    <col min="544" max="544" width="19.85546875" style="3" customWidth="1"/>
    <col min="545" max="550" width="14.85546875" style="3" customWidth="1"/>
    <col min="551" max="551" width="18.140625" style="3" customWidth="1"/>
    <col min="552" max="552" width="21.42578125" style="3" customWidth="1"/>
    <col min="553" max="555" width="14.85546875" style="3" customWidth="1"/>
    <col min="556" max="762" width="11.42578125" style="3"/>
    <col min="763" max="763" width="2.85546875" style="3" customWidth="1"/>
    <col min="764" max="764" width="0" style="3" hidden="1" customWidth="1"/>
    <col min="765" max="765" width="16.42578125" style="3" customWidth="1"/>
    <col min="766" max="766" width="0" style="3" hidden="1" customWidth="1"/>
    <col min="767" max="767" width="16.28515625" style="3" customWidth="1"/>
    <col min="768" max="768" width="19.140625" style="3" customWidth="1"/>
    <col min="769" max="769" width="16.28515625" style="3" customWidth="1"/>
    <col min="770" max="770" width="16.42578125" style="3" customWidth="1"/>
    <col min="771" max="771" width="16.7109375" style="3" customWidth="1"/>
    <col min="772" max="772" width="26.42578125" style="3" customWidth="1"/>
    <col min="773" max="773" width="0" style="3" hidden="1" customWidth="1"/>
    <col min="774" max="774" width="29.7109375" style="3" customWidth="1"/>
    <col min="775" max="775" width="12.85546875" style="3" customWidth="1"/>
    <col min="776" max="776" width="19.140625" style="3" customWidth="1"/>
    <col min="777" max="777" width="15.7109375" style="3" customWidth="1"/>
    <col min="778" max="788" width="14.85546875" style="3" customWidth="1"/>
    <col min="789" max="789" width="23.7109375" style="3" customWidth="1"/>
    <col min="790" max="790" width="19.85546875" style="3" customWidth="1"/>
    <col min="791" max="791" width="13.42578125" style="3" customWidth="1"/>
    <col min="792" max="792" width="16.28515625" style="3" customWidth="1"/>
    <col min="793" max="793" width="20.140625" style="3" customWidth="1"/>
    <col min="794" max="794" width="20.42578125" style="3" customWidth="1"/>
    <col min="795" max="795" width="19.140625" style="3" customWidth="1"/>
    <col min="796" max="799" width="14.85546875" style="3" customWidth="1"/>
    <col min="800" max="800" width="19.85546875" style="3" customWidth="1"/>
    <col min="801" max="806" width="14.85546875" style="3" customWidth="1"/>
    <col min="807" max="807" width="18.140625" style="3" customWidth="1"/>
    <col min="808" max="808" width="21.42578125" style="3" customWidth="1"/>
    <col min="809" max="811" width="14.85546875" style="3" customWidth="1"/>
    <col min="812" max="1018" width="11.42578125" style="3"/>
    <col min="1019" max="1019" width="2.85546875" style="3" customWidth="1"/>
    <col min="1020" max="1020" width="0" style="3" hidden="1" customWidth="1"/>
    <col min="1021" max="1021" width="16.42578125" style="3" customWidth="1"/>
    <col min="1022" max="1022" width="0" style="3" hidden="1" customWidth="1"/>
    <col min="1023" max="1023" width="16.28515625" style="3" customWidth="1"/>
    <col min="1024" max="1024" width="19.140625" style="3" customWidth="1"/>
    <col min="1025" max="1025" width="16.28515625" style="3" customWidth="1"/>
    <col min="1026" max="1026" width="16.42578125" style="3" customWidth="1"/>
    <col min="1027" max="1027" width="16.7109375" style="3" customWidth="1"/>
    <col min="1028" max="1028" width="26.42578125" style="3" customWidth="1"/>
    <col min="1029" max="1029" width="0" style="3" hidden="1" customWidth="1"/>
    <col min="1030" max="1030" width="29.7109375" style="3" customWidth="1"/>
    <col min="1031" max="1031" width="12.85546875" style="3" customWidth="1"/>
    <col min="1032" max="1032" width="19.140625" style="3" customWidth="1"/>
    <col min="1033" max="1033" width="15.7109375" style="3" customWidth="1"/>
    <col min="1034" max="1044" width="14.85546875" style="3" customWidth="1"/>
    <col min="1045" max="1045" width="23.7109375" style="3" customWidth="1"/>
    <col min="1046" max="1046" width="19.85546875" style="3" customWidth="1"/>
    <col min="1047" max="1047" width="13.42578125" style="3" customWidth="1"/>
    <col min="1048" max="1048" width="16.28515625" style="3" customWidth="1"/>
    <col min="1049" max="1049" width="20.140625" style="3" customWidth="1"/>
    <col min="1050" max="1050" width="20.42578125" style="3" customWidth="1"/>
    <col min="1051" max="1051" width="19.140625" style="3" customWidth="1"/>
    <col min="1052" max="1055" width="14.85546875" style="3" customWidth="1"/>
    <col min="1056" max="1056" width="19.85546875" style="3" customWidth="1"/>
    <col min="1057" max="1062" width="14.85546875" style="3" customWidth="1"/>
    <col min="1063" max="1063" width="18.140625" style="3" customWidth="1"/>
    <col min="1064" max="1064" width="21.42578125" style="3" customWidth="1"/>
    <col min="1065" max="1067" width="14.85546875" style="3" customWidth="1"/>
    <col min="1068" max="1274" width="11.42578125" style="3"/>
    <col min="1275" max="1275" width="2.85546875" style="3" customWidth="1"/>
    <col min="1276" max="1276" width="0" style="3" hidden="1" customWidth="1"/>
    <col min="1277" max="1277" width="16.42578125" style="3" customWidth="1"/>
    <col min="1278" max="1278" width="0" style="3" hidden="1" customWidth="1"/>
    <col min="1279" max="1279" width="16.28515625" style="3" customWidth="1"/>
    <col min="1280" max="1280" width="19.140625" style="3" customWidth="1"/>
    <col min="1281" max="1281" width="16.28515625" style="3" customWidth="1"/>
    <col min="1282" max="1282" width="16.42578125" style="3" customWidth="1"/>
    <col min="1283" max="1283" width="16.7109375" style="3" customWidth="1"/>
    <col min="1284" max="1284" width="26.42578125" style="3" customWidth="1"/>
    <col min="1285" max="1285" width="0" style="3" hidden="1" customWidth="1"/>
    <col min="1286" max="1286" width="29.7109375" style="3" customWidth="1"/>
    <col min="1287" max="1287" width="12.85546875" style="3" customWidth="1"/>
    <col min="1288" max="1288" width="19.140625" style="3" customWidth="1"/>
    <col min="1289" max="1289" width="15.7109375" style="3" customWidth="1"/>
    <col min="1290" max="1300" width="14.85546875" style="3" customWidth="1"/>
    <col min="1301" max="1301" width="23.7109375" style="3" customWidth="1"/>
    <col min="1302" max="1302" width="19.85546875" style="3" customWidth="1"/>
    <col min="1303" max="1303" width="13.42578125" style="3" customWidth="1"/>
    <col min="1304" max="1304" width="16.28515625" style="3" customWidth="1"/>
    <col min="1305" max="1305" width="20.140625" style="3" customWidth="1"/>
    <col min="1306" max="1306" width="20.42578125" style="3" customWidth="1"/>
    <col min="1307" max="1307" width="19.140625" style="3" customWidth="1"/>
    <col min="1308" max="1311" width="14.85546875" style="3" customWidth="1"/>
    <col min="1312" max="1312" width="19.85546875" style="3" customWidth="1"/>
    <col min="1313" max="1318" width="14.85546875" style="3" customWidth="1"/>
    <col min="1319" max="1319" width="18.140625" style="3" customWidth="1"/>
    <col min="1320" max="1320" width="21.42578125" style="3" customWidth="1"/>
    <col min="1321" max="1323" width="14.85546875" style="3" customWidth="1"/>
    <col min="1324" max="1530" width="11.42578125" style="3"/>
    <col min="1531" max="1531" width="2.85546875" style="3" customWidth="1"/>
    <col min="1532" max="1532" width="0" style="3" hidden="1" customWidth="1"/>
    <col min="1533" max="1533" width="16.42578125" style="3" customWidth="1"/>
    <col min="1534" max="1534" width="0" style="3" hidden="1" customWidth="1"/>
    <col min="1535" max="1535" width="16.28515625" style="3" customWidth="1"/>
    <col min="1536" max="1536" width="19.140625" style="3" customWidth="1"/>
    <col min="1537" max="1537" width="16.28515625" style="3" customWidth="1"/>
    <col min="1538" max="1538" width="16.42578125" style="3" customWidth="1"/>
    <col min="1539" max="1539" width="16.7109375" style="3" customWidth="1"/>
    <col min="1540" max="1540" width="26.42578125" style="3" customWidth="1"/>
    <col min="1541" max="1541" width="0" style="3" hidden="1" customWidth="1"/>
    <col min="1542" max="1542" width="29.7109375" style="3" customWidth="1"/>
    <col min="1543" max="1543" width="12.85546875" style="3" customWidth="1"/>
    <col min="1544" max="1544" width="19.140625" style="3" customWidth="1"/>
    <col min="1545" max="1545" width="15.7109375" style="3" customWidth="1"/>
    <col min="1546" max="1556" width="14.85546875" style="3" customWidth="1"/>
    <col min="1557" max="1557" width="23.7109375" style="3" customWidth="1"/>
    <col min="1558" max="1558" width="19.85546875" style="3" customWidth="1"/>
    <col min="1559" max="1559" width="13.42578125" style="3" customWidth="1"/>
    <col min="1560" max="1560" width="16.28515625" style="3" customWidth="1"/>
    <col min="1561" max="1561" width="20.140625" style="3" customWidth="1"/>
    <col min="1562" max="1562" width="20.42578125" style="3" customWidth="1"/>
    <col min="1563" max="1563" width="19.140625" style="3" customWidth="1"/>
    <col min="1564" max="1567" width="14.85546875" style="3" customWidth="1"/>
    <col min="1568" max="1568" width="19.85546875" style="3" customWidth="1"/>
    <col min="1569" max="1574" width="14.85546875" style="3" customWidth="1"/>
    <col min="1575" max="1575" width="18.140625" style="3" customWidth="1"/>
    <col min="1576" max="1576" width="21.42578125" style="3" customWidth="1"/>
    <col min="1577" max="1579" width="14.85546875" style="3" customWidth="1"/>
    <col min="1580" max="1786" width="11.42578125" style="3"/>
    <col min="1787" max="1787" width="2.85546875" style="3" customWidth="1"/>
    <col min="1788" max="1788" width="0" style="3" hidden="1" customWidth="1"/>
    <col min="1789" max="1789" width="16.42578125" style="3" customWidth="1"/>
    <col min="1790" max="1790" width="0" style="3" hidden="1" customWidth="1"/>
    <col min="1791" max="1791" width="16.28515625" style="3" customWidth="1"/>
    <col min="1792" max="1792" width="19.140625" style="3" customWidth="1"/>
    <col min="1793" max="1793" width="16.28515625" style="3" customWidth="1"/>
    <col min="1794" max="1794" width="16.42578125" style="3" customWidth="1"/>
    <col min="1795" max="1795" width="16.7109375" style="3" customWidth="1"/>
    <col min="1796" max="1796" width="26.42578125" style="3" customWidth="1"/>
    <col min="1797" max="1797" width="0" style="3" hidden="1" customWidth="1"/>
    <col min="1798" max="1798" width="29.7109375" style="3" customWidth="1"/>
    <col min="1799" max="1799" width="12.85546875" style="3" customWidth="1"/>
    <col min="1800" max="1800" width="19.140625" style="3" customWidth="1"/>
    <col min="1801" max="1801" width="15.7109375" style="3" customWidth="1"/>
    <col min="1802" max="1812" width="14.85546875" style="3" customWidth="1"/>
    <col min="1813" max="1813" width="23.7109375" style="3" customWidth="1"/>
    <col min="1814" max="1814" width="19.85546875" style="3" customWidth="1"/>
    <col min="1815" max="1815" width="13.42578125" style="3" customWidth="1"/>
    <col min="1816" max="1816" width="16.28515625" style="3" customWidth="1"/>
    <col min="1817" max="1817" width="20.140625" style="3" customWidth="1"/>
    <col min="1818" max="1818" width="20.42578125" style="3" customWidth="1"/>
    <col min="1819" max="1819" width="19.140625" style="3" customWidth="1"/>
    <col min="1820" max="1823" width="14.85546875" style="3" customWidth="1"/>
    <col min="1824" max="1824" width="19.85546875" style="3" customWidth="1"/>
    <col min="1825" max="1830" width="14.85546875" style="3" customWidth="1"/>
    <col min="1831" max="1831" width="18.140625" style="3" customWidth="1"/>
    <col min="1832" max="1832" width="21.42578125" style="3" customWidth="1"/>
    <col min="1833" max="1835" width="14.85546875" style="3" customWidth="1"/>
    <col min="1836" max="2042" width="11.42578125" style="3"/>
    <col min="2043" max="2043" width="2.85546875" style="3" customWidth="1"/>
    <col min="2044" max="2044" width="0" style="3" hidden="1" customWidth="1"/>
    <col min="2045" max="2045" width="16.42578125" style="3" customWidth="1"/>
    <col min="2046" max="2046" width="0" style="3" hidden="1" customWidth="1"/>
    <col min="2047" max="2047" width="16.28515625" style="3" customWidth="1"/>
    <col min="2048" max="2048" width="19.140625" style="3" customWidth="1"/>
    <col min="2049" max="2049" width="16.28515625" style="3" customWidth="1"/>
    <col min="2050" max="2050" width="16.42578125" style="3" customWidth="1"/>
    <col min="2051" max="2051" width="16.7109375" style="3" customWidth="1"/>
    <col min="2052" max="2052" width="26.42578125" style="3" customWidth="1"/>
    <col min="2053" max="2053" width="0" style="3" hidden="1" customWidth="1"/>
    <col min="2054" max="2054" width="29.7109375" style="3" customWidth="1"/>
    <col min="2055" max="2055" width="12.85546875" style="3" customWidth="1"/>
    <col min="2056" max="2056" width="19.140625" style="3" customWidth="1"/>
    <col min="2057" max="2057" width="15.7109375" style="3" customWidth="1"/>
    <col min="2058" max="2068" width="14.85546875" style="3" customWidth="1"/>
    <col min="2069" max="2069" width="23.7109375" style="3" customWidth="1"/>
    <col min="2070" max="2070" width="19.85546875" style="3" customWidth="1"/>
    <col min="2071" max="2071" width="13.42578125" style="3" customWidth="1"/>
    <col min="2072" max="2072" width="16.28515625" style="3" customWidth="1"/>
    <col min="2073" max="2073" width="20.140625" style="3" customWidth="1"/>
    <col min="2074" max="2074" width="20.42578125" style="3" customWidth="1"/>
    <col min="2075" max="2075" width="19.140625" style="3" customWidth="1"/>
    <col min="2076" max="2079" width="14.85546875" style="3" customWidth="1"/>
    <col min="2080" max="2080" width="19.85546875" style="3" customWidth="1"/>
    <col min="2081" max="2086" width="14.85546875" style="3" customWidth="1"/>
    <col min="2087" max="2087" width="18.140625" style="3" customWidth="1"/>
    <col min="2088" max="2088" width="21.42578125" style="3" customWidth="1"/>
    <col min="2089" max="2091" width="14.85546875" style="3" customWidth="1"/>
    <col min="2092" max="2298" width="11.42578125" style="3"/>
    <col min="2299" max="2299" width="2.85546875" style="3" customWidth="1"/>
    <col min="2300" max="2300" width="0" style="3" hidden="1" customWidth="1"/>
    <col min="2301" max="2301" width="16.42578125" style="3" customWidth="1"/>
    <col min="2302" max="2302" width="0" style="3" hidden="1" customWidth="1"/>
    <col min="2303" max="2303" width="16.28515625" style="3" customWidth="1"/>
    <col min="2304" max="2304" width="19.140625" style="3" customWidth="1"/>
    <col min="2305" max="2305" width="16.28515625" style="3" customWidth="1"/>
    <col min="2306" max="2306" width="16.42578125" style="3" customWidth="1"/>
    <col min="2307" max="2307" width="16.7109375" style="3" customWidth="1"/>
    <col min="2308" max="2308" width="26.42578125" style="3" customWidth="1"/>
    <col min="2309" max="2309" width="0" style="3" hidden="1" customWidth="1"/>
    <col min="2310" max="2310" width="29.7109375" style="3" customWidth="1"/>
    <col min="2311" max="2311" width="12.85546875" style="3" customWidth="1"/>
    <col min="2312" max="2312" width="19.140625" style="3" customWidth="1"/>
    <col min="2313" max="2313" width="15.7109375" style="3" customWidth="1"/>
    <col min="2314" max="2324" width="14.85546875" style="3" customWidth="1"/>
    <col min="2325" max="2325" width="23.7109375" style="3" customWidth="1"/>
    <col min="2326" max="2326" width="19.85546875" style="3" customWidth="1"/>
    <col min="2327" max="2327" width="13.42578125" style="3" customWidth="1"/>
    <col min="2328" max="2328" width="16.28515625" style="3" customWidth="1"/>
    <col min="2329" max="2329" width="20.140625" style="3" customWidth="1"/>
    <col min="2330" max="2330" width="20.42578125" style="3" customWidth="1"/>
    <col min="2331" max="2331" width="19.140625" style="3" customWidth="1"/>
    <col min="2332" max="2335" width="14.85546875" style="3" customWidth="1"/>
    <col min="2336" max="2336" width="19.85546875" style="3" customWidth="1"/>
    <col min="2337" max="2342" width="14.85546875" style="3" customWidth="1"/>
    <col min="2343" max="2343" width="18.140625" style="3" customWidth="1"/>
    <col min="2344" max="2344" width="21.42578125" style="3" customWidth="1"/>
    <col min="2345" max="2347" width="14.85546875" style="3" customWidth="1"/>
    <col min="2348" max="2554" width="11.42578125" style="3"/>
    <col min="2555" max="2555" width="2.85546875" style="3" customWidth="1"/>
    <col min="2556" max="2556" width="0" style="3" hidden="1" customWidth="1"/>
    <col min="2557" max="2557" width="16.42578125" style="3" customWidth="1"/>
    <col min="2558" max="2558" width="0" style="3" hidden="1" customWidth="1"/>
    <col min="2559" max="2559" width="16.28515625" style="3" customWidth="1"/>
    <col min="2560" max="2560" width="19.140625" style="3" customWidth="1"/>
    <col min="2561" max="2561" width="16.28515625" style="3" customWidth="1"/>
    <col min="2562" max="2562" width="16.42578125" style="3" customWidth="1"/>
    <col min="2563" max="2563" width="16.7109375" style="3" customWidth="1"/>
    <col min="2564" max="2564" width="26.42578125" style="3" customWidth="1"/>
    <col min="2565" max="2565" width="0" style="3" hidden="1" customWidth="1"/>
    <col min="2566" max="2566" width="29.7109375" style="3" customWidth="1"/>
    <col min="2567" max="2567" width="12.85546875" style="3" customWidth="1"/>
    <col min="2568" max="2568" width="19.140625" style="3" customWidth="1"/>
    <col min="2569" max="2569" width="15.7109375" style="3" customWidth="1"/>
    <col min="2570" max="2580" width="14.85546875" style="3" customWidth="1"/>
    <col min="2581" max="2581" width="23.7109375" style="3" customWidth="1"/>
    <col min="2582" max="2582" width="19.85546875" style="3" customWidth="1"/>
    <col min="2583" max="2583" width="13.42578125" style="3" customWidth="1"/>
    <col min="2584" max="2584" width="16.28515625" style="3" customWidth="1"/>
    <col min="2585" max="2585" width="20.140625" style="3" customWidth="1"/>
    <col min="2586" max="2586" width="20.42578125" style="3" customWidth="1"/>
    <col min="2587" max="2587" width="19.140625" style="3" customWidth="1"/>
    <col min="2588" max="2591" width="14.85546875" style="3" customWidth="1"/>
    <col min="2592" max="2592" width="19.85546875" style="3" customWidth="1"/>
    <col min="2593" max="2598" width="14.85546875" style="3" customWidth="1"/>
    <col min="2599" max="2599" width="18.140625" style="3" customWidth="1"/>
    <col min="2600" max="2600" width="21.42578125" style="3" customWidth="1"/>
    <col min="2601" max="2603" width="14.85546875" style="3" customWidth="1"/>
    <col min="2604" max="2810" width="11.42578125" style="3"/>
    <col min="2811" max="2811" width="2.85546875" style="3" customWidth="1"/>
    <col min="2812" max="2812" width="0" style="3" hidden="1" customWidth="1"/>
    <col min="2813" max="2813" width="16.42578125" style="3" customWidth="1"/>
    <col min="2814" max="2814" width="0" style="3" hidden="1" customWidth="1"/>
    <col min="2815" max="2815" width="16.28515625" style="3" customWidth="1"/>
    <col min="2816" max="2816" width="19.140625" style="3" customWidth="1"/>
    <col min="2817" max="2817" width="16.28515625" style="3" customWidth="1"/>
    <col min="2818" max="2818" width="16.42578125" style="3" customWidth="1"/>
    <col min="2819" max="2819" width="16.7109375" style="3" customWidth="1"/>
    <col min="2820" max="2820" width="26.42578125" style="3" customWidth="1"/>
    <col min="2821" max="2821" width="0" style="3" hidden="1" customWidth="1"/>
    <col min="2822" max="2822" width="29.7109375" style="3" customWidth="1"/>
    <col min="2823" max="2823" width="12.85546875" style="3" customWidth="1"/>
    <col min="2824" max="2824" width="19.140625" style="3" customWidth="1"/>
    <col min="2825" max="2825" width="15.7109375" style="3" customWidth="1"/>
    <col min="2826" max="2836" width="14.85546875" style="3" customWidth="1"/>
    <col min="2837" max="2837" width="23.7109375" style="3" customWidth="1"/>
    <col min="2838" max="2838" width="19.85546875" style="3" customWidth="1"/>
    <col min="2839" max="2839" width="13.42578125" style="3" customWidth="1"/>
    <col min="2840" max="2840" width="16.28515625" style="3" customWidth="1"/>
    <col min="2841" max="2841" width="20.140625" style="3" customWidth="1"/>
    <col min="2842" max="2842" width="20.42578125" style="3" customWidth="1"/>
    <col min="2843" max="2843" width="19.140625" style="3" customWidth="1"/>
    <col min="2844" max="2847" width="14.85546875" style="3" customWidth="1"/>
    <col min="2848" max="2848" width="19.85546875" style="3" customWidth="1"/>
    <col min="2849" max="2854" width="14.85546875" style="3" customWidth="1"/>
    <col min="2855" max="2855" width="18.140625" style="3" customWidth="1"/>
    <col min="2856" max="2856" width="21.42578125" style="3" customWidth="1"/>
    <col min="2857" max="2859" width="14.85546875" style="3" customWidth="1"/>
    <col min="2860" max="3066" width="11.42578125" style="3"/>
    <col min="3067" max="3067" width="2.85546875" style="3" customWidth="1"/>
    <col min="3068" max="3068" width="0" style="3" hidden="1" customWidth="1"/>
    <col min="3069" max="3069" width="16.42578125" style="3" customWidth="1"/>
    <col min="3070" max="3070" width="0" style="3" hidden="1" customWidth="1"/>
    <col min="3071" max="3071" width="16.28515625" style="3" customWidth="1"/>
    <col min="3072" max="3072" width="19.140625" style="3" customWidth="1"/>
    <col min="3073" max="3073" width="16.28515625" style="3" customWidth="1"/>
    <col min="3074" max="3074" width="16.42578125" style="3" customWidth="1"/>
    <col min="3075" max="3075" width="16.7109375" style="3" customWidth="1"/>
    <col min="3076" max="3076" width="26.42578125" style="3" customWidth="1"/>
    <col min="3077" max="3077" width="0" style="3" hidden="1" customWidth="1"/>
    <col min="3078" max="3078" width="29.7109375" style="3" customWidth="1"/>
    <col min="3079" max="3079" width="12.85546875" style="3" customWidth="1"/>
    <col min="3080" max="3080" width="19.140625" style="3" customWidth="1"/>
    <col min="3081" max="3081" width="15.7109375" style="3" customWidth="1"/>
    <col min="3082" max="3092" width="14.85546875" style="3" customWidth="1"/>
    <col min="3093" max="3093" width="23.7109375" style="3" customWidth="1"/>
    <col min="3094" max="3094" width="19.85546875" style="3" customWidth="1"/>
    <col min="3095" max="3095" width="13.42578125" style="3" customWidth="1"/>
    <col min="3096" max="3096" width="16.28515625" style="3" customWidth="1"/>
    <col min="3097" max="3097" width="20.140625" style="3" customWidth="1"/>
    <col min="3098" max="3098" width="20.42578125" style="3" customWidth="1"/>
    <col min="3099" max="3099" width="19.140625" style="3" customWidth="1"/>
    <col min="3100" max="3103" width="14.85546875" style="3" customWidth="1"/>
    <col min="3104" max="3104" width="19.85546875" style="3" customWidth="1"/>
    <col min="3105" max="3110" width="14.85546875" style="3" customWidth="1"/>
    <col min="3111" max="3111" width="18.140625" style="3" customWidth="1"/>
    <col min="3112" max="3112" width="21.42578125" style="3" customWidth="1"/>
    <col min="3113" max="3115" width="14.85546875" style="3" customWidth="1"/>
    <col min="3116" max="3322" width="11.42578125" style="3"/>
    <col min="3323" max="3323" width="2.85546875" style="3" customWidth="1"/>
    <col min="3324" max="3324" width="0" style="3" hidden="1" customWidth="1"/>
    <col min="3325" max="3325" width="16.42578125" style="3" customWidth="1"/>
    <col min="3326" max="3326" width="0" style="3" hidden="1" customWidth="1"/>
    <col min="3327" max="3327" width="16.28515625" style="3" customWidth="1"/>
    <col min="3328" max="3328" width="19.140625" style="3" customWidth="1"/>
    <col min="3329" max="3329" width="16.28515625" style="3" customWidth="1"/>
    <col min="3330" max="3330" width="16.42578125" style="3" customWidth="1"/>
    <col min="3331" max="3331" width="16.7109375" style="3" customWidth="1"/>
    <col min="3332" max="3332" width="26.42578125" style="3" customWidth="1"/>
    <col min="3333" max="3333" width="0" style="3" hidden="1" customWidth="1"/>
    <col min="3334" max="3334" width="29.7109375" style="3" customWidth="1"/>
    <col min="3335" max="3335" width="12.85546875" style="3" customWidth="1"/>
    <col min="3336" max="3336" width="19.140625" style="3" customWidth="1"/>
    <col min="3337" max="3337" width="15.7109375" style="3" customWidth="1"/>
    <col min="3338" max="3348" width="14.85546875" style="3" customWidth="1"/>
    <col min="3349" max="3349" width="23.7109375" style="3" customWidth="1"/>
    <col min="3350" max="3350" width="19.85546875" style="3" customWidth="1"/>
    <col min="3351" max="3351" width="13.42578125" style="3" customWidth="1"/>
    <col min="3352" max="3352" width="16.28515625" style="3" customWidth="1"/>
    <col min="3353" max="3353" width="20.140625" style="3" customWidth="1"/>
    <col min="3354" max="3354" width="20.42578125" style="3" customWidth="1"/>
    <col min="3355" max="3355" width="19.140625" style="3" customWidth="1"/>
    <col min="3356" max="3359" width="14.85546875" style="3" customWidth="1"/>
    <col min="3360" max="3360" width="19.85546875" style="3" customWidth="1"/>
    <col min="3361" max="3366" width="14.85546875" style="3" customWidth="1"/>
    <col min="3367" max="3367" width="18.140625" style="3" customWidth="1"/>
    <col min="3368" max="3368" width="21.42578125" style="3" customWidth="1"/>
    <col min="3369" max="3371" width="14.85546875" style="3" customWidth="1"/>
    <col min="3372" max="3578" width="11.42578125" style="3"/>
    <col min="3579" max="3579" width="2.85546875" style="3" customWidth="1"/>
    <col min="3580" max="3580" width="0" style="3" hidden="1" customWidth="1"/>
    <col min="3581" max="3581" width="16.42578125" style="3" customWidth="1"/>
    <col min="3582" max="3582" width="0" style="3" hidden="1" customWidth="1"/>
    <col min="3583" max="3583" width="16.28515625" style="3" customWidth="1"/>
    <col min="3584" max="3584" width="19.140625" style="3" customWidth="1"/>
    <col min="3585" max="3585" width="16.28515625" style="3" customWidth="1"/>
    <col min="3586" max="3586" width="16.42578125" style="3" customWidth="1"/>
    <col min="3587" max="3587" width="16.7109375" style="3" customWidth="1"/>
    <col min="3588" max="3588" width="26.42578125" style="3" customWidth="1"/>
    <col min="3589" max="3589" width="0" style="3" hidden="1" customWidth="1"/>
    <col min="3590" max="3590" width="29.7109375" style="3" customWidth="1"/>
    <col min="3591" max="3591" width="12.85546875" style="3" customWidth="1"/>
    <col min="3592" max="3592" width="19.140625" style="3" customWidth="1"/>
    <col min="3593" max="3593" width="15.7109375" style="3" customWidth="1"/>
    <col min="3594" max="3604" width="14.85546875" style="3" customWidth="1"/>
    <col min="3605" max="3605" width="23.7109375" style="3" customWidth="1"/>
    <col min="3606" max="3606" width="19.85546875" style="3" customWidth="1"/>
    <col min="3607" max="3607" width="13.42578125" style="3" customWidth="1"/>
    <col min="3608" max="3608" width="16.28515625" style="3" customWidth="1"/>
    <col min="3609" max="3609" width="20.140625" style="3" customWidth="1"/>
    <col min="3610" max="3610" width="20.42578125" style="3" customWidth="1"/>
    <col min="3611" max="3611" width="19.140625" style="3" customWidth="1"/>
    <col min="3612" max="3615" width="14.85546875" style="3" customWidth="1"/>
    <col min="3616" max="3616" width="19.85546875" style="3" customWidth="1"/>
    <col min="3617" max="3622" width="14.85546875" style="3" customWidth="1"/>
    <col min="3623" max="3623" width="18.140625" style="3" customWidth="1"/>
    <col min="3624" max="3624" width="21.42578125" style="3" customWidth="1"/>
    <col min="3625" max="3627" width="14.85546875" style="3" customWidth="1"/>
    <col min="3628" max="3834" width="11.42578125" style="3"/>
    <col min="3835" max="3835" width="2.85546875" style="3" customWidth="1"/>
    <col min="3836" max="3836" width="0" style="3" hidden="1" customWidth="1"/>
    <col min="3837" max="3837" width="16.42578125" style="3" customWidth="1"/>
    <col min="3838" max="3838" width="0" style="3" hidden="1" customWidth="1"/>
    <col min="3839" max="3839" width="16.28515625" style="3" customWidth="1"/>
    <col min="3840" max="3840" width="19.140625" style="3" customWidth="1"/>
    <col min="3841" max="3841" width="16.28515625" style="3" customWidth="1"/>
    <col min="3842" max="3842" width="16.42578125" style="3" customWidth="1"/>
    <col min="3843" max="3843" width="16.7109375" style="3" customWidth="1"/>
    <col min="3844" max="3844" width="26.42578125" style="3" customWidth="1"/>
    <col min="3845" max="3845" width="0" style="3" hidden="1" customWidth="1"/>
    <col min="3846" max="3846" width="29.7109375" style="3" customWidth="1"/>
    <col min="3847" max="3847" width="12.85546875" style="3" customWidth="1"/>
    <col min="3848" max="3848" width="19.140625" style="3" customWidth="1"/>
    <col min="3849" max="3849" width="15.7109375" style="3" customWidth="1"/>
    <col min="3850" max="3860" width="14.85546875" style="3" customWidth="1"/>
    <col min="3861" max="3861" width="23.7109375" style="3" customWidth="1"/>
    <col min="3862" max="3862" width="19.85546875" style="3" customWidth="1"/>
    <col min="3863" max="3863" width="13.42578125" style="3" customWidth="1"/>
    <col min="3864" max="3864" width="16.28515625" style="3" customWidth="1"/>
    <col min="3865" max="3865" width="20.140625" style="3" customWidth="1"/>
    <col min="3866" max="3866" width="20.42578125" style="3" customWidth="1"/>
    <col min="3867" max="3867" width="19.140625" style="3" customWidth="1"/>
    <col min="3868" max="3871" width="14.85546875" style="3" customWidth="1"/>
    <col min="3872" max="3872" width="19.85546875" style="3" customWidth="1"/>
    <col min="3873" max="3878" width="14.85546875" style="3" customWidth="1"/>
    <col min="3879" max="3879" width="18.140625" style="3" customWidth="1"/>
    <col min="3880" max="3880" width="21.42578125" style="3" customWidth="1"/>
    <col min="3881" max="3883" width="14.85546875" style="3" customWidth="1"/>
    <col min="3884" max="4090" width="11.42578125" style="3"/>
    <col min="4091" max="4091" width="2.85546875" style="3" customWidth="1"/>
    <col min="4092" max="4092" width="0" style="3" hidden="1" customWidth="1"/>
    <col min="4093" max="4093" width="16.42578125" style="3" customWidth="1"/>
    <col min="4094" max="4094" width="0" style="3" hidden="1" customWidth="1"/>
    <col min="4095" max="4095" width="16.28515625" style="3" customWidth="1"/>
    <col min="4096" max="4096" width="19.140625" style="3" customWidth="1"/>
    <col min="4097" max="4097" width="16.28515625" style="3" customWidth="1"/>
    <col min="4098" max="4098" width="16.42578125" style="3" customWidth="1"/>
    <col min="4099" max="4099" width="16.7109375" style="3" customWidth="1"/>
    <col min="4100" max="4100" width="26.42578125" style="3" customWidth="1"/>
    <col min="4101" max="4101" width="0" style="3" hidden="1" customWidth="1"/>
    <col min="4102" max="4102" width="29.7109375" style="3" customWidth="1"/>
    <col min="4103" max="4103" width="12.85546875" style="3" customWidth="1"/>
    <col min="4104" max="4104" width="19.140625" style="3" customWidth="1"/>
    <col min="4105" max="4105" width="15.7109375" style="3" customWidth="1"/>
    <col min="4106" max="4116" width="14.85546875" style="3" customWidth="1"/>
    <col min="4117" max="4117" width="23.7109375" style="3" customWidth="1"/>
    <col min="4118" max="4118" width="19.85546875" style="3" customWidth="1"/>
    <col min="4119" max="4119" width="13.42578125" style="3" customWidth="1"/>
    <col min="4120" max="4120" width="16.28515625" style="3" customWidth="1"/>
    <col min="4121" max="4121" width="20.140625" style="3" customWidth="1"/>
    <col min="4122" max="4122" width="20.42578125" style="3" customWidth="1"/>
    <col min="4123" max="4123" width="19.140625" style="3" customWidth="1"/>
    <col min="4124" max="4127" width="14.85546875" style="3" customWidth="1"/>
    <col min="4128" max="4128" width="19.85546875" style="3" customWidth="1"/>
    <col min="4129" max="4134" width="14.85546875" style="3" customWidth="1"/>
    <col min="4135" max="4135" width="18.140625" style="3" customWidth="1"/>
    <col min="4136" max="4136" width="21.42578125" style="3" customWidth="1"/>
    <col min="4137" max="4139" width="14.85546875" style="3" customWidth="1"/>
    <col min="4140" max="4346" width="11.42578125" style="3"/>
    <col min="4347" max="4347" width="2.85546875" style="3" customWidth="1"/>
    <col min="4348" max="4348" width="0" style="3" hidden="1" customWidth="1"/>
    <col min="4349" max="4349" width="16.42578125" style="3" customWidth="1"/>
    <col min="4350" max="4350" width="0" style="3" hidden="1" customWidth="1"/>
    <col min="4351" max="4351" width="16.28515625" style="3" customWidth="1"/>
    <col min="4352" max="4352" width="19.140625" style="3" customWidth="1"/>
    <col min="4353" max="4353" width="16.28515625" style="3" customWidth="1"/>
    <col min="4354" max="4354" width="16.42578125" style="3" customWidth="1"/>
    <col min="4355" max="4355" width="16.7109375" style="3" customWidth="1"/>
    <col min="4356" max="4356" width="26.42578125" style="3" customWidth="1"/>
    <col min="4357" max="4357" width="0" style="3" hidden="1" customWidth="1"/>
    <col min="4358" max="4358" width="29.7109375" style="3" customWidth="1"/>
    <col min="4359" max="4359" width="12.85546875" style="3" customWidth="1"/>
    <col min="4360" max="4360" width="19.140625" style="3" customWidth="1"/>
    <col min="4361" max="4361" width="15.7109375" style="3" customWidth="1"/>
    <col min="4362" max="4372" width="14.85546875" style="3" customWidth="1"/>
    <col min="4373" max="4373" width="23.7109375" style="3" customWidth="1"/>
    <col min="4374" max="4374" width="19.85546875" style="3" customWidth="1"/>
    <col min="4375" max="4375" width="13.42578125" style="3" customWidth="1"/>
    <col min="4376" max="4376" width="16.28515625" style="3" customWidth="1"/>
    <col min="4377" max="4377" width="20.140625" style="3" customWidth="1"/>
    <col min="4378" max="4378" width="20.42578125" style="3" customWidth="1"/>
    <col min="4379" max="4379" width="19.140625" style="3" customWidth="1"/>
    <col min="4380" max="4383" width="14.85546875" style="3" customWidth="1"/>
    <col min="4384" max="4384" width="19.85546875" style="3" customWidth="1"/>
    <col min="4385" max="4390" width="14.85546875" style="3" customWidth="1"/>
    <col min="4391" max="4391" width="18.140625" style="3" customWidth="1"/>
    <col min="4392" max="4392" width="21.42578125" style="3" customWidth="1"/>
    <col min="4393" max="4395" width="14.85546875" style="3" customWidth="1"/>
    <col min="4396" max="4602" width="11.42578125" style="3"/>
    <col min="4603" max="4603" width="2.85546875" style="3" customWidth="1"/>
    <col min="4604" max="4604" width="0" style="3" hidden="1" customWidth="1"/>
    <col min="4605" max="4605" width="16.42578125" style="3" customWidth="1"/>
    <col min="4606" max="4606" width="0" style="3" hidden="1" customWidth="1"/>
    <col min="4607" max="4607" width="16.28515625" style="3" customWidth="1"/>
    <col min="4608" max="4608" width="19.140625" style="3" customWidth="1"/>
    <col min="4609" max="4609" width="16.28515625" style="3" customWidth="1"/>
    <col min="4610" max="4610" width="16.42578125" style="3" customWidth="1"/>
    <col min="4611" max="4611" width="16.7109375" style="3" customWidth="1"/>
    <col min="4612" max="4612" width="26.42578125" style="3" customWidth="1"/>
    <col min="4613" max="4613" width="0" style="3" hidden="1" customWidth="1"/>
    <col min="4614" max="4614" width="29.7109375" style="3" customWidth="1"/>
    <col min="4615" max="4615" width="12.85546875" style="3" customWidth="1"/>
    <col min="4616" max="4616" width="19.140625" style="3" customWidth="1"/>
    <col min="4617" max="4617" width="15.7109375" style="3" customWidth="1"/>
    <col min="4618" max="4628" width="14.85546875" style="3" customWidth="1"/>
    <col min="4629" max="4629" width="23.7109375" style="3" customWidth="1"/>
    <col min="4630" max="4630" width="19.85546875" style="3" customWidth="1"/>
    <col min="4631" max="4631" width="13.42578125" style="3" customWidth="1"/>
    <col min="4632" max="4632" width="16.28515625" style="3" customWidth="1"/>
    <col min="4633" max="4633" width="20.140625" style="3" customWidth="1"/>
    <col min="4634" max="4634" width="20.42578125" style="3" customWidth="1"/>
    <col min="4635" max="4635" width="19.140625" style="3" customWidth="1"/>
    <col min="4636" max="4639" width="14.85546875" style="3" customWidth="1"/>
    <col min="4640" max="4640" width="19.85546875" style="3" customWidth="1"/>
    <col min="4641" max="4646" width="14.85546875" style="3" customWidth="1"/>
    <col min="4647" max="4647" width="18.140625" style="3" customWidth="1"/>
    <col min="4648" max="4648" width="21.42578125" style="3" customWidth="1"/>
    <col min="4649" max="4651" width="14.85546875" style="3" customWidth="1"/>
    <col min="4652" max="4858" width="11.42578125" style="3"/>
    <col min="4859" max="4859" width="2.85546875" style="3" customWidth="1"/>
    <col min="4860" max="4860" width="0" style="3" hidden="1" customWidth="1"/>
    <col min="4861" max="4861" width="16.42578125" style="3" customWidth="1"/>
    <col min="4862" max="4862" width="0" style="3" hidden="1" customWidth="1"/>
    <col min="4863" max="4863" width="16.28515625" style="3" customWidth="1"/>
    <col min="4864" max="4864" width="19.140625" style="3" customWidth="1"/>
    <col min="4865" max="4865" width="16.28515625" style="3" customWidth="1"/>
    <col min="4866" max="4866" width="16.42578125" style="3" customWidth="1"/>
    <col min="4867" max="4867" width="16.7109375" style="3" customWidth="1"/>
    <col min="4868" max="4868" width="26.42578125" style="3" customWidth="1"/>
    <col min="4869" max="4869" width="0" style="3" hidden="1" customWidth="1"/>
    <col min="4870" max="4870" width="29.7109375" style="3" customWidth="1"/>
    <col min="4871" max="4871" width="12.85546875" style="3" customWidth="1"/>
    <col min="4872" max="4872" width="19.140625" style="3" customWidth="1"/>
    <col min="4873" max="4873" width="15.7109375" style="3" customWidth="1"/>
    <col min="4874" max="4884" width="14.85546875" style="3" customWidth="1"/>
    <col min="4885" max="4885" width="23.7109375" style="3" customWidth="1"/>
    <col min="4886" max="4886" width="19.85546875" style="3" customWidth="1"/>
    <col min="4887" max="4887" width="13.42578125" style="3" customWidth="1"/>
    <col min="4888" max="4888" width="16.28515625" style="3" customWidth="1"/>
    <col min="4889" max="4889" width="20.140625" style="3" customWidth="1"/>
    <col min="4890" max="4890" width="20.42578125" style="3" customWidth="1"/>
    <col min="4891" max="4891" width="19.140625" style="3" customWidth="1"/>
    <col min="4892" max="4895" width="14.85546875" style="3" customWidth="1"/>
    <col min="4896" max="4896" width="19.85546875" style="3" customWidth="1"/>
    <col min="4897" max="4902" width="14.85546875" style="3" customWidth="1"/>
    <col min="4903" max="4903" width="18.140625" style="3" customWidth="1"/>
    <col min="4904" max="4904" width="21.42578125" style="3" customWidth="1"/>
    <col min="4905" max="4907" width="14.85546875" style="3" customWidth="1"/>
    <col min="4908" max="5114" width="11.42578125" style="3"/>
    <col min="5115" max="5115" width="2.85546875" style="3" customWidth="1"/>
    <col min="5116" max="5116" width="0" style="3" hidden="1" customWidth="1"/>
    <col min="5117" max="5117" width="16.42578125" style="3" customWidth="1"/>
    <col min="5118" max="5118" width="0" style="3" hidden="1" customWidth="1"/>
    <col min="5119" max="5119" width="16.28515625" style="3" customWidth="1"/>
    <col min="5120" max="5120" width="19.140625" style="3" customWidth="1"/>
    <col min="5121" max="5121" width="16.28515625" style="3" customWidth="1"/>
    <col min="5122" max="5122" width="16.42578125" style="3" customWidth="1"/>
    <col min="5123" max="5123" width="16.7109375" style="3" customWidth="1"/>
    <col min="5124" max="5124" width="26.42578125" style="3" customWidth="1"/>
    <col min="5125" max="5125" width="0" style="3" hidden="1" customWidth="1"/>
    <col min="5126" max="5126" width="29.7109375" style="3" customWidth="1"/>
    <col min="5127" max="5127" width="12.85546875" style="3" customWidth="1"/>
    <col min="5128" max="5128" width="19.140625" style="3" customWidth="1"/>
    <col min="5129" max="5129" width="15.7109375" style="3" customWidth="1"/>
    <col min="5130" max="5140" width="14.85546875" style="3" customWidth="1"/>
    <col min="5141" max="5141" width="23.7109375" style="3" customWidth="1"/>
    <col min="5142" max="5142" width="19.85546875" style="3" customWidth="1"/>
    <col min="5143" max="5143" width="13.42578125" style="3" customWidth="1"/>
    <col min="5144" max="5144" width="16.28515625" style="3" customWidth="1"/>
    <col min="5145" max="5145" width="20.140625" style="3" customWidth="1"/>
    <col min="5146" max="5146" width="20.42578125" style="3" customWidth="1"/>
    <col min="5147" max="5147" width="19.140625" style="3" customWidth="1"/>
    <col min="5148" max="5151" width="14.85546875" style="3" customWidth="1"/>
    <col min="5152" max="5152" width="19.85546875" style="3" customWidth="1"/>
    <col min="5153" max="5158" width="14.85546875" style="3" customWidth="1"/>
    <col min="5159" max="5159" width="18.140625" style="3" customWidth="1"/>
    <col min="5160" max="5160" width="21.42578125" style="3" customWidth="1"/>
    <col min="5161" max="5163" width="14.85546875" style="3" customWidth="1"/>
    <col min="5164" max="5370" width="11.42578125" style="3"/>
    <col min="5371" max="5371" width="2.85546875" style="3" customWidth="1"/>
    <col min="5372" max="5372" width="0" style="3" hidden="1" customWidth="1"/>
    <col min="5373" max="5373" width="16.42578125" style="3" customWidth="1"/>
    <col min="5374" max="5374" width="0" style="3" hidden="1" customWidth="1"/>
    <col min="5375" max="5375" width="16.28515625" style="3" customWidth="1"/>
    <col min="5376" max="5376" width="19.140625" style="3" customWidth="1"/>
    <col min="5377" max="5377" width="16.28515625" style="3" customWidth="1"/>
    <col min="5378" max="5378" width="16.42578125" style="3" customWidth="1"/>
    <col min="5379" max="5379" width="16.7109375" style="3" customWidth="1"/>
    <col min="5380" max="5380" width="26.42578125" style="3" customWidth="1"/>
    <col min="5381" max="5381" width="0" style="3" hidden="1" customWidth="1"/>
    <col min="5382" max="5382" width="29.7109375" style="3" customWidth="1"/>
    <col min="5383" max="5383" width="12.85546875" style="3" customWidth="1"/>
    <col min="5384" max="5384" width="19.140625" style="3" customWidth="1"/>
    <col min="5385" max="5385" width="15.7109375" style="3" customWidth="1"/>
    <col min="5386" max="5396" width="14.85546875" style="3" customWidth="1"/>
    <col min="5397" max="5397" width="23.7109375" style="3" customWidth="1"/>
    <col min="5398" max="5398" width="19.85546875" style="3" customWidth="1"/>
    <col min="5399" max="5399" width="13.42578125" style="3" customWidth="1"/>
    <col min="5400" max="5400" width="16.28515625" style="3" customWidth="1"/>
    <col min="5401" max="5401" width="20.140625" style="3" customWidth="1"/>
    <col min="5402" max="5402" width="20.42578125" style="3" customWidth="1"/>
    <col min="5403" max="5403" width="19.140625" style="3" customWidth="1"/>
    <col min="5404" max="5407" width="14.85546875" style="3" customWidth="1"/>
    <col min="5408" max="5408" width="19.85546875" style="3" customWidth="1"/>
    <col min="5409" max="5414" width="14.85546875" style="3" customWidth="1"/>
    <col min="5415" max="5415" width="18.140625" style="3" customWidth="1"/>
    <col min="5416" max="5416" width="21.42578125" style="3" customWidth="1"/>
    <col min="5417" max="5419" width="14.85546875" style="3" customWidth="1"/>
    <col min="5420" max="5626" width="11.42578125" style="3"/>
    <col min="5627" max="5627" width="2.85546875" style="3" customWidth="1"/>
    <col min="5628" max="5628" width="0" style="3" hidden="1" customWidth="1"/>
    <col min="5629" max="5629" width="16.42578125" style="3" customWidth="1"/>
    <col min="5630" max="5630" width="0" style="3" hidden="1" customWidth="1"/>
    <col min="5631" max="5631" width="16.28515625" style="3" customWidth="1"/>
    <col min="5632" max="5632" width="19.140625" style="3" customWidth="1"/>
    <col min="5633" max="5633" width="16.28515625" style="3" customWidth="1"/>
    <col min="5634" max="5634" width="16.42578125" style="3" customWidth="1"/>
    <col min="5635" max="5635" width="16.7109375" style="3" customWidth="1"/>
    <col min="5636" max="5636" width="26.42578125" style="3" customWidth="1"/>
    <col min="5637" max="5637" width="0" style="3" hidden="1" customWidth="1"/>
    <col min="5638" max="5638" width="29.7109375" style="3" customWidth="1"/>
    <col min="5639" max="5639" width="12.85546875" style="3" customWidth="1"/>
    <col min="5640" max="5640" width="19.140625" style="3" customWidth="1"/>
    <col min="5641" max="5641" width="15.7109375" style="3" customWidth="1"/>
    <col min="5642" max="5652" width="14.85546875" style="3" customWidth="1"/>
    <col min="5653" max="5653" width="23.7109375" style="3" customWidth="1"/>
    <col min="5654" max="5654" width="19.85546875" style="3" customWidth="1"/>
    <col min="5655" max="5655" width="13.42578125" style="3" customWidth="1"/>
    <col min="5656" max="5656" width="16.28515625" style="3" customWidth="1"/>
    <col min="5657" max="5657" width="20.140625" style="3" customWidth="1"/>
    <col min="5658" max="5658" width="20.42578125" style="3" customWidth="1"/>
    <col min="5659" max="5659" width="19.140625" style="3" customWidth="1"/>
    <col min="5660" max="5663" width="14.85546875" style="3" customWidth="1"/>
    <col min="5664" max="5664" width="19.85546875" style="3" customWidth="1"/>
    <col min="5665" max="5670" width="14.85546875" style="3" customWidth="1"/>
    <col min="5671" max="5671" width="18.140625" style="3" customWidth="1"/>
    <col min="5672" max="5672" width="21.42578125" style="3" customWidth="1"/>
    <col min="5673" max="5675" width="14.85546875" style="3" customWidth="1"/>
    <col min="5676" max="5882" width="11.42578125" style="3"/>
    <col min="5883" max="5883" width="2.85546875" style="3" customWidth="1"/>
    <col min="5884" max="5884" width="0" style="3" hidden="1" customWidth="1"/>
    <col min="5885" max="5885" width="16.42578125" style="3" customWidth="1"/>
    <col min="5886" max="5886" width="0" style="3" hidden="1" customWidth="1"/>
    <col min="5887" max="5887" width="16.28515625" style="3" customWidth="1"/>
    <col min="5888" max="5888" width="19.140625" style="3" customWidth="1"/>
    <col min="5889" max="5889" width="16.28515625" style="3" customWidth="1"/>
    <col min="5890" max="5890" width="16.42578125" style="3" customWidth="1"/>
    <col min="5891" max="5891" width="16.7109375" style="3" customWidth="1"/>
    <col min="5892" max="5892" width="26.42578125" style="3" customWidth="1"/>
    <col min="5893" max="5893" width="0" style="3" hidden="1" customWidth="1"/>
    <col min="5894" max="5894" width="29.7109375" style="3" customWidth="1"/>
    <col min="5895" max="5895" width="12.85546875" style="3" customWidth="1"/>
    <col min="5896" max="5896" width="19.140625" style="3" customWidth="1"/>
    <col min="5897" max="5897" width="15.7109375" style="3" customWidth="1"/>
    <col min="5898" max="5908" width="14.85546875" style="3" customWidth="1"/>
    <col min="5909" max="5909" width="23.7109375" style="3" customWidth="1"/>
    <col min="5910" max="5910" width="19.85546875" style="3" customWidth="1"/>
    <col min="5911" max="5911" width="13.42578125" style="3" customWidth="1"/>
    <col min="5912" max="5912" width="16.28515625" style="3" customWidth="1"/>
    <col min="5913" max="5913" width="20.140625" style="3" customWidth="1"/>
    <col min="5914" max="5914" width="20.42578125" style="3" customWidth="1"/>
    <col min="5915" max="5915" width="19.140625" style="3" customWidth="1"/>
    <col min="5916" max="5919" width="14.85546875" style="3" customWidth="1"/>
    <col min="5920" max="5920" width="19.85546875" style="3" customWidth="1"/>
    <col min="5921" max="5926" width="14.85546875" style="3" customWidth="1"/>
    <col min="5927" max="5927" width="18.140625" style="3" customWidth="1"/>
    <col min="5928" max="5928" width="21.42578125" style="3" customWidth="1"/>
    <col min="5929" max="5931" width="14.85546875" style="3" customWidth="1"/>
    <col min="5932" max="6138" width="11.42578125" style="3"/>
    <col min="6139" max="6139" width="2.85546875" style="3" customWidth="1"/>
    <col min="6140" max="6140" width="0" style="3" hidden="1" customWidth="1"/>
    <col min="6141" max="6141" width="16.42578125" style="3" customWidth="1"/>
    <col min="6142" max="6142" width="0" style="3" hidden="1" customWidth="1"/>
    <col min="6143" max="6143" width="16.28515625" style="3" customWidth="1"/>
    <col min="6144" max="6144" width="19.140625" style="3" customWidth="1"/>
    <col min="6145" max="6145" width="16.28515625" style="3" customWidth="1"/>
    <col min="6146" max="6146" width="16.42578125" style="3" customWidth="1"/>
    <col min="6147" max="6147" width="16.7109375" style="3" customWidth="1"/>
    <col min="6148" max="6148" width="26.42578125" style="3" customWidth="1"/>
    <col min="6149" max="6149" width="0" style="3" hidden="1" customWidth="1"/>
    <col min="6150" max="6150" width="29.7109375" style="3" customWidth="1"/>
    <col min="6151" max="6151" width="12.85546875" style="3" customWidth="1"/>
    <col min="6152" max="6152" width="19.140625" style="3" customWidth="1"/>
    <col min="6153" max="6153" width="15.7109375" style="3" customWidth="1"/>
    <col min="6154" max="6164" width="14.85546875" style="3" customWidth="1"/>
    <col min="6165" max="6165" width="23.7109375" style="3" customWidth="1"/>
    <col min="6166" max="6166" width="19.85546875" style="3" customWidth="1"/>
    <col min="6167" max="6167" width="13.42578125" style="3" customWidth="1"/>
    <col min="6168" max="6168" width="16.28515625" style="3" customWidth="1"/>
    <col min="6169" max="6169" width="20.140625" style="3" customWidth="1"/>
    <col min="6170" max="6170" width="20.42578125" style="3" customWidth="1"/>
    <col min="6171" max="6171" width="19.140625" style="3" customWidth="1"/>
    <col min="6172" max="6175" width="14.85546875" style="3" customWidth="1"/>
    <col min="6176" max="6176" width="19.85546875" style="3" customWidth="1"/>
    <col min="6177" max="6182" width="14.85546875" style="3" customWidth="1"/>
    <col min="6183" max="6183" width="18.140625" style="3" customWidth="1"/>
    <col min="6184" max="6184" width="21.42578125" style="3" customWidth="1"/>
    <col min="6185" max="6187" width="14.85546875" style="3" customWidth="1"/>
    <col min="6188" max="6394" width="11.42578125" style="3"/>
    <col min="6395" max="6395" width="2.85546875" style="3" customWidth="1"/>
    <col min="6396" max="6396" width="0" style="3" hidden="1" customWidth="1"/>
    <col min="6397" max="6397" width="16.42578125" style="3" customWidth="1"/>
    <col min="6398" max="6398" width="0" style="3" hidden="1" customWidth="1"/>
    <col min="6399" max="6399" width="16.28515625" style="3" customWidth="1"/>
    <col min="6400" max="6400" width="19.140625" style="3" customWidth="1"/>
    <col min="6401" max="6401" width="16.28515625" style="3" customWidth="1"/>
    <col min="6402" max="6402" width="16.42578125" style="3" customWidth="1"/>
    <col min="6403" max="6403" width="16.7109375" style="3" customWidth="1"/>
    <col min="6404" max="6404" width="26.42578125" style="3" customWidth="1"/>
    <col min="6405" max="6405" width="0" style="3" hidden="1" customWidth="1"/>
    <col min="6406" max="6406" width="29.7109375" style="3" customWidth="1"/>
    <col min="6407" max="6407" width="12.85546875" style="3" customWidth="1"/>
    <col min="6408" max="6408" width="19.140625" style="3" customWidth="1"/>
    <col min="6409" max="6409" width="15.7109375" style="3" customWidth="1"/>
    <col min="6410" max="6420" width="14.85546875" style="3" customWidth="1"/>
    <col min="6421" max="6421" width="23.7109375" style="3" customWidth="1"/>
    <col min="6422" max="6422" width="19.85546875" style="3" customWidth="1"/>
    <col min="6423" max="6423" width="13.42578125" style="3" customWidth="1"/>
    <col min="6424" max="6424" width="16.28515625" style="3" customWidth="1"/>
    <col min="6425" max="6425" width="20.140625" style="3" customWidth="1"/>
    <col min="6426" max="6426" width="20.42578125" style="3" customWidth="1"/>
    <col min="6427" max="6427" width="19.140625" style="3" customWidth="1"/>
    <col min="6428" max="6431" width="14.85546875" style="3" customWidth="1"/>
    <col min="6432" max="6432" width="19.85546875" style="3" customWidth="1"/>
    <col min="6433" max="6438" width="14.85546875" style="3" customWidth="1"/>
    <col min="6439" max="6439" width="18.140625" style="3" customWidth="1"/>
    <col min="6440" max="6440" width="21.42578125" style="3" customWidth="1"/>
    <col min="6441" max="6443" width="14.85546875" style="3" customWidth="1"/>
    <col min="6444" max="6650" width="11.42578125" style="3"/>
    <col min="6651" max="6651" width="2.85546875" style="3" customWidth="1"/>
    <col min="6652" max="6652" width="0" style="3" hidden="1" customWidth="1"/>
    <col min="6653" max="6653" width="16.42578125" style="3" customWidth="1"/>
    <col min="6654" max="6654" width="0" style="3" hidden="1" customWidth="1"/>
    <col min="6655" max="6655" width="16.28515625" style="3" customWidth="1"/>
    <col min="6656" max="6656" width="19.140625" style="3" customWidth="1"/>
    <col min="6657" max="6657" width="16.28515625" style="3" customWidth="1"/>
    <col min="6658" max="6658" width="16.42578125" style="3" customWidth="1"/>
    <col min="6659" max="6659" width="16.7109375" style="3" customWidth="1"/>
    <col min="6660" max="6660" width="26.42578125" style="3" customWidth="1"/>
    <col min="6661" max="6661" width="0" style="3" hidden="1" customWidth="1"/>
    <col min="6662" max="6662" width="29.7109375" style="3" customWidth="1"/>
    <col min="6663" max="6663" width="12.85546875" style="3" customWidth="1"/>
    <col min="6664" max="6664" width="19.140625" style="3" customWidth="1"/>
    <col min="6665" max="6665" width="15.7109375" style="3" customWidth="1"/>
    <col min="6666" max="6676" width="14.85546875" style="3" customWidth="1"/>
    <col min="6677" max="6677" width="23.7109375" style="3" customWidth="1"/>
    <col min="6678" max="6678" width="19.85546875" style="3" customWidth="1"/>
    <col min="6679" max="6679" width="13.42578125" style="3" customWidth="1"/>
    <col min="6680" max="6680" width="16.28515625" style="3" customWidth="1"/>
    <col min="6681" max="6681" width="20.140625" style="3" customWidth="1"/>
    <col min="6682" max="6682" width="20.42578125" style="3" customWidth="1"/>
    <col min="6683" max="6683" width="19.140625" style="3" customWidth="1"/>
    <col min="6684" max="6687" width="14.85546875" style="3" customWidth="1"/>
    <col min="6688" max="6688" width="19.85546875" style="3" customWidth="1"/>
    <col min="6689" max="6694" width="14.85546875" style="3" customWidth="1"/>
    <col min="6695" max="6695" width="18.140625" style="3" customWidth="1"/>
    <col min="6696" max="6696" width="21.42578125" style="3" customWidth="1"/>
    <col min="6697" max="6699" width="14.85546875" style="3" customWidth="1"/>
    <col min="6700" max="6906" width="11.42578125" style="3"/>
    <col min="6907" max="6907" width="2.85546875" style="3" customWidth="1"/>
    <col min="6908" max="6908" width="0" style="3" hidden="1" customWidth="1"/>
    <col min="6909" max="6909" width="16.42578125" style="3" customWidth="1"/>
    <col min="6910" max="6910" width="0" style="3" hidden="1" customWidth="1"/>
    <col min="6911" max="6911" width="16.28515625" style="3" customWidth="1"/>
    <col min="6912" max="6912" width="19.140625" style="3" customWidth="1"/>
    <col min="6913" max="6913" width="16.28515625" style="3" customWidth="1"/>
    <col min="6914" max="6914" width="16.42578125" style="3" customWidth="1"/>
    <col min="6915" max="6915" width="16.7109375" style="3" customWidth="1"/>
    <col min="6916" max="6916" width="26.42578125" style="3" customWidth="1"/>
    <col min="6917" max="6917" width="0" style="3" hidden="1" customWidth="1"/>
    <col min="6918" max="6918" width="29.7109375" style="3" customWidth="1"/>
    <col min="6919" max="6919" width="12.85546875" style="3" customWidth="1"/>
    <col min="6920" max="6920" width="19.140625" style="3" customWidth="1"/>
    <col min="6921" max="6921" width="15.7109375" style="3" customWidth="1"/>
    <col min="6922" max="6932" width="14.85546875" style="3" customWidth="1"/>
    <col min="6933" max="6933" width="23.7109375" style="3" customWidth="1"/>
    <col min="6934" max="6934" width="19.85546875" style="3" customWidth="1"/>
    <col min="6935" max="6935" width="13.42578125" style="3" customWidth="1"/>
    <col min="6936" max="6936" width="16.28515625" style="3" customWidth="1"/>
    <col min="6937" max="6937" width="20.140625" style="3" customWidth="1"/>
    <col min="6938" max="6938" width="20.42578125" style="3" customWidth="1"/>
    <col min="6939" max="6939" width="19.140625" style="3" customWidth="1"/>
    <col min="6940" max="6943" width="14.85546875" style="3" customWidth="1"/>
    <col min="6944" max="6944" width="19.85546875" style="3" customWidth="1"/>
    <col min="6945" max="6950" width="14.85546875" style="3" customWidth="1"/>
    <col min="6951" max="6951" width="18.140625" style="3" customWidth="1"/>
    <col min="6952" max="6952" width="21.42578125" style="3" customWidth="1"/>
    <col min="6953" max="6955" width="14.85546875" style="3" customWidth="1"/>
    <col min="6956" max="7162" width="11.42578125" style="3"/>
    <col min="7163" max="7163" width="2.85546875" style="3" customWidth="1"/>
    <col min="7164" max="7164" width="0" style="3" hidden="1" customWidth="1"/>
    <col min="7165" max="7165" width="16.42578125" style="3" customWidth="1"/>
    <col min="7166" max="7166" width="0" style="3" hidden="1" customWidth="1"/>
    <col min="7167" max="7167" width="16.28515625" style="3" customWidth="1"/>
    <col min="7168" max="7168" width="19.140625" style="3" customWidth="1"/>
    <col min="7169" max="7169" width="16.28515625" style="3" customWidth="1"/>
    <col min="7170" max="7170" width="16.42578125" style="3" customWidth="1"/>
    <col min="7171" max="7171" width="16.7109375" style="3" customWidth="1"/>
    <col min="7172" max="7172" width="26.42578125" style="3" customWidth="1"/>
    <col min="7173" max="7173" width="0" style="3" hidden="1" customWidth="1"/>
    <col min="7174" max="7174" width="29.7109375" style="3" customWidth="1"/>
    <col min="7175" max="7175" width="12.85546875" style="3" customWidth="1"/>
    <col min="7176" max="7176" width="19.140625" style="3" customWidth="1"/>
    <col min="7177" max="7177" width="15.7109375" style="3" customWidth="1"/>
    <col min="7178" max="7188" width="14.85546875" style="3" customWidth="1"/>
    <col min="7189" max="7189" width="23.7109375" style="3" customWidth="1"/>
    <col min="7190" max="7190" width="19.85546875" style="3" customWidth="1"/>
    <col min="7191" max="7191" width="13.42578125" style="3" customWidth="1"/>
    <col min="7192" max="7192" width="16.28515625" style="3" customWidth="1"/>
    <col min="7193" max="7193" width="20.140625" style="3" customWidth="1"/>
    <col min="7194" max="7194" width="20.42578125" style="3" customWidth="1"/>
    <col min="7195" max="7195" width="19.140625" style="3" customWidth="1"/>
    <col min="7196" max="7199" width="14.85546875" style="3" customWidth="1"/>
    <col min="7200" max="7200" width="19.85546875" style="3" customWidth="1"/>
    <col min="7201" max="7206" width="14.85546875" style="3" customWidth="1"/>
    <col min="7207" max="7207" width="18.140625" style="3" customWidth="1"/>
    <col min="7208" max="7208" width="21.42578125" style="3" customWidth="1"/>
    <col min="7209" max="7211" width="14.85546875" style="3" customWidth="1"/>
    <col min="7212" max="7418" width="11.42578125" style="3"/>
    <col min="7419" max="7419" width="2.85546875" style="3" customWidth="1"/>
    <col min="7420" max="7420" width="0" style="3" hidden="1" customWidth="1"/>
    <col min="7421" max="7421" width="16.42578125" style="3" customWidth="1"/>
    <col min="7422" max="7422" width="0" style="3" hidden="1" customWidth="1"/>
    <col min="7423" max="7423" width="16.28515625" style="3" customWidth="1"/>
    <col min="7424" max="7424" width="19.140625" style="3" customWidth="1"/>
    <col min="7425" max="7425" width="16.28515625" style="3" customWidth="1"/>
    <col min="7426" max="7426" width="16.42578125" style="3" customWidth="1"/>
    <col min="7427" max="7427" width="16.7109375" style="3" customWidth="1"/>
    <col min="7428" max="7428" width="26.42578125" style="3" customWidth="1"/>
    <col min="7429" max="7429" width="0" style="3" hidden="1" customWidth="1"/>
    <col min="7430" max="7430" width="29.7109375" style="3" customWidth="1"/>
    <col min="7431" max="7431" width="12.85546875" style="3" customWidth="1"/>
    <col min="7432" max="7432" width="19.140625" style="3" customWidth="1"/>
    <col min="7433" max="7433" width="15.7109375" style="3" customWidth="1"/>
    <col min="7434" max="7444" width="14.85546875" style="3" customWidth="1"/>
    <col min="7445" max="7445" width="23.7109375" style="3" customWidth="1"/>
    <col min="7446" max="7446" width="19.85546875" style="3" customWidth="1"/>
    <col min="7447" max="7447" width="13.42578125" style="3" customWidth="1"/>
    <col min="7448" max="7448" width="16.28515625" style="3" customWidth="1"/>
    <col min="7449" max="7449" width="20.140625" style="3" customWidth="1"/>
    <col min="7450" max="7450" width="20.42578125" style="3" customWidth="1"/>
    <col min="7451" max="7451" width="19.140625" style="3" customWidth="1"/>
    <col min="7452" max="7455" width="14.85546875" style="3" customWidth="1"/>
    <col min="7456" max="7456" width="19.85546875" style="3" customWidth="1"/>
    <col min="7457" max="7462" width="14.85546875" style="3" customWidth="1"/>
    <col min="7463" max="7463" width="18.140625" style="3" customWidth="1"/>
    <col min="7464" max="7464" width="21.42578125" style="3" customWidth="1"/>
    <col min="7465" max="7467" width="14.85546875" style="3" customWidth="1"/>
    <col min="7468" max="7674" width="11.42578125" style="3"/>
    <col min="7675" max="7675" width="2.85546875" style="3" customWidth="1"/>
    <col min="7676" max="7676" width="0" style="3" hidden="1" customWidth="1"/>
    <col min="7677" max="7677" width="16.42578125" style="3" customWidth="1"/>
    <col min="7678" max="7678" width="0" style="3" hidden="1" customWidth="1"/>
    <col min="7679" max="7679" width="16.28515625" style="3" customWidth="1"/>
    <col min="7680" max="7680" width="19.140625" style="3" customWidth="1"/>
    <col min="7681" max="7681" width="16.28515625" style="3" customWidth="1"/>
    <col min="7682" max="7682" width="16.42578125" style="3" customWidth="1"/>
    <col min="7683" max="7683" width="16.7109375" style="3" customWidth="1"/>
    <col min="7684" max="7684" width="26.42578125" style="3" customWidth="1"/>
    <col min="7685" max="7685" width="0" style="3" hidden="1" customWidth="1"/>
    <col min="7686" max="7686" width="29.7109375" style="3" customWidth="1"/>
    <col min="7687" max="7687" width="12.85546875" style="3" customWidth="1"/>
    <col min="7688" max="7688" width="19.140625" style="3" customWidth="1"/>
    <col min="7689" max="7689" width="15.7109375" style="3" customWidth="1"/>
    <col min="7690" max="7700" width="14.85546875" style="3" customWidth="1"/>
    <col min="7701" max="7701" width="23.7109375" style="3" customWidth="1"/>
    <col min="7702" max="7702" width="19.85546875" style="3" customWidth="1"/>
    <col min="7703" max="7703" width="13.42578125" style="3" customWidth="1"/>
    <col min="7704" max="7704" width="16.28515625" style="3" customWidth="1"/>
    <col min="7705" max="7705" width="20.140625" style="3" customWidth="1"/>
    <col min="7706" max="7706" width="20.42578125" style="3" customWidth="1"/>
    <col min="7707" max="7707" width="19.140625" style="3" customWidth="1"/>
    <col min="7708" max="7711" width="14.85546875" style="3" customWidth="1"/>
    <col min="7712" max="7712" width="19.85546875" style="3" customWidth="1"/>
    <col min="7713" max="7718" width="14.85546875" style="3" customWidth="1"/>
    <col min="7719" max="7719" width="18.140625" style="3" customWidth="1"/>
    <col min="7720" max="7720" width="21.42578125" style="3" customWidth="1"/>
    <col min="7721" max="7723" width="14.85546875" style="3" customWidth="1"/>
    <col min="7724" max="7930" width="11.42578125" style="3"/>
    <col min="7931" max="7931" width="2.85546875" style="3" customWidth="1"/>
    <col min="7932" max="7932" width="0" style="3" hidden="1" customWidth="1"/>
    <col min="7933" max="7933" width="16.42578125" style="3" customWidth="1"/>
    <col min="7934" max="7934" width="0" style="3" hidden="1" customWidth="1"/>
    <col min="7935" max="7935" width="16.28515625" style="3" customWidth="1"/>
    <col min="7936" max="7936" width="19.140625" style="3" customWidth="1"/>
    <col min="7937" max="7937" width="16.28515625" style="3" customWidth="1"/>
    <col min="7938" max="7938" width="16.42578125" style="3" customWidth="1"/>
    <col min="7939" max="7939" width="16.7109375" style="3" customWidth="1"/>
    <col min="7940" max="7940" width="26.42578125" style="3" customWidth="1"/>
    <col min="7941" max="7941" width="0" style="3" hidden="1" customWidth="1"/>
    <col min="7942" max="7942" width="29.7109375" style="3" customWidth="1"/>
    <col min="7943" max="7943" width="12.85546875" style="3" customWidth="1"/>
    <col min="7944" max="7944" width="19.140625" style="3" customWidth="1"/>
    <col min="7945" max="7945" width="15.7109375" style="3" customWidth="1"/>
    <col min="7946" max="7956" width="14.85546875" style="3" customWidth="1"/>
    <col min="7957" max="7957" width="23.7109375" style="3" customWidth="1"/>
    <col min="7958" max="7958" width="19.85546875" style="3" customWidth="1"/>
    <col min="7959" max="7959" width="13.42578125" style="3" customWidth="1"/>
    <col min="7960" max="7960" width="16.28515625" style="3" customWidth="1"/>
    <col min="7961" max="7961" width="20.140625" style="3" customWidth="1"/>
    <col min="7962" max="7962" width="20.42578125" style="3" customWidth="1"/>
    <col min="7963" max="7963" width="19.140625" style="3" customWidth="1"/>
    <col min="7964" max="7967" width="14.85546875" style="3" customWidth="1"/>
    <col min="7968" max="7968" width="19.85546875" style="3" customWidth="1"/>
    <col min="7969" max="7974" width="14.85546875" style="3" customWidth="1"/>
    <col min="7975" max="7975" width="18.140625" style="3" customWidth="1"/>
    <col min="7976" max="7976" width="21.42578125" style="3" customWidth="1"/>
    <col min="7977" max="7979" width="14.85546875" style="3" customWidth="1"/>
    <col min="7980" max="8186" width="11.42578125" style="3"/>
    <col min="8187" max="8187" width="2.85546875" style="3" customWidth="1"/>
    <col min="8188" max="8188" width="0" style="3" hidden="1" customWidth="1"/>
    <col min="8189" max="8189" width="16.42578125" style="3" customWidth="1"/>
    <col min="8190" max="8190" width="0" style="3" hidden="1" customWidth="1"/>
    <col min="8191" max="8191" width="16.28515625" style="3" customWidth="1"/>
    <col min="8192" max="8192" width="19.140625" style="3" customWidth="1"/>
    <col min="8193" max="8193" width="16.28515625" style="3" customWidth="1"/>
    <col min="8194" max="8194" width="16.42578125" style="3" customWidth="1"/>
    <col min="8195" max="8195" width="16.7109375" style="3" customWidth="1"/>
    <col min="8196" max="8196" width="26.42578125" style="3" customWidth="1"/>
    <col min="8197" max="8197" width="0" style="3" hidden="1" customWidth="1"/>
    <col min="8198" max="8198" width="29.7109375" style="3" customWidth="1"/>
    <col min="8199" max="8199" width="12.85546875" style="3" customWidth="1"/>
    <col min="8200" max="8200" width="19.140625" style="3" customWidth="1"/>
    <col min="8201" max="8201" width="15.7109375" style="3" customWidth="1"/>
    <col min="8202" max="8212" width="14.85546875" style="3" customWidth="1"/>
    <col min="8213" max="8213" width="23.7109375" style="3" customWidth="1"/>
    <col min="8214" max="8214" width="19.85546875" style="3" customWidth="1"/>
    <col min="8215" max="8215" width="13.42578125" style="3" customWidth="1"/>
    <col min="8216" max="8216" width="16.28515625" style="3" customWidth="1"/>
    <col min="8217" max="8217" width="20.140625" style="3" customWidth="1"/>
    <col min="8218" max="8218" width="20.42578125" style="3" customWidth="1"/>
    <col min="8219" max="8219" width="19.140625" style="3" customWidth="1"/>
    <col min="8220" max="8223" width="14.85546875" style="3" customWidth="1"/>
    <col min="8224" max="8224" width="19.85546875" style="3" customWidth="1"/>
    <col min="8225" max="8230" width="14.85546875" style="3" customWidth="1"/>
    <col min="8231" max="8231" width="18.140625" style="3" customWidth="1"/>
    <col min="8232" max="8232" width="21.42578125" style="3" customWidth="1"/>
    <col min="8233" max="8235" width="14.85546875" style="3" customWidth="1"/>
    <col min="8236" max="8442" width="11.42578125" style="3"/>
    <col min="8443" max="8443" width="2.85546875" style="3" customWidth="1"/>
    <col min="8444" max="8444" width="0" style="3" hidden="1" customWidth="1"/>
    <col min="8445" max="8445" width="16.42578125" style="3" customWidth="1"/>
    <col min="8446" max="8446" width="0" style="3" hidden="1" customWidth="1"/>
    <col min="8447" max="8447" width="16.28515625" style="3" customWidth="1"/>
    <col min="8448" max="8448" width="19.140625" style="3" customWidth="1"/>
    <col min="8449" max="8449" width="16.28515625" style="3" customWidth="1"/>
    <col min="8450" max="8450" width="16.42578125" style="3" customWidth="1"/>
    <col min="8451" max="8451" width="16.7109375" style="3" customWidth="1"/>
    <col min="8452" max="8452" width="26.42578125" style="3" customWidth="1"/>
    <col min="8453" max="8453" width="0" style="3" hidden="1" customWidth="1"/>
    <col min="8454" max="8454" width="29.7109375" style="3" customWidth="1"/>
    <col min="8455" max="8455" width="12.85546875" style="3" customWidth="1"/>
    <col min="8456" max="8456" width="19.140625" style="3" customWidth="1"/>
    <col min="8457" max="8457" width="15.7109375" style="3" customWidth="1"/>
    <col min="8458" max="8468" width="14.85546875" style="3" customWidth="1"/>
    <col min="8469" max="8469" width="23.7109375" style="3" customWidth="1"/>
    <col min="8470" max="8470" width="19.85546875" style="3" customWidth="1"/>
    <col min="8471" max="8471" width="13.42578125" style="3" customWidth="1"/>
    <col min="8472" max="8472" width="16.28515625" style="3" customWidth="1"/>
    <col min="8473" max="8473" width="20.140625" style="3" customWidth="1"/>
    <col min="8474" max="8474" width="20.42578125" style="3" customWidth="1"/>
    <col min="8475" max="8475" width="19.140625" style="3" customWidth="1"/>
    <col min="8476" max="8479" width="14.85546875" style="3" customWidth="1"/>
    <col min="8480" max="8480" width="19.85546875" style="3" customWidth="1"/>
    <col min="8481" max="8486" width="14.85546875" style="3" customWidth="1"/>
    <col min="8487" max="8487" width="18.140625" style="3" customWidth="1"/>
    <col min="8488" max="8488" width="21.42578125" style="3" customWidth="1"/>
    <col min="8489" max="8491" width="14.85546875" style="3" customWidth="1"/>
    <col min="8492" max="8698" width="11.42578125" style="3"/>
    <col min="8699" max="8699" width="2.85546875" style="3" customWidth="1"/>
    <col min="8700" max="8700" width="0" style="3" hidden="1" customWidth="1"/>
    <col min="8701" max="8701" width="16.42578125" style="3" customWidth="1"/>
    <col min="8702" max="8702" width="0" style="3" hidden="1" customWidth="1"/>
    <col min="8703" max="8703" width="16.28515625" style="3" customWidth="1"/>
    <col min="8704" max="8704" width="19.140625" style="3" customWidth="1"/>
    <col min="8705" max="8705" width="16.28515625" style="3" customWidth="1"/>
    <col min="8706" max="8706" width="16.42578125" style="3" customWidth="1"/>
    <col min="8707" max="8707" width="16.7109375" style="3" customWidth="1"/>
    <col min="8708" max="8708" width="26.42578125" style="3" customWidth="1"/>
    <col min="8709" max="8709" width="0" style="3" hidden="1" customWidth="1"/>
    <col min="8710" max="8710" width="29.7109375" style="3" customWidth="1"/>
    <col min="8711" max="8711" width="12.85546875" style="3" customWidth="1"/>
    <col min="8712" max="8712" width="19.140625" style="3" customWidth="1"/>
    <col min="8713" max="8713" width="15.7109375" style="3" customWidth="1"/>
    <col min="8714" max="8724" width="14.85546875" style="3" customWidth="1"/>
    <col min="8725" max="8725" width="23.7109375" style="3" customWidth="1"/>
    <col min="8726" max="8726" width="19.85546875" style="3" customWidth="1"/>
    <col min="8727" max="8727" width="13.42578125" style="3" customWidth="1"/>
    <col min="8728" max="8728" width="16.28515625" style="3" customWidth="1"/>
    <col min="8729" max="8729" width="20.140625" style="3" customWidth="1"/>
    <col min="8730" max="8730" width="20.42578125" style="3" customWidth="1"/>
    <col min="8731" max="8731" width="19.140625" style="3" customWidth="1"/>
    <col min="8732" max="8735" width="14.85546875" style="3" customWidth="1"/>
    <col min="8736" max="8736" width="19.85546875" style="3" customWidth="1"/>
    <col min="8737" max="8742" width="14.85546875" style="3" customWidth="1"/>
    <col min="8743" max="8743" width="18.140625" style="3" customWidth="1"/>
    <col min="8744" max="8744" width="21.42578125" style="3" customWidth="1"/>
    <col min="8745" max="8747" width="14.85546875" style="3" customWidth="1"/>
    <col min="8748" max="8954" width="11.42578125" style="3"/>
    <col min="8955" max="8955" width="2.85546875" style="3" customWidth="1"/>
    <col min="8956" max="8956" width="0" style="3" hidden="1" customWidth="1"/>
    <col min="8957" max="8957" width="16.42578125" style="3" customWidth="1"/>
    <col min="8958" max="8958" width="0" style="3" hidden="1" customWidth="1"/>
    <col min="8959" max="8959" width="16.28515625" style="3" customWidth="1"/>
    <col min="8960" max="8960" width="19.140625" style="3" customWidth="1"/>
    <col min="8961" max="8961" width="16.28515625" style="3" customWidth="1"/>
    <col min="8962" max="8962" width="16.42578125" style="3" customWidth="1"/>
    <col min="8963" max="8963" width="16.7109375" style="3" customWidth="1"/>
    <col min="8964" max="8964" width="26.42578125" style="3" customWidth="1"/>
    <col min="8965" max="8965" width="0" style="3" hidden="1" customWidth="1"/>
    <col min="8966" max="8966" width="29.7109375" style="3" customWidth="1"/>
    <col min="8967" max="8967" width="12.85546875" style="3" customWidth="1"/>
    <col min="8968" max="8968" width="19.140625" style="3" customWidth="1"/>
    <col min="8969" max="8969" width="15.7109375" style="3" customWidth="1"/>
    <col min="8970" max="8980" width="14.85546875" style="3" customWidth="1"/>
    <col min="8981" max="8981" width="23.7109375" style="3" customWidth="1"/>
    <col min="8982" max="8982" width="19.85546875" style="3" customWidth="1"/>
    <col min="8983" max="8983" width="13.42578125" style="3" customWidth="1"/>
    <col min="8984" max="8984" width="16.28515625" style="3" customWidth="1"/>
    <col min="8985" max="8985" width="20.140625" style="3" customWidth="1"/>
    <col min="8986" max="8986" width="20.42578125" style="3" customWidth="1"/>
    <col min="8987" max="8987" width="19.140625" style="3" customWidth="1"/>
    <col min="8988" max="8991" width="14.85546875" style="3" customWidth="1"/>
    <col min="8992" max="8992" width="19.85546875" style="3" customWidth="1"/>
    <col min="8993" max="8998" width="14.85546875" style="3" customWidth="1"/>
    <col min="8999" max="8999" width="18.140625" style="3" customWidth="1"/>
    <col min="9000" max="9000" width="21.42578125" style="3" customWidth="1"/>
    <col min="9001" max="9003" width="14.85546875" style="3" customWidth="1"/>
    <col min="9004" max="9210" width="11.42578125" style="3"/>
    <col min="9211" max="9211" width="2.85546875" style="3" customWidth="1"/>
    <col min="9212" max="9212" width="0" style="3" hidden="1" customWidth="1"/>
    <col min="9213" max="9213" width="16.42578125" style="3" customWidth="1"/>
    <col min="9214" max="9214" width="0" style="3" hidden="1" customWidth="1"/>
    <col min="9215" max="9215" width="16.28515625" style="3" customWidth="1"/>
    <col min="9216" max="9216" width="19.140625" style="3" customWidth="1"/>
    <col min="9217" max="9217" width="16.28515625" style="3" customWidth="1"/>
    <col min="9218" max="9218" width="16.42578125" style="3" customWidth="1"/>
    <col min="9219" max="9219" width="16.7109375" style="3" customWidth="1"/>
    <col min="9220" max="9220" width="26.42578125" style="3" customWidth="1"/>
    <col min="9221" max="9221" width="0" style="3" hidden="1" customWidth="1"/>
    <col min="9222" max="9222" width="29.7109375" style="3" customWidth="1"/>
    <col min="9223" max="9223" width="12.85546875" style="3" customWidth="1"/>
    <col min="9224" max="9224" width="19.140625" style="3" customWidth="1"/>
    <col min="9225" max="9225" width="15.7109375" style="3" customWidth="1"/>
    <col min="9226" max="9236" width="14.85546875" style="3" customWidth="1"/>
    <col min="9237" max="9237" width="23.7109375" style="3" customWidth="1"/>
    <col min="9238" max="9238" width="19.85546875" style="3" customWidth="1"/>
    <col min="9239" max="9239" width="13.42578125" style="3" customWidth="1"/>
    <col min="9240" max="9240" width="16.28515625" style="3" customWidth="1"/>
    <col min="9241" max="9241" width="20.140625" style="3" customWidth="1"/>
    <col min="9242" max="9242" width="20.42578125" style="3" customWidth="1"/>
    <col min="9243" max="9243" width="19.140625" style="3" customWidth="1"/>
    <col min="9244" max="9247" width="14.85546875" style="3" customWidth="1"/>
    <col min="9248" max="9248" width="19.85546875" style="3" customWidth="1"/>
    <col min="9249" max="9254" width="14.85546875" style="3" customWidth="1"/>
    <col min="9255" max="9255" width="18.140625" style="3" customWidth="1"/>
    <col min="9256" max="9256" width="21.42578125" style="3" customWidth="1"/>
    <col min="9257" max="9259" width="14.85546875" style="3" customWidth="1"/>
    <col min="9260" max="9466" width="11.42578125" style="3"/>
    <col min="9467" max="9467" width="2.85546875" style="3" customWidth="1"/>
    <col min="9468" max="9468" width="0" style="3" hidden="1" customWidth="1"/>
    <col min="9469" max="9469" width="16.42578125" style="3" customWidth="1"/>
    <col min="9470" max="9470" width="0" style="3" hidden="1" customWidth="1"/>
    <col min="9471" max="9471" width="16.28515625" style="3" customWidth="1"/>
    <col min="9472" max="9472" width="19.140625" style="3" customWidth="1"/>
    <col min="9473" max="9473" width="16.28515625" style="3" customWidth="1"/>
    <col min="9474" max="9474" width="16.42578125" style="3" customWidth="1"/>
    <col min="9475" max="9475" width="16.7109375" style="3" customWidth="1"/>
    <col min="9476" max="9476" width="26.42578125" style="3" customWidth="1"/>
    <col min="9477" max="9477" width="0" style="3" hidden="1" customWidth="1"/>
    <col min="9478" max="9478" width="29.7109375" style="3" customWidth="1"/>
    <col min="9479" max="9479" width="12.85546875" style="3" customWidth="1"/>
    <col min="9480" max="9480" width="19.140625" style="3" customWidth="1"/>
    <col min="9481" max="9481" width="15.7109375" style="3" customWidth="1"/>
    <col min="9482" max="9492" width="14.85546875" style="3" customWidth="1"/>
    <col min="9493" max="9493" width="23.7109375" style="3" customWidth="1"/>
    <col min="9494" max="9494" width="19.85546875" style="3" customWidth="1"/>
    <col min="9495" max="9495" width="13.42578125" style="3" customWidth="1"/>
    <col min="9496" max="9496" width="16.28515625" style="3" customWidth="1"/>
    <col min="9497" max="9497" width="20.140625" style="3" customWidth="1"/>
    <col min="9498" max="9498" width="20.42578125" style="3" customWidth="1"/>
    <col min="9499" max="9499" width="19.140625" style="3" customWidth="1"/>
    <col min="9500" max="9503" width="14.85546875" style="3" customWidth="1"/>
    <col min="9504" max="9504" width="19.85546875" style="3" customWidth="1"/>
    <col min="9505" max="9510" width="14.85546875" style="3" customWidth="1"/>
    <col min="9511" max="9511" width="18.140625" style="3" customWidth="1"/>
    <col min="9512" max="9512" width="21.42578125" style="3" customWidth="1"/>
    <col min="9513" max="9515" width="14.85546875" style="3" customWidth="1"/>
    <col min="9516" max="9722" width="11.42578125" style="3"/>
    <col min="9723" max="9723" width="2.85546875" style="3" customWidth="1"/>
    <col min="9724" max="9724" width="0" style="3" hidden="1" customWidth="1"/>
    <col min="9725" max="9725" width="16.42578125" style="3" customWidth="1"/>
    <col min="9726" max="9726" width="0" style="3" hidden="1" customWidth="1"/>
    <col min="9727" max="9727" width="16.28515625" style="3" customWidth="1"/>
    <col min="9728" max="9728" width="19.140625" style="3" customWidth="1"/>
    <col min="9729" max="9729" width="16.28515625" style="3" customWidth="1"/>
    <col min="9730" max="9730" width="16.42578125" style="3" customWidth="1"/>
    <col min="9731" max="9731" width="16.7109375" style="3" customWidth="1"/>
    <col min="9732" max="9732" width="26.42578125" style="3" customWidth="1"/>
    <col min="9733" max="9733" width="0" style="3" hidden="1" customWidth="1"/>
    <col min="9734" max="9734" width="29.7109375" style="3" customWidth="1"/>
    <col min="9735" max="9735" width="12.85546875" style="3" customWidth="1"/>
    <col min="9736" max="9736" width="19.140625" style="3" customWidth="1"/>
    <col min="9737" max="9737" width="15.7109375" style="3" customWidth="1"/>
    <col min="9738" max="9748" width="14.85546875" style="3" customWidth="1"/>
    <col min="9749" max="9749" width="23.7109375" style="3" customWidth="1"/>
    <col min="9750" max="9750" width="19.85546875" style="3" customWidth="1"/>
    <col min="9751" max="9751" width="13.42578125" style="3" customWidth="1"/>
    <col min="9752" max="9752" width="16.28515625" style="3" customWidth="1"/>
    <col min="9753" max="9753" width="20.140625" style="3" customWidth="1"/>
    <col min="9754" max="9754" width="20.42578125" style="3" customWidth="1"/>
    <col min="9755" max="9755" width="19.140625" style="3" customWidth="1"/>
    <col min="9756" max="9759" width="14.85546875" style="3" customWidth="1"/>
    <col min="9760" max="9760" width="19.85546875" style="3" customWidth="1"/>
    <col min="9761" max="9766" width="14.85546875" style="3" customWidth="1"/>
    <col min="9767" max="9767" width="18.140625" style="3" customWidth="1"/>
    <col min="9768" max="9768" width="21.42578125" style="3" customWidth="1"/>
    <col min="9769" max="9771" width="14.85546875" style="3" customWidth="1"/>
    <col min="9772" max="9978" width="11.42578125" style="3"/>
    <col min="9979" max="9979" width="2.85546875" style="3" customWidth="1"/>
    <col min="9980" max="9980" width="0" style="3" hidden="1" customWidth="1"/>
    <col min="9981" max="9981" width="16.42578125" style="3" customWidth="1"/>
    <col min="9982" max="9982" width="0" style="3" hidden="1" customWidth="1"/>
    <col min="9983" max="9983" width="16.28515625" style="3" customWidth="1"/>
    <col min="9984" max="9984" width="19.140625" style="3" customWidth="1"/>
    <col min="9985" max="9985" width="16.28515625" style="3" customWidth="1"/>
    <col min="9986" max="9986" width="16.42578125" style="3" customWidth="1"/>
    <col min="9987" max="9987" width="16.7109375" style="3" customWidth="1"/>
    <col min="9988" max="9988" width="26.42578125" style="3" customWidth="1"/>
    <col min="9989" max="9989" width="0" style="3" hidden="1" customWidth="1"/>
    <col min="9990" max="9990" width="29.7109375" style="3" customWidth="1"/>
    <col min="9991" max="9991" width="12.85546875" style="3" customWidth="1"/>
    <col min="9992" max="9992" width="19.140625" style="3" customWidth="1"/>
    <col min="9993" max="9993" width="15.7109375" style="3" customWidth="1"/>
    <col min="9994" max="10004" width="14.85546875" style="3" customWidth="1"/>
    <col min="10005" max="10005" width="23.7109375" style="3" customWidth="1"/>
    <col min="10006" max="10006" width="19.85546875" style="3" customWidth="1"/>
    <col min="10007" max="10007" width="13.42578125" style="3" customWidth="1"/>
    <col min="10008" max="10008" width="16.28515625" style="3" customWidth="1"/>
    <col min="10009" max="10009" width="20.140625" style="3" customWidth="1"/>
    <col min="10010" max="10010" width="20.42578125" style="3" customWidth="1"/>
    <col min="10011" max="10011" width="19.140625" style="3" customWidth="1"/>
    <col min="10012" max="10015" width="14.85546875" style="3" customWidth="1"/>
    <col min="10016" max="10016" width="19.85546875" style="3" customWidth="1"/>
    <col min="10017" max="10022" width="14.85546875" style="3" customWidth="1"/>
    <col min="10023" max="10023" width="18.140625" style="3" customWidth="1"/>
    <col min="10024" max="10024" width="21.42578125" style="3" customWidth="1"/>
    <col min="10025" max="10027" width="14.85546875" style="3" customWidth="1"/>
    <col min="10028" max="10234" width="11.42578125" style="3"/>
    <col min="10235" max="10235" width="2.85546875" style="3" customWidth="1"/>
    <col min="10236" max="10236" width="0" style="3" hidden="1" customWidth="1"/>
    <col min="10237" max="10237" width="16.42578125" style="3" customWidth="1"/>
    <col min="10238" max="10238" width="0" style="3" hidden="1" customWidth="1"/>
    <col min="10239" max="10239" width="16.28515625" style="3" customWidth="1"/>
    <col min="10240" max="10240" width="19.140625" style="3" customWidth="1"/>
    <col min="10241" max="10241" width="16.28515625" style="3" customWidth="1"/>
    <col min="10242" max="10242" width="16.42578125" style="3" customWidth="1"/>
    <col min="10243" max="10243" width="16.7109375" style="3" customWidth="1"/>
    <col min="10244" max="10244" width="26.42578125" style="3" customWidth="1"/>
    <col min="10245" max="10245" width="0" style="3" hidden="1" customWidth="1"/>
    <col min="10246" max="10246" width="29.7109375" style="3" customWidth="1"/>
    <col min="10247" max="10247" width="12.85546875" style="3" customWidth="1"/>
    <col min="10248" max="10248" width="19.140625" style="3" customWidth="1"/>
    <col min="10249" max="10249" width="15.7109375" style="3" customWidth="1"/>
    <col min="10250" max="10260" width="14.85546875" style="3" customWidth="1"/>
    <col min="10261" max="10261" width="23.7109375" style="3" customWidth="1"/>
    <col min="10262" max="10262" width="19.85546875" style="3" customWidth="1"/>
    <col min="10263" max="10263" width="13.42578125" style="3" customWidth="1"/>
    <col min="10264" max="10264" width="16.28515625" style="3" customWidth="1"/>
    <col min="10265" max="10265" width="20.140625" style="3" customWidth="1"/>
    <col min="10266" max="10266" width="20.42578125" style="3" customWidth="1"/>
    <col min="10267" max="10267" width="19.140625" style="3" customWidth="1"/>
    <col min="10268" max="10271" width="14.85546875" style="3" customWidth="1"/>
    <col min="10272" max="10272" width="19.85546875" style="3" customWidth="1"/>
    <col min="10273" max="10278" width="14.85546875" style="3" customWidth="1"/>
    <col min="10279" max="10279" width="18.140625" style="3" customWidth="1"/>
    <col min="10280" max="10280" width="21.42578125" style="3" customWidth="1"/>
    <col min="10281" max="10283" width="14.85546875" style="3" customWidth="1"/>
    <col min="10284" max="10490" width="11.42578125" style="3"/>
    <col min="10491" max="10491" width="2.85546875" style="3" customWidth="1"/>
    <col min="10492" max="10492" width="0" style="3" hidden="1" customWidth="1"/>
    <col min="10493" max="10493" width="16.42578125" style="3" customWidth="1"/>
    <col min="10494" max="10494" width="0" style="3" hidden="1" customWidth="1"/>
    <col min="10495" max="10495" width="16.28515625" style="3" customWidth="1"/>
    <col min="10496" max="10496" width="19.140625" style="3" customWidth="1"/>
    <col min="10497" max="10497" width="16.28515625" style="3" customWidth="1"/>
    <col min="10498" max="10498" width="16.42578125" style="3" customWidth="1"/>
    <col min="10499" max="10499" width="16.7109375" style="3" customWidth="1"/>
    <col min="10500" max="10500" width="26.42578125" style="3" customWidth="1"/>
    <col min="10501" max="10501" width="0" style="3" hidden="1" customWidth="1"/>
    <col min="10502" max="10502" width="29.7109375" style="3" customWidth="1"/>
    <col min="10503" max="10503" width="12.85546875" style="3" customWidth="1"/>
    <col min="10504" max="10504" width="19.140625" style="3" customWidth="1"/>
    <col min="10505" max="10505" width="15.7109375" style="3" customWidth="1"/>
    <col min="10506" max="10516" width="14.85546875" style="3" customWidth="1"/>
    <col min="10517" max="10517" width="23.7109375" style="3" customWidth="1"/>
    <col min="10518" max="10518" width="19.85546875" style="3" customWidth="1"/>
    <col min="10519" max="10519" width="13.42578125" style="3" customWidth="1"/>
    <col min="10520" max="10520" width="16.28515625" style="3" customWidth="1"/>
    <col min="10521" max="10521" width="20.140625" style="3" customWidth="1"/>
    <col min="10522" max="10522" width="20.42578125" style="3" customWidth="1"/>
    <col min="10523" max="10523" width="19.140625" style="3" customWidth="1"/>
    <col min="10524" max="10527" width="14.85546875" style="3" customWidth="1"/>
    <col min="10528" max="10528" width="19.85546875" style="3" customWidth="1"/>
    <col min="10529" max="10534" width="14.85546875" style="3" customWidth="1"/>
    <col min="10535" max="10535" width="18.140625" style="3" customWidth="1"/>
    <col min="10536" max="10536" width="21.42578125" style="3" customWidth="1"/>
    <col min="10537" max="10539" width="14.85546875" style="3" customWidth="1"/>
    <col min="10540" max="10746" width="11.42578125" style="3"/>
    <col min="10747" max="10747" width="2.85546875" style="3" customWidth="1"/>
    <col min="10748" max="10748" width="0" style="3" hidden="1" customWidth="1"/>
    <col min="10749" max="10749" width="16.42578125" style="3" customWidth="1"/>
    <col min="10750" max="10750" width="0" style="3" hidden="1" customWidth="1"/>
    <col min="10751" max="10751" width="16.28515625" style="3" customWidth="1"/>
    <col min="10752" max="10752" width="19.140625" style="3" customWidth="1"/>
    <col min="10753" max="10753" width="16.28515625" style="3" customWidth="1"/>
    <col min="10754" max="10754" width="16.42578125" style="3" customWidth="1"/>
    <col min="10755" max="10755" width="16.7109375" style="3" customWidth="1"/>
    <col min="10756" max="10756" width="26.42578125" style="3" customWidth="1"/>
    <col min="10757" max="10757" width="0" style="3" hidden="1" customWidth="1"/>
    <col min="10758" max="10758" width="29.7109375" style="3" customWidth="1"/>
    <col min="10759" max="10759" width="12.85546875" style="3" customWidth="1"/>
    <col min="10760" max="10760" width="19.140625" style="3" customWidth="1"/>
    <col min="10761" max="10761" width="15.7109375" style="3" customWidth="1"/>
    <col min="10762" max="10772" width="14.85546875" style="3" customWidth="1"/>
    <col min="10773" max="10773" width="23.7109375" style="3" customWidth="1"/>
    <col min="10774" max="10774" width="19.85546875" style="3" customWidth="1"/>
    <col min="10775" max="10775" width="13.42578125" style="3" customWidth="1"/>
    <col min="10776" max="10776" width="16.28515625" style="3" customWidth="1"/>
    <col min="10777" max="10777" width="20.140625" style="3" customWidth="1"/>
    <col min="10778" max="10778" width="20.42578125" style="3" customWidth="1"/>
    <col min="10779" max="10779" width="19.140625" style="3" customWidth="1"/>
    <col min="10780" max="10783" width="14.85546875" style="3" customWidth="1"/>
    <col min="10784" max="10784" width="19.85546875" style="3" customWidth="1"/>
    <col min="10785" max="10790" width="14.85546875" style="3" customWidth="1"/>
    <col min="10791" max="10791" width="18.140625" style="3" customWidth="1"/>
    <col min="10792" max="10792" width="21.42578125" style="3" customWidth="1"/>
    <col min="10793" max="10795" width="14.85546875" style="3" customWidth="1"/>
    <col min="10796" max="11002" width="11.42578125" style="3"/>
    <col min="11003" max="11003" width="2.85546875" style="3" customWidth="1"/>
    <col min="11004" max="11004" width="0" style="3" hidden="1" customWidth="1"/>
    <col min="11005" max="11005" width="16.42578125" style="3" customWidth="1"/>
    <col min="11006" max="11006" width="0" style="3" hidden="1" customWidth="1"/>
    <col min="11007" max="11007" width="16.28515625" style="3" customWidth="1"/>
    <col min="11008" max="11008" width="19.140625" style="3" customWidth="1"/>
    <col min="11009" max="11009" width="16.28515625" style="3" customWidth="1"/>
    <col min="11010" max="11010" width="16.42578125" style="3" customWidth="1"/>
    <col min="11011" max="11011" width="16.7109375" style="3" customWidth="1"/>
    <col min="11012" max="11012" width="26.42578125" style="3" customWidth="1"/>
    <col min="11013" max="11013" width="0" style="3" hidden="1" customWidth="1"/>
    <col min="11014" max="11014" width="29.7109375" style="3" customWidth="1"/>
    <col min="11015" max="11015" width="12.85546875" style="3" customWidth="1"/>
    <col min="11016" max="11016" width="19.140625" style="3" customWidth="1"/>
    <col min="11017" max="11017" width="15.7109375" style="3" customWidth="1"/>
    <col min="11018" max="11028" width="14.85546875" style="3" customWidth="1"/>
    <col min="11029" max="11029" width="23.7109375" style="3" customWidth="1"/>
    <col min="11030" max="11030" width="19.85546875" style="3" customWidth="1"/>
    <col min="11031" max="11031" width="13.42578125" style="3" customWidth="1"/>
    <col min="11032" max="11032" width="16.28515625" style="3" customWidth="1"/>
    <col min="11033" max="11033" width="20.140625" style="3" customWidth="1"/>
    <col min="11034" max="11034" width="20.42578125" style="3" customWidth="1"/>
    <col min="11035" max="11035" width="19.140625" style="3" customWidth="1"/>
    <col min="11036" max="11039" width="14.85546875" style="3" customWidth="1"/>
    <col min="11040" max="11040" width="19.85546875" style="3" customWidth="1"/>
    <col min="11041" max="11046" width="14.85546875" style="3" customWidth="1"/>
    <col min="11047" max="11047" width="18.140625" style="3" customWidth="1"/>
    <col min="11048" max="11048" width="21.42578125" style="3" customWidth="1"/>
    <col min="11049" max="11051" width="14.85546875" style="3" customWidth="1"/>
    <col min="11052" max="11258" width="11.42578125" style="3"/>
    <col min="11259" max="11259" width="2.85546875" style="3" customWidth="1"/>
    <col min="11260" max="11260" width="0" style="3" hidden="1" customWidth="1"/>
    <col min="11261" max="11261" width="16.42578125" style="3" customWidth="1"/>
    <col min="11262" max="11262" width="0" style="3" hidden="1" customWidth="1"/>
    <col min="11263" max="11263" width="16.28515625" style="3" customWidth="1"/>
    <col min="11264" max="11264" width="19.140625" style="3" customWidth="1"/>
    <col min="11265" max="11265" width="16.28515625" style="3" customWidth="1"/>
    <col min="11266" max="11266" width="16.42578125" style="3" customWidth="1"/>
    <col min="11267" max="11267" width="16.7109375" style="3" customWidth="1"/>
    <col min="11268" max="11268" width="26.42578125" style="3" customWidth="1"/>
    <col min="11269" max="11269" width="0" style="3" hidden="1" customWidth="1"/>
    <col min="11270" max="11270" width="29.7109375" style="3" customWidth="1"/>
    <col min="11271" max="11271" width="12.85546875" style="3" customWidth="1"/>
    <col min="11272" max="11272" width="19.140625" style="3" customWidth="1"/>
    <col min="11273" max="11273" width="15.7109375" style="3" customWidth="1"/>
    <col min="11274" max="11284" width="14.85546875" style="3" customWidth="1"/>
    <col min="11285" max="11285" width="23.7109375" style="3" customWidth="1"/>
    <col min="11286" max="11286" width="19.85546875" style="3" customWidth="1"/>
    <col min="11287" max="11287" width="13.42578125" style="3" customWidth="1"/>
    <col min="11288" max="11288" width="16.28515625" style="3" customWidth="1"/>
    <col min="11289" max="11289" width="20.140625" style="3" customWidth="1"/>
    <col min="11290" max="11290" width="20.42578125" style="3" customWidth="1"/>
    <col min="11291" max="11291" width="19.140625" style="3" customWidth="1"/>
    <col min="11292" max="11295" width="14.85546875" style="3" customWidth="1"/>
    <col min="11296" max="11296" width="19.85546875" style="3" customWidth="1"/>
    <col min="11297" max="11302" width="14.85546875" style="3" customWidth="1"/>
    <col min="11303" max="11303" width="18.140625" style="3" customWidth="1"/>
    <col min="11304" max="11304" width="21.42578125" style="3" customWidth="1"/>
    <col min="11305" max="11307" width="14.85546875" style="3" customWidth="1"/>
    <col min="11308" max="11514" width="11.42578125" style="3"/>
    <col min="11515" max="11515" width="2.85546875" style="3" customWidth="1"/>
    <col min="11516" max="11516" width="0" style="3" hidden="1" customWidth="1"/>
    <col min="11517" max="11517" width="16.42578125" style="3" customWidth="1"/>
    <col min="11518" max="11518" width="0" style="3" hidden="1" customWidth="1"/>
    <col min="11519" max="11519" width="16.28515625" style="3" customWidth="1"/>
    <col min="11520" max="11520" width="19.140625" style="3" customWidth="1"/>
    <col min="11521" max="11521" width="16.28515625" style="3" customWidth="1"/>
    <col min="11522" max="11522" width="16.42578125" style="3" customWidth="1"/>
    <col min="11523" max="11523" width="16.7109375" style="3" customWidth="1"/>
    <col min="11524" max="11524" width="26.42578125" style="3" customWidth="1"/>
    <col min="11525" max="11525" width="0" style="3" hidden="1" customWidth="1"/>
    <col min="11526" max="11526" width="29.7109375" style="3" customWidth="1"/>
    <col min="11527" max="11527" width="12.85546875" style="3" customWidth="1"/>
    <col min="11528" max="11528" width="19.140625" style="3" customWidth="1"/>
    <col min="11529" max="11529" width="15.7109375" style="3" customWidth="1"/>
    <col min="11530" max="11540" width="14.85546875" style="3" customWidth="1"/>
    <col min="11541" max="11541" width="23.7109375" style="3" customWidth="1"/>
    <col min="11542" max="11542" width="19.85546875" style="3" customWidth="1"/>
    <col min="11543" max="11543" width="13.42578125" style="3" customWidth="1"/>
    <col min="11544" max="11544" width="16.28515625" style="3" customWidth="1"/>
    <col min="11545" max="11545" width="20.140625" style="3" customWidth="1"/>
    <col min="11546" max="11546" width="20.42578125" style="3" customWidth="1"/>
    <col min="11547" max="11547" width="19.140625" style="3" customWidth="1"/>
    <col min="11548" max="11551" width="14.85546875" style="3" customWidth="1"/>
    <col min="11552" max="11552" width="19.85546875" style="3" customWidth="1"/>
    <col min="11553" max="11558" width="14.85546875" style="3" customWidth="1"/>
    <col min="11559" max="11559" width="18.140625" style="3" customWidth="1"/>
    <col min="11560" max="11560" width="21.42578125" style="3" customWidth="1"/>
    <col min="11561" max="11563" width="14.85546875" style="3" customWidth="1"/>
    <col min="11564" max="11770" width="11.42578125" style="3"/>
    <col min="11771" max="11771" width="2.85546875" style="3" customWidth="1"/>
    <col min="11772" max="11772" width="0" style="3" hidden="1" customWidth="1"/>
    <col min="11773" max="11773" width="16.42578125" style="3" customWidth="1"/>
    <col min="11774" max="11774" width="0" style="3" hidden="1" customWidth="1"/>
    <col min="11775" max="11775" width="16.28515625" style="3" customWidth="1"/>
    <col min="11776" max="11776" width="19.140625" style="3" customWidth="1"/>
    <col min="11777" max="11777" width="16.28515625" style="3" customWidth="1"/>
    <col min="11778" max="11778" width="16.42578125" style="3" customWidth="1"/>
    <col min="11779" max="11779" width="16.7109375" style="3" customWidth="1"/>
    <col min="11780" max="11780" width="26.42578125" style="3" customWidth="1"/>
    <col min="11781" max="11781" width="0" style="3" hidden="1" customWidth="1"/>
    <col min="11782" max="11782" width="29.7109375" style="3" customWidth="1"/>
    <col min="11783" max="11783" width="12.85546875" style="3" customWidth="1"/>
    <col min="11784" max="11784" width="19.140625" style="3" customWidth="1"/>
    <col min="11785" max="11785" width="15.7109375" style="3" customWidth="1"/>
    <col min="11786" max="11796" width="14.85546875" style="3" customWidth="1"/>
    <col min="11797" max="11797" width="23.7109375" style="3" customWidth="1"/>
    <col min="11798" max="11798" width="19.85546875" style="3" customWidth="1"/>
    <col min="11799" max="11799" width="13.42578125" style="3" customWidth="1"/>
    <col min="11800" max="11800" width="16.28515625" style="3" customWidth="1"/>
    <col min="11801" max="11801" width="20.140625" style="3" customWidth="1"/>
    <col min="11802" max="11802" width="20.42578125" style="3" customWidth="1"/>
    <col min="11803" max="11803" width="19.140625" style="3" customWidth="1"/>
    <col min="11804" max="11807" width="14.85546875" style="3" customWidth="1"/>
    <col min="11808" max="11808" width="19.85546875" style="3" customWidth="1"/>
    <col min="11809" max="11814" width="14.85546875" style="3" customWidth="1"/>
    <col min="11815" max="11815" width="18.140625" style="3" customWidth="1"/>
    <col min="11816" max="11816" width="21.42578125" style="3" customWidth="1"/>
    <col min="11817" max="11819" width="14.85546875" style="3" customWidth="1"/>
    <col min="11820" max="12026" width="11.42578125" style="3"/>
    <col min="12027" max="12027" width="2.85546875" style="3" customWidth="1"/>
    <col min="12028" max="12028" width="0" style="3" hidden="1" customWidth="1"/>
    <col min="12029" max="12029" width="16.42578125" style="3" customWidth="1"/>
    <col min="12030" max="12030" width="0" style="3" hidden="1" customWidth="1"/>
    <col min="12031" max="12031" width="16.28515625" style="3" customWidth="1"/>
    <col min="12032" max="12032" width="19.140625" style="3" customWidth="1"/>
    <col min="12033" max="12033" width="16.28515625" style="3" customWidth="1"/>
    <col min="12034" max="12034" width="16.42578125" style="3" customWidth="1"/>
    <col min="12035" max="12035" width="16.7109375" style="3" customWidth="1"/>
    <col min="12036" max="12036" width="26.42578125" style="3" customWidth="1"/>
    <col min="12037" max="12037" width="0" style="3" hidden="1" customWidth="1"/>
    <col min="12038" max="12038" width="29.7109375" style="3" customWidth="1"/>
    <col min="12039" max="12039" width="12.85546875" style="3" customWidth="1"/>
    <col min="12040" max="12040" width="19.140625" style="3" customWidth="1"/>
    <col min="12041" max="12041" width="15.7109375" style="3" customWidth="1"/>
    <col min="12042" max="12052" width="14.85546875" style="3" customWidth="1"/>
    <col min="12053" max="12053" width="23.7109375" style="3" customWidth="1"/>
    <col min="12054" max="12054" width="19.85546875" style="3" customWidth="1"/>
    <col min="12055" max="12055" width="13.42578125" style="3" customWidth="1"/>
    <col min="12056" max="12056" width="16.28515625" style="3" customWidth="1"/>
    <col min="12057" max="12057" width="20.140625" style="3" customWidth="1"/>
    <col min="12058" max="12058" width="20.42578125" style="3" customWidth="1"/>
    <col min="12059" max="12059" width="19.140625" style="3" customWidth="1"/>
    <col min="12060" max="12063" width="14.85546875" style="3" customWidth="1"/>
    <col min="12064" max="12064" width="19.85546875" style="3" customWidth="1"/>
    <col min="12065" max="12070" width="14.85546875" style="3" customWidth="1"/>
    <col min="12071" max="12071" width="18.140625" style="3" customWidth="1"/>
    <col min="12072" max="12072" width="21.42578125" style="3" customWidth="1"/>
    <col min="12073" max="12075" width="14.85546875" style="3" customWidth="1"/>
    <col min="12076" max="12282" width="11.42578125" style="3"/>
    <col min="12283" max="12283" width="2.85546875" style="3" customWidth="1"/>
    <col min="12284" max="12284" width="0" style="3" hidden="1" customWidth="1"/>
    <col min="12285" max="12285" width="16.42578125" style="3" customWidth="1"/>
    <col min="12286" max="12286" width="0" style="3" hidden="1" customWidth="1"/>
    <col min="12287" max="12287" width="16.28515625" style="3" customWidth="1"/>
    <col min="12288" max="12288" width="19.140625" style="3" customWidth="1"/>
    <col min="12289" max="12289" width="16.28515625" style="3" customWidth="1"/>
    <col min="12290" max="12290" width="16.42578125" style="3" customWidth="1"/>
    <col min="12291" max="12291" width="16.7109375" style="3" customWidth="1"/>
    <col min="12292" max="12292" width="26.42578125" style="3" customWidth="1"/>
    <col min="12293" max="12293" width="0" style="3" hidden="1" customWidth="1"/>
    <col min="12294" max="12294" width="29.7109375" style="3" customWidth="1"/>
    <col min="12295" max="12295" width="12.85546875" style="3" customWidth="1"/>
    <col min="12296" max="12296" width="19.140625" style="3" customWidth="1"/>
    <col min="12297" max="12297" width="15.7109375" style="3" customWidth="1"/>
    <col min="12298" max="12308" width="14.85546875" style="3" customWidth="1"/>
    <col min="12309" max="12309" width="23.7109375" style="3" customWidth="1"/>
    <col min="12310" max="12310" width="19.85546875" style="3" customWidth="1"/>
    <col min="12311" max="12311" width="13.42578125" style="3" customWidth="1"/>
    <col min="12312" max="12312" width="16.28515625" style="3" customWidth="1"/>
    <col min="12313" max="12313" width="20.140625" style="3" customWidth="1"/>
    <col min="12314" max="12314" width="20.42578125" style="3" customWidth="1"/>
    <col min="12315" max="12315" width="19.140625" style="3" customWidth="1"/>
    <col min="12316" max="12319" width="14.85546875" style="3" customWidth="1"/>
    <col min="12320" max="12320" width="19.85546875" style="3" customWidth="1"/>
    <col min="12321" max="12326" width="14.85546875" style="3" customWidth="1"/>
    <col min="12327" max="12327" width="18.140625" style="3" customWidth="1"/>
    <col min="12328" max="12328" width="21.42578125" style="3" customWidth="1"/>
    <col min="12329" max="12331" width="14.85546875" style="3" customWidth="1"/>
    <col min="12332" max="12538" width="11.42578125" style="3"/>
    <col min="12539" max="12539" width="2.85546875" style="3" customWidth="1"/>
    <col min="12540" max="12540" width="0" style="3" hidden="1" customWidth="1"/>
    <col min="12541" max="12541" width="16.42578125" style="3" customWidth="1"/>
    <col min="12542" max="12542" width="0" style="3" hidden="1" customWidth="1"/>
    <col min="12543" max="12543" width="16.28515625" style="3" customWidth="1"/>
    <col min="12544" max="12544" width="19.140625" style="3" customWidth="1"/>
    <col min="12545" max="12545" width="16.28515625" style="3" customWidth="1"/>
    <col min="12546" max="12546" width="16.42578125" style="3" customWidth="1"/>
    <col min="12547" max="12547" width="16.7109375" style="3" customWidth="1"/>
    <col min="12548" max="12548" width="26.42578125" style="3" customWidth="1"/>
    <col min="12549" max="12549" width="0" style="3" hidden="1" customWidth="1"/>
    <col min="12550" max="12550" width="29.7109375" style="3" customWidth="1"/>
    <col min="12551" max="12551" width="12.85546875" style="3" customWidth="1"/>
    <col min="12552" max="12552" width="19.140625" style="3" customWidth="1"/>
    <col min="12553" max="12553" width="15.7109375" style="3" customWidth="1"/>
    <col min="12554" max="12564" width="14.85546875" style="3" customWidth="1"/>
    <col min="12565" max="12565" width="23.7109375" style="3" customWidth="1"/>
    <col min="12566" max="12566" width="19.85546875" style="3" customWidth="1"/>
    <col min="12567" max="12567" width="13.42578125" style="3" customWidth="1"/>
    <col min="12568" max="12568" width="16.28515625" style="3" customWidth="1"/>
    <col min="12569" max="12569" width="20.140625" style="3" customWidth="1"/>
    <col min="12570" max="12570" width="20.42578125" style="3" customWidth="1"/>
    <col min="12571" max="12571" width="19.140625" style="3" customWidth="1"/>
    <col min="12572" max="12575" width="14.85546875" style="3" customWidth="1"/>
    <col min="12576" max="12576" width="19.85546875" style="3" customWidth="1"/>
    <col min="12577" max="12582" width="14.85546875" style="3" customWidth="1"/>
    <col min="12583" max="12583" width="18.140625" style="3" customWidth="1"/>
    <col min="12584" max="12584" width="21.42578125" style="3" customWidth="1"/>
    <col min="12585" max="12587" width="14.85546875" style="3" customWidth="1"/>
    <col min="12588" max="12794" width="11.42578125" style="3"/>
    <col min="12795" max="12795" width="2.85546875" style="3" customWidth="1"/>
    <col min="12796" max="12796" width="0" style="3" hidden="1" customWidth="1"/>
    <col min="12797" max="12797" width="16.42578125" style="3" customWidth="1"/>
    <col min="12798" max="12798" width="0" style="3" hidden="1" customWidth="1"/>
    <col min="12799" max="12799" width="16.28515625" style="3" customWidth="1"/>
    <col min="12800" max="12800" width="19.140625" style="3" customWidth="1"/>
    <col min="12801" max="12801" width="16.28515625" style="3" customWidth="1"/>
    <col min="12802" max="12802" width="16.42578125" style="3" customWidth="1"/>
    <col min="12803" max="12803" width="16.7109375" style="3" customWidth="1"/>
    <col min="12804" max="12804" width="26.42578125" style="3" customWidth="1"/>
    <col min="12805" max="12805" width="0" style="3" hidden="1" customWidth="1"/>
    <col min="12806" max="12806" width="29.7109375" style="3" customWidth="1"/>
    <col min="12807" max="12807" width="12.85546875" style="3" customWidth="1"/>
    <col min="12808" max="12808" width="19.140625" style="3" customWidth="1"/>
    <col min="12809" max="12809" width="15.7109375" style="3" customWidth="1"/>
    <col min="12810" max="12820" width="14.85546875" style="3" customWidth="1"/>
    <col min="12821" max="12821" width="23.7109375" style="3" customWidth="1"/>
    <col min="12822" max="12822" width="19.85546875" style="3" customWidth="1"/>
    <col min="12823" max="12823" width="13.42578125" style="3" customWidth="1"/>
    <col min="12824" max="12824" width="16.28515625" style="3" customWidth="1"/>
    <col min="12825" max="12825" width="20.140625" style="3" customWidth="1"/>
    <col min="12826" max="12826" width="20.42578125" style="3" customWidth="1"/>
    <col min="12827" max="12827" width="19.140625" style="3" customWidth="1"/>
    <col min="12828" max="12831" width="14.85546875" style="3" customWidth="1"/>
    <col min="12832" max="12832" width="19.85546875" style="3" customWidth="1"/>
    <col min="12833" max="12838" width="14.85546875" style="3" customWidth="1"/>
    <col min="12839" max="12839" width="18.140625" style="3" customWidth="1"/>
    <col min="12840" max="12840" width="21.42578125" style="3" customWidth="1"/>
    <col min="12841" max="12843" width="14.85546875" style="3" customWidth="1"/>
    <col min="12844" max="13050" width="11.42578125" style="3"/>
    <col min="13051" max="13051" width="2.85546875" style="3" customWidth="1"/>
    <col min="13052" max="13052" width="0" style="3" hidden="1" customWidth="1"/>
    <col min="13053" max="13053" width="16.42578125" style="3" customWidth="1"/>
    <col min="13054" max="13054" width="0" style="3" hidden="1" customWidth="1"/>
    <col min="13055" max="13055" width="16.28515625" style="3" customWidth="1"/>
    <col min="13056" max="13056" width="19.140625" style="3" customWidth="1"/>
    <col min="13057" max="13057" width="16.28515625" style="3" customWidth="1"/>
    <col min="13058" max="13058" width="16.42578125" style="3" customWidth="1"/>
    <col min="13059" max="13059" width="16.7109375" style="3" customWidth="1"/>
    <col min="13060" max="13060" width="26.42578125" style="3" customWidth="1"/>
    <col min="13061" max="13061" width="0" style="3" hidden="1" customWidth="1"/>
    <col min="13062" max="13062" width="29.7109375" style="3" customWidth="1"/>
    <col min="13063" max="13063" width="12.85546875" style="3" customWidth="1"/>
    <col min="13064" max="13064" width="19.140625" style="3" customWidth="1"/>
    <col min="13065" max="13065" width="15.7109375" style="3" customWidth="1"/>
    <col min="13066" max="13076" width="14.85546875" style="3" customWidth="1"/>
    <col min="13077" max="13077" width="23.7109375" style="3" customWidth="1"/>
    <col min="13078" max="13078" width="19.85546875" style="3" customWidth="1"/>
    <col min="13079" max="13079" width="13.42578125" style="3" customWidth="1"/>
    <col min="13080" max="13080" width="16.28515625" style="3" customWidth="1"/>
    <col min="13081" max="13081" width="20.140625" style="3" customWidth="1"/>
    <col min="13082" max="13082" width="20.42578125" style="3" customWidth="1"/>
    <col min="13083" max="13083" width="19.140625" style="3" customWidth="1"/>
    <col min="13084" max="13087" width="14.85546875" style="3" customWidth="1"/>
    <col min="13088" max="13088" width="19.85546875" style="3" customWidth="1"/>
    <col min="13089" max="13094" width="14.85546875" style="3" customWidth="1"/>
    <col min="13095" max="13095" width="18.140625" style="3" customWidth="1"/>
    <col min="13096" max="13096" width="21.42578125" style="3" customWidth="1"/>
    <col min="13097" max="13099" width="14.85546875" style="3" customWidth="1"/>
    <col min="13100" max="13306" width="11.42578125" style="3"/>
    <col min="13307" max="13307" width="2.85546875" style="3" customWidth="1"/>
    <col min="13308" max="13308" width="0" style="3" hidden="1" customWidth="1"/>
    <col min="13309" max="13309" width="16.42578125" style="3" customWidth="1"/>
    <col min="13310" max="13310" width="0" style="3" hidden="1" customWidth="1"/>
    <col min="13311" max="13311" width="16.28515625" style="3" customWidth="1"/>
    <col min="13312" max="13312" width="19.140625" style="3" customWidth="1"/>
    <col min="13313" max="13313" width="16.28515625" style="3" customWidth="1"/>
    <col min="13314" max="13314" width="16.42578125" style="3" customWidth="1"/>
    <col min="13315" max="13315" width="16.7109375" style="3" customWidth="1"/>
    <col min="13316" max="13316" width="26.42578125" style="3" customWidth="1"/>
    <col min="13317" max="13317" width="0" style="3" hidden="1" customWidth="1"/>
    <col min="13318" max="13318" width="29.7109375" style="3" customWidth="1"/>
    <col min="13319" max="13319" width="12.85546875" style="3" customWidth="1"/>
    <col min="13320" max="13320" width="19.140625" style="3" customWidth="1"/>
    <col min="13321" max="13321" width="15.7109375" style="3" customWidth="1"/>
    <col min="13322" max="13332" width="14.85546875" style="3" customWidth="1"/>
    <col min="13333" max="13333" width="23.7109375" style="3" customWidth="1"/>
    <col min="13334" max="13334" width="19.85546875" style="3" customWidth="1"/>
    <col min="13335" max="13335" width="13.42578125" style="3" customWidth="1"/>
    <col min="13336" max="13336" width="16.28515625" style="3" customWidth="1"/>
    <col min="13337" max="13337" width="20.140625" style="3" customWidth="1"/>
    <col min="13338" max="13338" width="20.42578125" style="3" customWidth="1"/>
    <col min="13339" max="13339" width="19.140625" style="3" customWidth="1"/>
    <col min="13340" max="13343" width="14.85546875" style="3" customWidth="1"/>
    <col min="13344" max="13344" width="19.85546875" style="3" customWidth="1"/>
    <col min="13345" max="13350" width="14.85546875" style="3" customWidth="1"/>
    <col min="13351" max="13351" width="18.140625" style="3" customWidth="1"/>
    <col min="13352" max="13352" width="21.42578125" style="3" customWidth="1"/>
    <col min="13353" max="13355" width="14.85546875" style="3" customWidth="1"/>
    <col min="13356" max="13562" width="11.42578125" style="3"/>
    <col min="13563" max="13563" width="2.85546875" style="3" customWidth="1"/>
    <col min="13564" max="13564" width="0" style="3" hidden="1" customWidth="1"/>
    <col min="13565" max="13565" width="16.42578125" style="3" customWidth="1"/>
    <col min="13566" max="13566" width="0" style="3" hidden="1" customWidth="1"/>
    <col min="13567" max="13567" width="16.28515625" style="3" customWidth="1"/>
    <col min="13568" max="13568" width="19.140625" style="3" customWidth="1"/>
    <col min="13569" max="13569" width="16.28515625" style="3" customWidth="1"/>
    <col min="13570" max="13570" width="16.42578125" style="3" customWidth="1"/>
    <col min="13571" max="13571" width="16.7109375" style="3" customWidth="1"/>
    <col min="13572" max="13572" width="26.42578125" style="3" customWidth="1"/>
    <col min="13573" max="13573" width="0" style="3" hidden="1" customWidth="1"/>
    <col min="13574" max="13574" width="29.7109375" style="3" customWidth="1"/>
    <col min="13575" max="13575" width="12.85546875" style="3" customWidth="1"/>
    <col min="13576" max="13576" width="19.140625" style="3" customWidth="1"/>
    <col min="13577" max="13577" width="15.7109375" style="3" customWidth="1"/>
    <col min="13578" max="13588" width="14.85546875" style="3" customWidth="1"/>
    <col min="13589" max="13589" width="23.7109375" style="3" customWidth="1"/>
    <col min="13590" max="13590" width="19.85546875" style="3" customWidth="1"/>
    <col min="13591" max="13591" width="13.42578125" style="3" customWidth="1"/>
    <col min="13592" max="13592" width="16.28515625" style="3" customWidth="1"/>
    <col min="13593" max="13593" width="20.140625" style="3" customWidth="1"/>
    <col min="13594" max="13594" width="20.42578125" style="3" customWidth="1"/>
    <col min="13595" max="13595" width="19.140625" style="3" customWidth="1"/>
    <col min="13596" max="13599" width="14.85546875" style="3" customWidth="1"/>
    <col min="13600" max="13600" width="19.85546875" style="3" customWidth="1"/>
    <col min="13601" max="13606" width="14.85546875" style="3" customWidth="1"/>
    <col min="13607" max="13607" width="18.140625" style="3" customWidth="1"/>
    <col min="13608" max="13608" width="21.42578125" style="3" customWidth="1"/>
    <col min="13609" max="13611" width="14.85546875" style="3" customWidth="1"/>
    <col min="13612" max="13818" width="11.42578125" style="3"/>
    <col min="13819" max="13819" width="2.85546875" style="3" customWidth="1"/>
    <col min="13820" max="13820" width="0" style="3" hidden="1" customWidth="1"/>
    <col min="13821" max="13821" width="16.42578125" style="3" customWidth="1"/>
    <col min="13822" max="13822" width="0" style="3" hidden="1" customWidth="1"/>
    <col min="13823" max="13823" width="16.28515625" style="3" customWidth="1"/>
    <col min="13824" max="13824" width="19.140625" style="3" customWidth="1"/>
    <col min="13825" max="13825" width="16.28515625" style="3" customWidth="1"/>
    <col min="13826" max="13826" width="16.42578125" style="3" customWidth="1"/>
    <col min="13827" max="13827" width="16.7109375" style="3" customWidth="1"/>
    <col min="13828" max="13828" width="26.42578125" style="3" customWidth="1"/>
    <col min="13829" max="13829" width="0" style="3" hidden="1" customWidth="1"/>
    <col min="13830" max="13830" width="29.7109375" style="3" customWidth="1"/>
    <col min="13831" max="13831" width="12.85546875" style="3" customWidth="1"/>
    <col min="13832" max="13832" width="19.140625" style="3" customWidth="1"/>
    <col min="13833" max="13833" width="15.7109375" style="3" customWidth="1"/>
    <col min="13834" max="13844" width="14.85546875" style="3" customWidth="1"/>
    <col min="13845" max="13845" width="23.7109375" style="3" customWidth="1"/>
    <col min="13846" max="13846" width="19.85546875" style="3" customWidth="1"/>
    <col min="13847" max="13847" width="13.42578125" style="3" customWidth="1"/>
    <col min="13848" max="13848" width="16.28515625" style="3" customWidth="1"/>
    <col min="13849" max="13849" width="20.140625" style="3" customWidth="1"/>
    <col min="13850" max="13850" width="20.42578125" style="3" customWidth="1"/>
    <col min="13851" max="13851" width="19.140625" style="3" customWidth="1"/>
    <col min="13852" max="13855" width="14.85546875" style="3" customWidth="1"/>
    <col min="13856" max="13856" width="19.85546875" style="3" customWidth="1"/>
    <col min="13857" max="13862" width="14.85546875" style="3" customWidth="1"/>
    <col min="13863" max="13863" width="18.140625" style="3" customWidth="1"/>
    <col min="13864" max="13864" width="21.42578125" style="3" customWidth="1"/>
    <col min="13865" max="13867" width="14.85546875" style="3" customWidth="1"/>
    <col min="13868" max="14074" width="11.42578125" style="3"/>
    <col min="14075" max="14075" width="2.85546875" style="3" customWidth="1"/>
    <col min="14076" max="14076" width="0" style="3" hidden="1" customWidth="1"/>
    <col min="14077" max="14077" width="16.42578125" style="3" customWidth="1"/>
    <col min="14078" max="14078" width="0" style="3" hidden="1" customWidth="1"/>
    <col min="14079" max="14079" width="16.28515625" style="3" customWidth="1"/>
    <col min="14080" max="14080" width="19.140625" style="3" customWidth="1"/>
    <col min="14081" max="14081" width="16.28515625" style="3" customWidth="1"/>
    <col min="14082" max="14082" width="16.42578125" style="3" customWidth="1"/>
    <col min="14083" max="14083" width="16.7109375" style="3" customWidth="1"/>
    <col min="14084" max="14084" width="26.42578125" style="3" customWidth="1"/>
    <col min="14085" max="14085" width="0" style="3" hidden="1" customWidth="1"/>
    <col min="14086" max="14086" width="29.7109375" style="3" customWidth="1"/>
    <col min="14087" max="14087" width="12.85546875" style="3" customWidth="1"/>
    <col min="14088" max="14088" width="19.140625" style="3" customWidth="1"/>
    <col min="14089" max="14089" width="15.7109375" style="3" customWidth="1"/>
    <col min="14090" max="14100" width="14.85546875" style="3" customWidth="1"/>
    <col min="14101" max="14101" width="23.7109375" style="3" customWidth="1"/>
    <col min="14102" max="14102" width="19.85546875" style="3" customWidth="1"/>
    <col min="14103" max="14103" width="13.42578125" style="3" customWidth="1"/>
    <col min="14104" max="14104" width="16.28515625" style="3" customWidth="1"/>
    <col min="14105" max="14105" width="20.140625" style="3" customWidth="1"/>
    <col min="14106" max="14106" width="20.42578125" style="3" customWidth="1"/>
    <col min="14107" max="14107" width="19.140625" style="3" customWidth="1"/>
    <col min="14108" max="14111" width="14.85546875" style="3" customWidth="1"/>
    <col min="14112" max="14112" width="19.85546875" style="3" customWidth="1"/>
    <col min="14113" max="14118" width="14.85546875" style="3" customWidth="1"/>
    <col min="14119" max="14119" width="18.140625" style="3" customWidth="1"/>
    <col min="14120" max="14120" width="21.42578125" style="3" customWidth="1"/>
    <col min="14121" max="14123" width="14.85546875" style="3" customWidth="1"/>
    <col min="14124" max="14330" width="11.42578125" style="3"/>
    <col min="14331" max="14331" width="2.85546875" style="3" customWidth="1"/>
    <col min="14332" max="14332" width="0" style="3" hidden="1" customWidth="1"/>
    <col min="14333" max="14333" width="16.42578125" style="3" customWidth="1"/>
    <col min="14334" max="14334" width="0" style="3" hidden="1" customWidth="1"/>
    <col min="14335" max="14335" width="16.28515625" style="3" customWidth="1"/>
    <col min="14336" max="14336" width="19.140625" style="3" customWidth="1"/>
    <col min="14337" max="14337" width="16.28515625" style="3" customWidth="1"/>
    <col min="14338" max="14338" width="16.42578125" style="3" customWidth="1"/>
    <col min="14339" max="14339" width="16.7109375" style="3" customWidth="1"/>
    <col min="14340" max="14340" width="26.42578125" style="3" customWidth="1"/>
    <col min="14341" max="14341" width="0" style="3" hidden="1" customWidth="1"/>
    <col min="14342" max="14342" width="29.7109375" style="3" customWidth="1"/>
    <col min="14343" max="14343" width="12.85546875" style="3" customWidth="1"/>
    <col min="14344" max="14344" width="19.140625" style="3" customWidth="1"/>
    <col min="14345" max="14345" width="15.7109375" style="3" customWidth="1"/>
    <col min="14346" max="14356" width="14.85546875" style="3" customWidth="1"/>
    <col min="14357" max="14357" width="23.7109375" style="3" customWidth="1"/>
    <col min="14358" max="14358" width="19.85546875" style="3" customWidth="1"/>
    <col min="14359" max="14359" width="13.42578125" style="3" customWidth="1"/>
    <col min="14360" max="14360" width="16.28515625" style="3" customWidth="1"/>
    <col min="14361" max="14361" width="20.140625" style="3" customWidth="1"/>
    <col min="14362" max="14362" width="20.42578125" style="3" customWidth="1"/>
    <col min="14363" max="14363" width="19.140625" style="3" customWidth="1"/>
    <col min="14364" max="14367" width="14.85546875" style="3" customWidth="1"/>
    <col min="14368" max="14368" width="19.85546875" style="3" customWidth="1"/>
    <col min="14369" max="14374" width="14.85546875" style="3" customWidth="1"/>
    <col min="14375" max="14375" width="18.140625" style="3" customWidth="1"/>
    <col min="14376" max="14376" width="21.42578125" style="3" customWidth="1"/>
    <col min="14377" max="14379" width="14.85546875" style="3" customWidth="1"/>
    <col min="14380" max="14586" width="11.42578125" style="3"/>
    <col min="14587" max="14587" width="2.85546875" style="3" customWidth="1"/>
    <col min="14588" max="14588" width="0" style="3" hidden="1" customWidth="1"/>
    <col min="14589" max="14589" width="16.42578125" style="3" customWidth="1"/>
    <col min="14590" max="14590" width="0" style="3" hidden="1" customWidth="1"/>
    <col min="14591" max="14591" width="16.28515625" style="3" customWidth="1"/>
    <col min="14592" max="14592" width="19.140625" style="3" customWidth="1"/>
    <col min="14593" max="14593" width="16.28515625" style="3" customWidth="1"/>
    <col min="14594" max="14594" width="16.42578125" style="3" customWidth="1"/>
    <col min="14595" max="14595" width="16.7109375" style="3" customWidth="1"/>
    <col min="14596" max="14596" width="26.42578125" style="3" customWidth="1"/>
    <col min="14597" max="14597" width="0" style="3" hidden="1" customWidth="1"/>
    <col min="14598" max="14598" width="29.7109375" style="3" customWidth="1"/>
    <col min="14599" max="14599" width="12.85546875" style="3" customWidth="1"/>
    <col min="14600" max="14600" width="19.140625" style="3" customWidth="1"/>
    <col min="14601" max="14601" width="15.7109375" style="3" customWidth="1"/>
    <col min="14602" max="14612" width="14.85546875" style="3" customWidth="1"/>
    <col min="14613" max="14613" width="23.7109375" style="3" customWidth="1"/>
    <col min="14614" max="14614" width="19.85546875" style="3" customWidth="1"/>
    <col min="14615" max="14615" width="13.42578125" style="3" customWidth="1"/>
    <col min="14616" max="14616" width="16.28515625" style="3" customWidth="1"/>
    <col min="14617" max="14617" width="20.140625" style="3" customWidth="1"/>
    <col min="14618" max="14618" width="20.42578125" style="3" customWidth="1"/>
    <col min="14619" max="14619" width="19.140625" style="3" customWidth="1"/>
    <col min="14620" max="14623" width="14.85546875" style="3" customWidth="1"/>
    <col min="14624" max="14624" width="19.85546875" style="3" customWidth="1"/>
    <col min="14625" max="14630" width="14.85546875" style="3" customWidth="1"/>
    <col min="14631" max="14631" width="18.140625" style="3" customWidth="1"/>
    <col min="14632" max="14632" width="21.42578125" style="3" customWidth="1"/>
    <col min="14633" max="14635" width="14.85546875" style="3" customWidth="1"/>
    <col min="14636" max="14842" width="11.42578125" style="3"/>
    <col min="14843" max="14843" width="2.85546875" style="3" customWidth="1"/>
    <col min="14844" max="14844" width="0" style="3" hidden="1" customWidth="1"/>
    <col min="14845" max="14845" width="16.42578125" style="3" customWidth="1"/>
    <col min="14846" max="14846" width="0" style="3" hidden="1" customWidth="1"/>
    <col min="14847" max="14847" width="16.28515625" style="3" customWidth="1"/>
    <col min="14848" max="14848" width="19.140625" style="3" customWidth="1"/>
    <col min="14849" max="14849" width="16.28515625" style="3" customWidth="1"/>
    <col min="14850" max="14850" width="16.42578125" style="3" customWidth="1"/>
    <col min="14851" max="14851" width="16.7109375" style="3" customWidth="1"/>
    <col min="14852" max="14852" width="26.42578125" style="3" customWidth="1"/>
    <col min="14853" max="14853" width="0" style="3" hidden="1" customWidth="1"/>
    <col min="14854" max="14854" width="29.7109375" style="3" customWidth="1"/>
    <col min="14855" max="14855" width="12.85546875" style="3" customWidth="1"/>
    <col min="14856" max="14856" width="19.140625" style="3" customWidth="1"/>
    <col min="14857" max="14857" width="15.7109375" style="3" customWidth="1"/>
    <col min="14858" max="14868" width="14.85546875" style="3" customWidth="1"/>
    <col min="14869" max="14869" width="23.7109375" style="3" customWidth="1"/>
    <col min="14870" max="14870" width="19.85546875" style="3" customWidth="1"/>
    <col min="14871" max="14871" width="13.42578125" style="3" customWidth="1"/>
    <col min="14872" max="14872" width="16.28515625" style="3" customWidth="1"/>
    <col min="14873" max="14873" width="20.140625" style="3" customWidth="1"/>
    <col min="14874" max="14874" width="20.42578125" style="3" customWidth="1"/>
    <col min="14875" max="14875" width="19.140625" style="3" customWidth="1"/>
    <col min="14876" max="14879" width="14.85546875" style="3" customWidth="1"/>
    <col min="14880" max="14880" width="19.85546875" style="3" customWidth="1"/>
    <col min="14881" max="14886" width="14.85546875" style="3" customWidth="1"/>
    <col min="14887" max="14887" width="18.140625" style="3" customWidth="1"/>
    <col min="14888" max="14888" width="21.42578125" style="3" customWidth="1"/>
    <col min="14889" max="14891" width="14.85546875" style="3" customWidth="1"/>
    <col min="14892" max="15098" width="11.42578125" style="3"/>
    <col min="15099" max="15099" width="2.85546875" style="3" customWidth="1"/>
    <col min="15100" max="15100" width="0" style="3" hidden="1" customWidth="1"/>
    <col min="15101" max="15101" width="16.42578125" style="3" customWidth="1"/>
    <col min="15102" max="15102" width="0" style="3" hidden="1" customWidth="1"/>
    <col min="15103" max="15103" width="16.28515625" style="3" customWidth="1"/>
    <col min="15104" max="15104" width="19.140625" style="3" customWidth="1"/>
    <col min="15105" max="15105" width="16.28515625" style="3" customWidth="1"/>
    <col min="15106" max="15106" width="16.42578125" style="3" customWidth="1"/>
    <col min="15107" max="15107" width="16.7109375" style="3" customWidth="1"/>
    <col min="15108" max="15108" width="26.42578125" style="3" customWidth="1"/>
    <col min="15109" max="15109" width="0" style="3" hidden="1" customWidth="1"/>
    <col min="15110" max="15110" width="29.7109375" style="3" customWidth="1"/>
    <col min="15111" max="15111" width="12.85546875" style="3" customWidth="1"/>
    <col min="15112" max="15112" width="19.140625" style="3" customWidth="1"/>
    <col min="15113" max="15113" width="15.7109375" style="3" customWidth="1"/>
    <col min="15114" max="15124" width="14.85546875" style="3" customWidth="1"/>
    <col min="15125" max="15125" width="23.7109375" style="3" customWidth="1"/>
    <col min="15126" max="15126" width="19.85546875" style="3" customWidth="1"/>
    <col min="15127" max="15127" width="13.42578125" style="3" customWidth="1"/>
    <col min="15128" max="15128" width="16.28515625" style="3" customWidth="1"/>
    <col min="15129" max="15129" width="20.140625" style="3" customWidth="1"/>
    <col min="15130" max="15130" width="20.42578125" style="3" customWidth="1"/>
    <col min="15131" max="15131" width="19.140625" style="3" customWidth="1"/>
    <col min="15132" max="15135" width="14.85546875" style="3" customWidth="1"/>
    <col min="15136" max="15136" width="19.85546875" style="3" customWidth="1"/>
    <col min="15137" max="15142" width="14.85546875" style="3" customWidth="1"/>
    <col min="15143" max="15143" width="18.140625" style="3" customWidth="1"/>
    <col min="15144" max="15144" width="21.42578125" style="3" customWidth="1"/>
    <col min="15145" max="15147" width="14.85546875" style="3" customWidth="1"/>
    <col min="15148" max="15354" width="11.42578125" style="3"/>
    <col min="15355" max="15355" width="2.85546875" style="3" customWidth="1"/>
    <col min="15356" max="15356" width="0" style="3" hidden="1" customWidth="1"/>
    <col min="15357" max="15357" width="16.42578125" style="3" customWidth="1"/>
    <col min="15358" max="15358" width="0" style="3" hidden="1" customWidth="1"/>
    <col min="15359" max="15359" width="16.28515625" style="3" customWidth="1"/>
    <col min="15360" max="15360" width="19.140625" style="3" customWidth="1"/>
    <col min="15361" max="15361" width="16.28515625" style="3" customWidth="1"/>
    <col min="15362" max="15362" width="16.42578125" style="3" customWidth="1"/>
    <col min="15363" max="15363" width="16.7109375" style="3" customWidth="1"/>
    <col min="15364" max="15364" width="26.42578125" style="3" customWidth="1"/>
    <col min="15365" max="15365" width="0" style="3" hidden="1" customWidth="1"/>
    <col min="15366" max="15366" width="29.7109375" style="3" customWidth="1"/>
    <col min="15367" max="15367" width="12.85546875" style="3" customWidth="1"/>
    <col min="15368" max="15368" width="19.140625" style="3" customWidth="1"/>
    <col min="15369" max="15369" width="15.7109375" style="3" customWidth="1"/>
    <col min="15370" max="15380" width="14.85546875" style="3" customWidth="1"/>
    <col min="15381" max="15381" width="23.7109375" style="3" customWidth="1"/>
    <col min="15382" max="15382" width="19.85546875" style="3" customWidth="1"/>
    <col min="15383" max="15383" width="13.42578125" style="3" customWidth="1"/>
    <col min="15384" max="15384" width="16.28515625" style="3" customWidth="1"/>
    <col min="15385" max="15385" width="20.140625" style="3" customWidth="1"/>
    <col min="15386" max="15386" width="20.42578125" style="3" customWidth="1"/>
    <col min="15387" max="15387" width="19.140625" style="3" customWidth="1"/>
    <col min="15388" max="15391" width="14.85546875" style="3" customWidth="1"/>
    <col min="15392" max="15392" width="19.85546875" style="3" customWidth="1"/>
    <col min="15393" max="15398" width="14.85546875" style="3" customWidth="1"/>
    <col min="15399" max="15399" width="18.140625" style="3" customWidth="1"/>
    <col min="15400" max="15400" width="21.42578125" style="3" customWidth="1"/>
    <col min="15401" max="15403" width="14.85546875" style="3" customWidth="1"/>
    <col min="15404" max="15610" width="11.42578125" style="3"/>
    <col min="15611" max="15611" width="2.85546875" style="3" customWidth="1"/>
    <col min="15612" max="15612" width="0" style="3" hidden="1" customWidth="1"/>
    <col min="15613" max="15613" width="16.42578125" style="3" customWidth="1"/>
    <col min="15614" max="15614" width="0" style="3" hidden="1" customWidth="1"/>
    <col min="15615" max="15615" width="16.28515625" style="3" customWidth="1"/>
    <col min="15616" max="15616" width="19.140625" style="3" customWidth="1"/>
    <col min="15617" max="15617" width="16.28515625" style="3" customWidth="1"/>
    <col min="15618" max="15618" width="16.42578125" style="3" customWidth="1"/>
    <col min="15619" max="15619" width="16.7109375" style="3" customWidth="1"/>
    <col min="15620" max="15620" width="26.42578125" style="3" customWidth="1"/>
    <col min="15621" max="15621" width="0" style="3" hidden="1" customWidth="1"/>
    <col min="15622" max="15622" width="29.7109375" style="3" customWidth="1"/>
    <col min="15623" max="15623" width="12.85546875" style="3" customWidth="1"/>
    <col min="15624" max="15624" width="19.140625" style="3" customWidth="1"/>
    <col min="15625" max="15625" width="15.7109375" style="3" customWidth="1"/>
    <col min="15626" max="15636" width="14.85546875" style="3" customWidth="1"/>
    <col min="15637" max="15637" width="23.7109375" style="3" customWidth="1"/>
    <col min="15638" max="15638" width="19.85546875" style="3" customWidth="1"/>
    <col min="15639" max="15639" width="13.42578125" style="3" customWidth="1"/>
    <col min="15640" max="15640" width="16.28515625" style="3" customWidth="1"/>
    <col min="15641" max="15641" width="20.140625" style="3" customWidth="1"/>
    <col min="15642" max="15642" width="20.42578125" style="3" customWidth="1"/>
    <col min="15643" max="15643" width="19.140625" style="3" customWidth="1"/>
    <col min="15644" max="15647" width="14.85546875" style="3" customWidth="1"/>
    <col min="15648" max="15648" width="19.85546875" style="3" customWidth="1"/>
    <col min="15649" max="15654" width="14.85546875" style="3" customWidth="1"/>
    <col min="15655" max="15655" width="18.140625" style="3" customWidth="1"/>
    <col min="15656" max="15656" width="21.42578125" style="3" customWidth="1"/>
    <col min="15657" max="15659" width="14.85546875" style="3" customWidth="1"/>
    <col min="15660" max="15866" width="11.42578125" style="3"/>
    <col min="15867" max="15867" width="2.85546875" style="3" customWidth="1"/>
    <col min="15868" max="15868" width="0" style="3" hidden="1" customWidth="1"/>
    <col min="15869" max="15869" width="16.42578125" style="3" customWidth="1"/>
    <col min="15870" max="15870" width="0" style="3" hidden="1" customWidth="1"/>
    <col min="15871" max="15871" width="16.28515625" style="3" customWidth="1"/>
    <col min="15872" max="15872" width="19.140625" style="3" customWidth="1"/>
    <col min="15873" max="15873" width="16.28515625" style="3" customWidth="1"/>
    <col min="15874" max="15874" width="16.42578125" style="3" customWidth="1"/>
    <col min="15875" max="15875" width="16.7109375" style="3" customWidth="1"/>
    <col min="15876" max="15876" width="26.42578125" style="3" customWidth="1"/>
    <col min="15877" max="15877" width="0" style="3" hidden="1" customWidth="1"/>
    <col min="15878" max="15878" width="29.7109375" style="3" customWidth="1"/>
    <col min="15879" max="15879" width="12.85546875" style="3" customWidth="1"/>
    <col min="15880" max="15880" width="19.140625" style="3" customWidth="1"/>
    <col min="15881" max="15881" width="15.7109375" style="3" customWidth="1"/>
    <col min="15882" max="15892" width="14.85546875" style="3" customWidth="1"/>
    <col min="15893" max="15893" width="23.7109375" style="3" customWidth="1"/>
    <col min="15894" max="15894" width="19.85546875" style="3" customWidth="1"/>
    <col min="15895" max="15895" width="13.42578125" style="3" customWidth="1"/>
    <col min="15896" max="15896" width="16.28515625" style="3" customWidth="1"/>
    <col min="15897" max="15897" width="20.140625" style="3" customWidth="1"/>
    <col min="15898" max="15898" width="20.42578125" style="3" customWidth="1"/>
    <col min="15899" max="15899" width="19.140625" style="3" customWidth="1"/>
    <col min="15900" max="15903" width="14.85546875" style="3" customWidth="1"/>
    <col min="15904" max="15904" width="19.85546875" style="3" customWidth="1"/>
    <col min="15905" max="15910" width="14.85546875" style="3" customWidth="1"/>
    <col min="15911" max="15911" width="18.140625" style="3" customWidth="1"/>
    <col min="15912" max="15912" width="21.42578125" style="3" customWidth="1"/>
    <col min="15913" max="15915" width="14.85546875" style="3" customWidth="1"/>
    <col min="15916" max="16122" width="11.42578125" style="3"/>
    <col min="16123" max="16123" width="2.85546875" style="3" customWidth="1"/>
    <col min="16124" max="16124" width="0" style="3" hidden="1" customWidth="1"/>
    <col min="16125" max="16125" width="16.42578125" style="3" customWidth="1"/>
    <col min="16126" max="16126" width="0" style="3" hidden="1" customWidth="1"/>
    <col min="16127" max="16127" width="16.28515625" style="3" customWidth="1"/>
    <col min="16128" max="16128" width="19.140625" style="3" customWidth="1"/>
    <col min="16129" max="16129" width="16.28515625" style="3" customWidth="1"/>
    <col min="16130" max="16130" width="16.42578125" style="3" customWidth="1"/>
    <col min="16131" max="16131" width="16.7109375" style="3" customWidth="1"/>
    <col min="16132" max="16132" width="26.42578125" style="3" customWidth="1"/>
    <col min="16133" max="16133" width="0" style="3" hidden="1" customWidth="1"/>
    <col min="16134" max="16134" width="29.7109375" style="3" customWidth="1"/>
    <col min="16135" max="16135" width="12.85546875" style="3" customWidth="1"/>
    <col min="16136" max="16136" width="19.140625" style="3" customWidth="1"/>
    <col min="16137" max="16137" width="15.7109375" style="3" customWidth="1"/>
    <col min="16138" max="16148" width="14.85546875" style="3" customWidth="1"/>
    <col min="16149" max="16149" width="23.7109375" style="3" customWidth="1"/>
    <col min="16150" max="16150" width="19.85546875" style="3" customWidth="1"/>
    <col min="16151" max="16151" width="13.42578125" style="3" customWidth="1"/>
    <col min="16152" max="16152" width="16.28515625" style="3" customWidth="1"/>
    <col min="16153" max="16153" width="20.140625" style="3" customWidth="1"/>
    <col min="16154" max="16154" width="20.42578125" style="3" customWidth="1"/>
    <col min="16155" max="16155" width="19.140625" style="3" customWidth="1"/>
    <col min="16156" max="16159" width="14.85546875" style="3" customWidth="1"/>
    <col min="16160" max="16160" width="19.85546875" style="3" customWidth="1"/>
    <col min="16161" max="16166" width="14.85546875" style="3" customWidth="1"/>
    <col min="16167" max="16167" width="18.140625" style="3" customWidth="1"/>
    <col min="16168" max="16168" width="21.42578125" style="3" customWidth="1"/>
    <col min="16169" max="16171" width="14.85546875" style="3" customWidth="1"/>
    <col min="16172" max="16384" width="11.42578125" style="3"/>
  </cols>
  <sheetData>
    <row r="2" spans="2:199" ht="14.25" customHeight="1" x14ac:dyDescent="0.2">
      <c r="J2" s="5"/>
      <c r="K2" s="5"/>
      <c r="M2" s="6"/>
      <c r="O2" s="6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</row>
    <row r="3" spans="2:199" x14ac:dyDescent="0.2">
      <c r="B3" s="3"/>
      <c r="J3" s="5"/>
      <c r="K3" s="5"/>
      <c r="M3" s="6"/>
      <c r="O3" s="6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</row>
    <row r="4" spans="2:199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132"/>
      <c r="Y4" s="790"/>
      <c r="AQ4" s="132"/>
      <c r="AR4" s="132"/>
      <c r="AS4" s="132"/>
    </row>
    <row r="5" spans="2:199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132"/>
      <c r="Y5" s="790"/>
      <c r="AQ5" s="132"/>
      <c r="AR5" s="132"/>
      <c r="AS5" s="132"/>
    </row>
    <row r="6" spans="2:199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508"/>
      <c r="R6" s="33"/>
      <c r="S6" s="33"/>
      <c r="T6" s="33"/>
      <c r="U6" s="508"/>
      <c r="V6" s="33"/>
      <c r="W6" s="33"/>
      <c r="X6" s="132"/>
      <c r="Y6" s="790"/>
      <c r="AQ6" s="132"/>
      <c r="AR6" s="132"/>
      <c r="AS6" s="132"/>
    </row>
    <row r="7" spans="2:199" ht="25.5" customHeight="1" thickBot="1" x14ac:dyDescent="0.25">
      <c r="B7" s="221" t="s">
        <v>579</v>
      </c>
      <c r="C7" s="221"/>
      <c r="D7" s="221"/>
      <c r="E7" s="221"/>
      <c r="F7" s="221"/>
      <c r="G7" s="221"/>
      <c r="H7" s="221"/>
      <c r="I7" s="221"/>
      <c r="J7" s="52" t="s">
        <v>580</v>
      </c>
      <c r="K7" s="33"/>
      <c r="L7" s="11"/>
      <c r="M7" s="33"/>
      <c r="N7" s="33"/>
      <c r="O7" s="33"/>
      <c r="P7" s="33"/>
      <c r="Q7" s="508"/>
      <c r="R7" s="33"/>
      <c r="S7" s="33"/>
      <c r="T7" s="33"/>
      <c r="U7" s="508"/>
      <c r="V7" s="33"/>
      <c r="W7" s="33"/>
      <c r="X7" s="33"/>
      <c r="Y7" s="790"/>
      <c r="AQ7" s="33"/>
      <c r="AR7" s="33"/>
      <c r="AS7" s="51"/>
    </row>
    <row r="8" spans="2:199" ht="13.35" customHeight="1" thickBot="1" x14ac:dyDescent="0.25">
      <c r="B8" s="278" t="s">
        <v>837</v>
      </c>
      <c r="C8" s="279"/>
      <c r="D8" s="279"/>
      <c r="E8" s="279"/>
      <c r="F8" s="279"/>
      <c r="G8" s="279"/>
      <c r="H8" s="279"/>
      <c r="I8" s="279"/>
      <c r="J8" s="279"/>
      <c r="K8" s="327"/>
      <c r="L8" s="513" t="s">
        <v>239</v>
      </c>
      <c r="M8" s="325" t="s">
        <v>407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794" t="s">
        <v>581</v>
      </c>
      <c r="Z8" s="795" t="s">
        <v>582</v>
      </c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6"/>
      <c r="AQ8" s="791" t="s">
        <v>0</v>
      </c>
      <c r="AR8" s="792"/>
      <c r="AS8" s="793"/>
    </row>
    <row r="9" spans="2:199" ht="12.75" customHeight="1" x14ac:dyDescent="0.2">
      <c r="B9" s="211" t="s">
        <v>19</v>
      </c>
      <c r="C9" s="213" t="s">
        <v>14</v>
      </c>
      <c r="D9" s="215" t="s">
        <v>15</v>
      </c>
      <c r="E9" s="215" t="s">
        <v>16</v>
      </c>
      <c r="F9" s="217" t="s">
        <v>11</v>
      </c>
      <c r="G9" s="217" t="s">
        <v>12</v>
      </c>
      <c r="H9" s="215" t="s">
        <v>22</v>
      </c>
      <c r="I9" s="217" t="s">
        <v>241</v>
      </c>
      <c r="J9" s="215" t="s">
        <v>242</v>
      </c>
      <c r="K9" s="218" t="s">
        <v>17</v>
      </c>
      <c r="L9" s="519"/>
      <c r="M9" s="203" t="s">
        <v>1</v>
      </c>
      <c r="N9" s="201"/>
      <c r="O9" s="201" t="s">
        <v>2</v>
      </c>
      <c r="P9" s="201"/>
      <c r="Q9" s="201"/>
      <c r="R9" s="201"/>
      <c r="S9" s="201"/>
      <c r="T9" s="201"/>
      <c r="U9" s="191" t="s">
        <v>3</v>
      </c>
      <c r="V9" s="191" t="s">
        <v>4</v>
      </c>
      <c r="W9" s="191" t="s">
        <v>244</v>
      </c>
      <c r="X9" s="191" t="s">
        <v>5</v>
      </c>
      <c r="Y9" s="797"/>
      <c r="Z9" s="798" t="s">
        <v>1</v>
      </c>
      <c r="AA9" s="799"/>
      <c r="AB9" s="800" t="s">
        <v>583</v>
      </c>
      <c r="AC9" s="801"/>
      <c r="AD9" s="802" t="s">
        <v>2</v>
      </c>
      <c r="AE9" s="803"/>
      <c r="AF9" s="803"/>
      <c r="AG9" s="803"/>
      <c r="AH9" s="803"/>
      <c r="AI9" s="803"/>
      <c r="AJ9" s="803"/>
      <c r="AK9" s="804"/>
      <c r="AL9" s="805"/>
      <c r="AM9" s="806" t="s">
        <v>3</v>
      </c>
      <c r="AN9" s="806" t="s">
        <v>4</v>
      </c>
      <c r="AO9" s="806" t="s">
        <v>244</v>
      </c>
      <c r="AP9" s="807" t="s">
        <v>5</v>
      </c>
      <c r="AQ9" s="248" t="s">
        <v>248</v>
      </c>
      <c r="AR9" s="248" t="s">
        <v>20</v>
      </c>
      <c r="AS9" s="261" t="s">
        <v>21</v>
      </c>
    </row>
    <row r="10" spans="2:199" ht="135" customHeight="1" thickBot="1" x14ac:dyDescent="0.25">
      <c r="B10" s="199"/>
      <c r="C10" s="334"/>
      <c r="D10" s="289"/>
      <c r="E10" s="289"/>
      <c r="F10" s="288"/>
      <c r="G10" s="288"/>
      <c r="H10" s="289"/>
      <c r="I10" s="288"/>
      <c r="J10" s="289"/>
      <c r="K10" s="290"/>
      <c r="L10" s="524"/>
      <c r="M10" s="326" t="s">
        <v>6</v>
      </c>
      <c r="N10" s="291" t="s">
        <v>7</v>
      </c>
      <c r="O10" s="291" t="s">
        <v>8</v>
      </c>
      <c r="P10" s="291" t="s">
        <v>9</v>
      </c>
      <c r="Q10" s="291" t="s">
        <v>10</v>
      </c>
      <c r="R10" s="291" t="s">
        <v>254</v>
      </c>
      <c r="S10" s="291" t="s">
        <v>255</v>
      </c>
      <c r="T10" s="291" t="s">
        <v>256</v>
      </c>
      <c r="U10" s="288"/>
      <c r="V10" s="288"/>
      <c r="W10" s="288"/>
      <c r="X10" s="288"/>
      <c r="Y10" s="797"/>
      <c r="Z10" s="808" t="s">
        <v>6</v>
      </c>
      <c r="AA10" s="809" t="s">
        <v>7</v>
      </c>
      <c r="AB10" s="810" t="s">
        <v>584</v>
      </c>
      <c r="AC10" s="810" t="s">
        <v>585</v>
      </c>
      <c r="AD10" s="810" t="s">
        <v>8</v>
      </c>
      <c r="AE10" s="810" t="s">
        <v>9</v>
      </c>
      <c r="AF10" s="810" t="s">
        <v>10</v>
      </c>
      <c r="AG10" s="810" t="s">
        <v>23</v>
      </c>
      <c r="AH10" s="810" t="s">
        <v>254</v>
      </c>
      <c r="AI10" s="810" t="s">
        <v>255</v>
      </c>
      <c r="AJ10" s="810" t="s">
        <v>256</v>
      </c>
      <c r="AK10" s="810" t="s">
        <v>24</v>
      </c>
      <c r="AL10" s="810" t="s">
        <v>586</v>
      </c>
      <c r="AM10" s="811"/>
      <c r="AN10" s="811"/>
      <c r="AO10" s="811"/>
      <c r="AP10" s="812"/>
      <c r="AQ10" s="252"/>
      <c r="AR10" s="252"/>
      <c r="AS10" s="262"/>
    </row>
    <row r="11" spans="2:199" ht="48.95" customHeight="1" x14ac:dyDescent="0.2">
      <c r="B11" s="813" t="s">
        <v>587</v>
      </c>
      <c r="C11" s="814" t="s">
        <v>588</v>
      </c>
      <c r="D11" s="815" t="s">
        <v>589</v>
      </c>
      <c r="E11" s="815" t="s">
        <v>590</v>
      </c>
      <c r="F11" s="745">
        <v>2020730010012</v>
      </c>
      <c r="G11" s="745">
        <v>219305301250</v>
      </c>
      <c r="H11" s="815" t="s">
        <v>591</v>
      </c>
      <c r="I11" s="112"/>
      <c r="J11" s="112" t="s">
        <v>592</v>
      </c>
      <c r="K11" s="73">
        <v>150</v>
      </c>
      <c r="L11" s="297">
        <v>783774260</v>
      </c>
      <c r="M11" s="816">
        <v>0</v>
      </c>
      <c r="N11" s="297">
        <f>+L11</f>
        <v>783774260</v>
      </c>
      <c r="O11" s="112">
        <v>0</v>
      </c>
      <c r="P11" s="112">
        <v>0</v>
      </c>
      <c r="Q11" s="817">
        <v>0</v>
      </c>
      <c r="R11" s="112">
        <v>0</v>
      </c>
      <c r="S11" s="112">
        <v>0</v>
      </c>
      <c r="T11" s="112">
        <v>0</v>
      </c>
      <c r="U11" s="530">
        <v>0</v>
      </c>
      <c r="V11" s="112">
        <v>0</v>
      </c>
      <c r="W11" s="112">
        <v>0</v>
      </c>
      <c r="X11" s="112">
        <v>0</v>
      </c>
      <c r="Y11" s="818">
        <f>+AA11</f>
        <v>123241000</v>
      </c>
      <c r="Z11" s="819">
        <v>0</v>
      </c>
      <c r="AA11" s="818">
        <f>(8775+19125+13050+6345+19125+12750+8125+17000+5405+2550+4225+6766)*1000</f>
        <v>123241000</v>
      </c>
      <c r="AB11" s="819">
        <v>0</v>
      </c>
      <c r="AC11" s="819">
        <v>0</v>
      </c>
      <c r="AD11" s="819">
        <v>0</v>
      </c>
      <c r="AE11" s="819">
        <v>0</v>
      </c>
      <c r="AF11" s="819">
        <v>0</v>
      </c>
      <c r="AG11" s="819">
        <v>0</v>
      </c>
      <c r="AH11" s="819">
        <v>0</v>
      </c>
      <c r="AI11" s="819">
        <v>0</v>
      </c>
      <c r="AJ11" s="819">
        <v>0</v>
      </c>
      <c r="AK11" s="819">
        <v>0</v>
      </c>
      <c r="AL11" s="819">
        <v>0</v>
      </c>
      <c r="AM11" s="819">
        <v>0</v>
      </c>
      <c r="AN11" s="818">
        <v>0</v>
      </c>
      <c r="AO11" s="819">
        <v>0</v>
      </c>
      <c r="AP11" s="820">
        <v>0</v>
      </c>
      <c r="AQ11" s="112" t="s">
        <v>593</v>
      </c>
      <c r="AR11" s="112" t="s">
        <v>594</v>
      </c>
      <c r="AS11" s="112" t="s">
        <v>595</v>
      </c>
    </row>
    <row r="12" spans="2:199" ht="48.95" customHeight="1" x14ac:dyDescent="0.2">
      <c r="B12" s="821"/>
      <c r="C12" s="822"/>
      <c r="D12" s="258"/>
      <c r="E12" s="258"/>
      <c r="F12" s="259"/>
      <c r="G12" s="259"/>
      <c r="H12" s="258"/>
      <c r="I12" s="9"/>
      <c r="J12" s="9" t="s">
        <v>596</v>
      </c>
      <c r="K12" s="178">
        <v>170</v>
      </c>
      <c r="L12" s="56">
        <v>530000000</v>
      </c>
      <c r="M12" s="823">
        <v>0</v>
      </c>
      <c r="N12" s="56">
        <f>+L12</f>
        <v>530000000</v>
      </c>
      <c r="O12" s="9">
        <v>0</v>
      </c>
      <c r="P12" s="9">
        <v>0</v>
      </c>
      <c r="Q12" s="824">
        <v>0</v>
      </c>
      <c r="R12" s="9">
        <v>0</v>
      </c>
      <c r="S12" s="9">
        <v>0</v>
      </c>
      <c r="T12" s="9">
        <v>0</v>
      </c>
      <c r="U12" s="160">
        <v>0</v>
      </c>
      <c r="V12" s="9">
        <v>0</v>
      </c>
      <c r="W12" s="9">
        <v>0</v>
      </c>
      <c r="X12" s="9">
        <v>0</v>
      </c>
      <c r="Y12" s="825">
        <f>+AA12</f>
        <v>33200000</v>
      </c>
      <c r="Z12" s="826">
        <v>0</v>
      </c>
      <c r="AA12" s="825">
        <f>(7515+8352+9600+7733)*1000</f>
        <v>33200000</v>
      </c>
      <c r="AB12" s="826">
        <v>0</v>
      </c>
      <c r="AC12" s="826">
        <v>0</v>
      </c>
      <c r="AD12" s="826">
        <v>0</v>
      </c>
      <c r="AE12" s="826">
        <v>0</v>
      </c>
      <c r="AF12" s="826">
        <v>0</v>
      </c>
      <c r="AG12" s="826">
        <v>0</v>
      </c>
      <c r="AH12" s="826">
        <v>0</v>
      </c>
      <c r="AI12" s="826">
        <v>0</v>
      </c>
      <c r="AJ12" s="826">
        <v>0</v>
      </c>
      <c r="AK12" s="826">
        <v>0</v>
      </c>
      <c r="AL12" s="826">
        <v>0</v>
      </c>
      <c r="AM12" s="826">
        <v>0</v>
      </c>
      <c r="AN12" s="827">
        <v>0</v>
      </c>
      <c r="AO12" s="826">
        <v>0</v>
      </c>
      <c r="AP12" s="828">
        <v>0</v>
      </c>
      <c r="AQ12" s="9" t="s">
        <v>593</v>
      </c>
      <c r="AR12" s="9" t="s">
        <v>594</v>
      </c>
      <c r="AS12" s="9" t="s">
        <v>595</v>
      </c>
    </row>
    <row r="13" spans="2:199" ht="48.95" customHeight="1" x14ac:dyDescent="0.2">
      <c r="B13" s="821"/>
      <c r="C13" s="822"/>
      <c r="D13" s="258"/>
      <c r="E13" s="258"/>
      <c r="F13" s="259"/>
      <c r="G13" s="259"/>
      <c r="H13" s="258"/>
      <c r="I13" s="9"/>
      <c r="J13" s="9" t="s">
        <v>597</v>
      </c>
      <c r="K13" s="178">
        <v>10000</v>
      </c>
      <c r="L13" s="56">
        <f>+N13</f>
        <v>220000000</v>
      </c>
      <c r="M13" s="823">
        <v>0</v>
      </c>
      <c r="N13" s="56">
        <v>220000000</v>
      </c>
      <c r="O13" s="9">
        <v>0</v>
      </c>
      <c r="P13" s="9">
        <v>0</v>
      </c>
      <c r="Q13" s="824">
        <v>0</v>
      </c>
      <c r="R13" s="9">
        <v>0</v>
      </c>
      <c r="S13" s="9">
        <v>0</v>
      </c>
      <c r="T13" s="9">
        <v>0</v>
      </c>
      <c r="U13" s="160">
        <v>0</v>
      </c>
      <c r="V13" s="9">
        <v>0</v>
      </c>
      <c r="W13" s="9">
        <v>0</v>
      </c>
      <c r="X13" s="9">
        <v>0</v>
      </c>
      <c r="Y13" s="825">
        <f>+AA13</f>
        <v>251819000</v>
      </c>
      <c r="Z13" s="826">
        <v>0</v>
      </c>
      <c r="AA13" s="825">
        <f>(31005+6345+4731+4465+200000+3541+1732)*1000</f>
        <v>251819000</v>
      </c>
      <c r="AB13" s="826">
        <v>0</v>
      </c>
      <c r="AC13" s="826">
        <v>0</v>
      </c>
      <c r="AD13" s="826">
        <v>0</v>
      </c>
      <c r="AE13" s="826">
        <v>0</v>
      </c>
      <c r="AF13" s="826">
        <v>0</v>
      </c>
      <c r="AG13" s="826">
        <v>0</v>
      </c>
      <c r="AH13" s="826">
        <v>0</v>
      </c>
      <c r="AI13" s="826">
        <v>0</v>
      </c>
      <c r="AJ13" s="826">
        <v>0</v>
      </c>
      <c r="AK13" s="826">
        <v>0</v>
      </c>
      <c r="AL13" s="826">
        <v>0</v>
      </c>
      <c r="AM13" s="826">
        <v>0</v>
      </c>
      <c r="AN13" s="827">
        <v>0</v>
      </c>
      <c r="AO13" s="826">
        <v>0</v>
      </c>
      <c r="AP13" s="828">
        <v>0</v>
      </c>
      <c r="AQ13" s="9" t="s">
        <v>593</v>
      </c>
      <c r="AR13" s="9" t="s">
        <v>594</v>
      </c>
      <c r="AS13" s="9" t="s">
        <v>595</v>
      </c>
    </row>
    <row r="14" spans="2:199" ht="48.95" customHeight="1" x14ac:dyDescent="0.2">
      <c r="B14" s="821"/>
      <c r="C14" s="822"/>
      <c r="D14" s="258"/>
      <c r="E14" s="258"/>
      <c r="F14" s="259"/>
      <c r="G14" s="259"/>
      <c r="H14" s="258"/>
      <c r="I14" s="9"/>
      <c r="J14" s="9" t="s">
        <v>598</v>
      </c>
      <c r="K14" s="178">
        <v>100000</v>
      </c>
      <c r="L14" s="56">
        <f>250000000+58774260+50000000</f>
        <v>358774260</v>
      </c>
      <c r="M14" s="823">
        <v>0</v>
      </c>
      <c r="N14" s="56">
        <f t="shared" ref="N14:N20" si="0">+L14</f>
        <v>358774260</v>
      </c>
      <c r="O14" s="9">
        <v>0</v>
      </c>
      <c r="P14" s="9">
        <v>0</v>
      </c>
      <c r="Q14" s="824">
        <v>0</v>
      </c>
      <c r="R14" s="9">
        <v>0</v>
      </c>
      <c r="S14" s="9">
        <v>0</v>
      </c>
      <c r="T14" s="9">
        <v>0</v>
      </c>
      <c r="U14" s="160">
        <v>0</v>
      </c>
      <c r="V14" s="9">
        <v>0</v>
      </c>
      <c r="W14" s="9">
        <v>0</v>
      </c>
      <c r="X14" s="9">
        <v>0</v>
      </c>
      <c r="Y14" s="825">
        <f>+AA14</f>
        <v>25050000</v>
      </c>
      <c r="Z14" s="826">
        <v>0</v>
      </c>
      <c r="AA14" s="825">
        <f>(13050+12000)*1000</f>
        <v>25050000</v>
      </c>
      <c r="AB14" s="826">
        <v>0</v>
      </c>
      <c r="AC14" s="826">
        <v>0</v>
      </c>
      <c r="AD14" s="826">
        <v>0</v>
      </c>
      <c r="AE14" s="826">
        <v>0</v>
      </c>
      <c r="AF14" s="826">
        <v>0</v>
      </c>
      <c r="AG14" s="826">
        <v>0</v>
      </c>
      <c r="AH14" s="826">
        <v>0</v>
      </c>
      <c r="AI14" s="826">
        <v>0</v>
      </c>
      <c r="AJ14" s="826">
        <v>0</v>
      </c>
      <c r="AK14" s="826">
        <v>0</v>
      </c>
      <c r="AL14" s="826">
        <v>0</v>
      </c>
      <c r="AM14" s="826">
        <v>0</v>
      </c>
      <c r="AN14" s="827">
        <v>0</v>
      </c>
      <c r="AO14" s="826">
        <v>0</v>
      </c>
      <c r="AP14" s="828">
        <v>0</v>
      </c>
      <c r="AQ14" s="9" t="s">
        <v>593</v>
      </c>
      <c r="AR14" s="9" t="s">
        <v>594</v>
      </c>
      <c r="AS14" s="9" t="s">
        <v>595</v>
      </c>
    </row>
    <row r="15" spans="2:199" ht="48.95" customHeight="1" x14ac:dyDescent="0.2">
      <c r="B15" s="821"/>
      <c r="C15" s="822"/>
      <c r="D15" s="258"/>
      <c r="E15" s="258"/>
      <c r="F15" s="259"/>
      <c r="G15" s="259"/>
      <c r="H15" s="258"/>
      <c r="I15" s="9"/>
      <c r="J15" s="9" t="s">
        <v>599</v>
      </c>
      <c r="K15" s="178">
        <v>2</v>
      </c>
      <c r="L15" s="56">
        <v>200000000</v>
      </c>
      <c r="M15" s="823">
        <v>0</v>
      </c>
      <c r="N15" s="56">
        <f t="shared" si="0"/>
        <v>200000000</v>
      </c>
      <c r="O15" s="9">
        <v>0</v>
      </c>
      <c r="P15" s="9">
        <v>0</v>
      </c>
      <c r="Q15" s="824">
        <v>0</v>
      </c>
      <c r="R15" s="9">
        <v>0</v>
      </c>
      <c r="S15" s="9">
        <v>0</v>
      </c>
      <c r="T15" s="9">
        <v>0</v>
      </c>
      <c r="U15" s="160">
        <v>0</v>
      </c>
      <c r="V15" s="9">
        <v>0</v>
      </c>
      <c r="W15" s="9">
        <v>0</v>
      </c>
      <c r="X15" s="9">
        <v>0</v>
      </c>
      <c r="Y15" s="829">
        <v>0</v>
      </c>
      <c r="Z15" s="826">
        <v>0</v>
      </c>
      <c r="AA15" s="830">
        <v>0</v>
      </c>
      <c r="AB15" s="826">
        <v>0</v>
      </c>
      <c r="AC15" s="826">
        <v>0</v>
      </c>
      <c r="AD15" s="826">
        <v>0</v>
      </c>
      <c r="AE15" s="826">
        <v>0</v>
      </c>
      <c r="AF15" s="826">
        <v>0</v>
      </c>
      <c r="AG15" s="826">
        <v>0</v>
      </c>
      <c r="AH15" s="826">
        <v>0</v>
      </c>
      <c r="AI15" s="826">
        <v>0</v>
      </c>
      <c r="AJ15" s="826">
        <v>0</v>
      </c>
      <c r="AK15" s="826">
        <v>0</v>
      </c>
      <c r="AL15" s="826">
        <v>0</v>
      </c>
      <c r="AM15" s="826">
        <v>0</v>
      </c>
      <c r="AN15" s="827">
        <v>0</v>
      </c>
      <c r="AO15" s="826">
        <v>0</v>
      </c>
      <c r="AP15" s="828">
        <v>0</v>
      </c>
      <c r="AQ15" s="9" t="s">
        <v>593</v>
      </c>
      <c r="AR15" s="9" t="s">
        <v>594</v>
      </c>
      <c r="AS15" s="9" t="s">
        <v>595</v>
      </c>
    </row>
    <row r="16" spans="2:199" ht="48.95" customHeight="1" x14ac:dyDescent="0.2">
      <c r="B16" s="821"/>
      <c r="C16" s="822"/>
      <c r="D16" s="258"/>
      <c r="E16" s="258"/>
      <c r="F16" s="259"/>
      <c r="G16" s="259"/>
      <c r="H16" s="258"/>
      <c r="I16" s="9"/>
      <c r="J16" s="9" t="s">
        <v>600</v>
      </c>
      <c r="K16" s="178">
        <v>4</v>
      </c>
      <c r="L16" s="56">
        <v>50000000</v>
      </c>
      <c r="M16" s="823">
        <v>0</v>
      </c>
      <c r="N16" s="56">
        <f t="shared" si="0"/>
        <v>50000000</v>
      </c>
      <c r="O16" s="9">
        <v>0</v>
      </c>
      <c r="P16" s="9">
        <v>0</v>
      </c>
      <c r="Q16" s="824">
        <v>0</v>
      </c>
      <c r="R16" s="9">
        <v>0</v>
      </c>
      <c r="S16" s="9">
        <v>0</v>
      </c>
      <c r="T16" s="9">
        <v>0</v>
      </c>
      <c r="U16" s="160">
        <v>0</v>
      </c>
      <c r="V16" s="9">
        <v>0</v>
      </c>
      <c r="W16" s="9">
        <v>0</v>
      </c>
      <c r="X16" s="9">
        <v>0</v>
      </c>
      <c r="Y16" s="825">
        <f>+AA16</f>
        <v>1030175000</v>
      </c>
      <c r="Z16" s="826">
        <v>0</v>
      </c>
      <c r="AA16" s="825">
        <f>(8775+16200+1000000+5200)*1000</f>
        <v>1030175000</v>
      </c>
      <c r="AB16" s="826">
        <v>0</v>
      </c>
      <c r="AC16" s="826">
        <v>0</v>
      </c>
      <c r="AD16" s="826">
        <v>0</v>
      </c>
      <c r="AE16" s="826">
        <v>0</v>
      </c>
      <c r="AF16" s="826">
        <v>0</v>
      </c>
      <c r="AG16" s="826">
        <v>0</v>
      </c>
      <c r="AH16" s="826">
        <v>0</v>
      </c>
      <c r="AI16" s="826">
        <v>0</v>
      </c>
      <c r="AJ16" s="826">
        <v>0</v>
      </c>
      <c r="AK16" s="826">
        <v>0</v>
      </c>
      <c r="AL16" s="826">
        <v>0</v>
      </c>
      <c r="AM16" s="826">
        <v>0</v>
      </c>
      <c r="AN16" s="827">
        <v>0</v>
      </c>
      <c r="AO16" s="826">
        <v>0</v>
      </c>
      <c r="AP16" s="828">
        <v>0</v>
      </c>
      <c r="AQ16" s="9" t="s">
        <v>593</v>
      </c>
      <c r="AR16" s="9" t="s">
        <v>594</v>
      </c>
      <c r="AS16" s="9" t="s">
        <v>595</v>
      </c>
    </row>
    <row r="17" spans="2:45" ht="48.95" customHeight="1" x14ac:dyDescent="0.2">
      <c r="B17" s="821"/>
      <c r="C17" s="822"/>
      <c r="D17" s="258"/>
      <c r="E17" s="258"/>
      <c r="F17" s="259"/>
      <c r="G17" s="259"/>
      <c r="H17" s="258"/>
      <c r="I17" s="9"/>
      <c r="J17" s="9" t="s">
        <v>601</v>
      </c>
      <c r="K17" s="178">
        <v>0</v>
      </c>
      <c r="L17" s="56">
        <v>0</v>
      </c>
      <c r="M17" s="823">
        <v>0</v>
      </c>
      <c r="N17" s="56">
        <f t="shared" si="0"/>
        <v>0</v>
      </c>
      <c r="O17" s="9">
        <v>0</v>
      </c>
      <c r="P17" s="9">
        <v>0</v>
      </c>
      <c r="Q17" s="824">
        <v>0</v>
      </c>
      <c r="R17" s="9">
        <v>0</v>
      </c>
      <c r="S17" s="9">
        <v>0</v>
      </c>
      <c r="T17" s="9">
        <v>0</v>
      </c>
      <c r="U17" s="160">
        <v>0</v>
      </c>
      <c r="V17" s="9">
        <v>0</v>
      </c>
      <c r="W17" s="9">
        <v>0</v>
      </c>
      <c r="X17" s="9">
        <v>0</v>
      </c>
      <c r="Y17" s="829">
        <v>0</v>
      </c>
      <c r="Z17" s="826">
        <v>0</v>
      </c>
      <c r="AA17" s="830">
        <v>0</v>
      </c>
      <c r="AB17" s="826">
        <v>0</v>
      </c>
      <c r="AC17" s="826">
        <v>0</v>
      </c>
      <c r="AD17" s="826">
        <v>0</v>
      </c>
      <c r="AE17" s="826">
        <v>0</v>
      </c>
      <c r="AF17" s="826">
        <v>0</v>
      </c>
      <c r="AG17" s="826">
        <v>0</v>
      </c>
      <c r="AH17" s="826">
        <v>0</v>
      </c>
      <c r="AI17" s="826">
        <v>0</v>
      </c>
      <c r="AJ17" s="826">
        <v>0</v>
      </c>
      <c r="AK17" s="826">
        <v>0</v>
      </c>
      <c r="AL17" s="826">
        <v>0</v>
      </c>
      <c r="AM17" s="826">
        <v>0</v>
      </c>
      <c r="AN17" s="827">
        <v>0</v>
      </c>
      <c r="AO17" s="826">
        <v>0</v>
      </c>
      <c r="AP17" s="828">
        <v>0</v>
      </c>
      <c r="AQ17" s="9" t="s">
        <v>593</v>
      </c>
      <c r="AR17" s="9" t="s">
        <v>594</v>
      </c>
      <c r="AS17" s="9" t="s">
        <v>595</v>
      </c>
    </row>
    <row r="18" spans="2:45" ht="48.95" customHeight="1" x14ac:dyDescent="0.2">
      <c r="B18" s="821"/>
      <c r="C18" s="822"/>
      <c r="D18" s="258"/>
      <c r="E18" s="258"/>
      <c r="F18" s="259"/>
      <c r="G18" s="259"/>
      <c r="H18" s="258"/>
      <c r="I18" s="9"/>
      <c r="J18" s="9" t="s">
        <v>602</v>
      </c>
      <c r="K18" s="178">
        <v>5336</v>
      </c>
      <c r="L18" s="56">
        <v>100000000</v>
      </c>
      <c r="M18" s="823">
        <v>0</v>
      </c>
      <c r="N18" s="56">
        <f t="shared" si="0"/>
        <v>100000000</v>
      </c>
      <c r="O18" s="9">
        <v>0</v>
      </c>
      <c r="P18" s="9">
        <v>0</v>
      </c>
      <c r="Q18" s="824">
        <v>0</v>
      </c>
      <c r="R18" s="9">
        <v>0</v>
      </c>
      <c r="S18" s="9">
        <v>0</v>
      </c>
      <c r="T18" s="9">
        <v>0</v>
      </c>
      <c r="U18" s="160">
        <v>0</v>
      </c>
      <c r="V18" s="9">
        <v>0</v>
      </c>
      <c r="W18" s="9">
        <v>0</v>
      </c>
      <c r="X18" s="9">
        <v>0</v>
      </c>
      <c r="Y18" s="829">
        <f>+AA18</f>
        <v>12525000</v>
      </c>
      <c r="Z18" s="826">
        <v>0</v>
      </c>
      <c r="AA18" s="825">
        <f>(7515+5010)*1000</f>
        <v>12525000</v>
      </c>
      <c r="AB18" s="826">
        <v>0</v>
      </c>
      <c r="AC18" s="826">
        <v>0</v>
      </c>
      <c r="AD18" s="826">
        <v>0</v>
      </c>
      <c r="AE18" s="826">
        <v>0</v>
      </c>
      <c r="AF18" s="826">
        <v>0</v>
      </c>
      <c r="AG18" s="826">
        <v>0</v>
      </c>
      <c r="AH18" s="826">
        <v>0</v>
      </c>
      <c r="AI18" s="826">
        <v>0</v>
      </c>
      <c r="AJ18" s="826">
        <v>0</v>
      </c>
      <c r="AK18" s="826">
        <v>0</v>
      </c>
      <c r="AL18" s="826">
        <v>0</v>
      </c>
      <c r="AM18" s="826">
        <v>0</v>
      </c>
      <c r="AN18" s="827">
        <v>0</v>
      </c>
      <c r="AO18" s="826">
        <v>0</v>
      </c>
      <c r="AP18" s="828">
        <v>0</v>
      </c>
      <c r="AQ18" s="9" t="s">
        <v>593</v>
      </c>
      <c r="AR18" s="9" t="s">
        <v>594</v>
      </c>
      <c r="AS18" s="9" t="s">
        <v>595</v>
      </c>
    </row>
    <row r="19" spans="2:45" ht="48.95" customHeight="1" x14ac:dyDescent="0.2">
      <c r="B19" s="821"/>
      <c r="C19" s="822"/>
      <c r="D19" s="258"/>
      <c r="E19" s="258"/>
      <c r="F19" s="259"/>
      <c r="G19" s="259"/>
      <c r="H19" s="258"/>
      <c r="I19" s="9"/>
      <c r="J19" s="9" t="s">
        <v>603</v>
      </c>
      <c r="K19" s="178">
        <v>1</v>
      </c>
      <c r="L19" s="56">
        <v>25000000</v>
      </c>
      <c r="M19" s="823">
        <v>0</v>
      </c>
      <c r="N19" s="56">
        <f t="shared" si="0"/>
        <v>25000000</v>
      </c>
      <c r="O19" s="9">
        <v>0</v>
      </c>
      <c r="P19" s="9">
        <v>0</v>
      </c>
      <c r="Q19" s="824">
        <v>0</v>
      </c>
      <c r="R19" s="9">
        <v>0</v>
      </c>
      <c r="S19" s="9">
        <v>0</v>
      </c>
      <c r="T19" s="9">
        <v>0</v>
      </c>
      <c r="U19" s="160">
        <v>0</v>
      </c>
      <c r="V19" s="9">
        <v>0</v>
      </c>
      <c r="W19" s="9">
        <v>0</v>
      </c>
      <c r="X19" s="9">
        <v>0</v>
      </c>
      <c r="Y19" s="829">
        <f>+AA19</f>
        <v>5241000</v>
      </c>
      <c r="Z19" s="826">
        <v>0</v>
      </c>
      <c r="AA19" s="825">
        <v>5241000</v>
      </c>
      <c r="AB19" s="826">
        <v>0</v>
      </c>
      <c r="AC19" s="826">
        <v>0</v>
      </c>
      <c r="AD19" s="826">
        <v>0</v>
      </c>
      <c r="AE19" s="826">
        <v>0</v>
      </c>
      <c r="AF19" s="826">
        <v>0</v>
      </c>
      <c r="AG19" s="826">
        <v>0</v>
      </c>
      <c r="AH19" s="826">
        <v>0</v>
      </c>
      <c r="AI19" s="826">
        <v>0</v>
      </c>
      <c r="AJ19" s="826">
        <v>0</v>
      </c>
      <c r="AK19" s="826">
        <v>0</v>
      </c>
      <c r="AL19" s="826">
        <v>0</v>
      </c>
      <c r="AM19" s="826">
        <v>0</v>
      </c>
      <c r="AN19" s="827">
        <v>0</v>
      </c>
      <c r="AO19" s="826">
        <v>0</v>
      </c>
      <c r="AP19" s="828">
        <v>0</v>
      </c>
      <c r="AQ19" s="9" t="s">
        <v>593</v>
      </c>
      <c r="AR19" s="9" t="s">
        <v>594</v>
      </c>
      <c r="AS19" s="9" t="s">
        <v>595</v>
      </c>
    </row>
    <row r="20" spans="2:45" ht="48.95" customHeight="1" x14ac:dyDescent="0.2">
      <c r="B20" s="821"/>
      <c r="C20" s="822"/>
      <c r="D20" s="258"/>
      <c r="E20" s="258" t="s">
        <v>604</v>
      </c>
      <c r="F20" s="259"/>
      <c r="G20" s="259"/>
      <c r="H20" s="258"/>
      <c r="I20" s="9"/>
      <c r="J20" s="9" t="s">
        <v>605</v>
      </c>
      <c r="K20" s="178">
        <v>1</v>
      </c>
      <c r="L20" s="56">
        <f>25000000+51225740</f>
        <v>76225740</v>
      </c>
      <c r="M20" s="823">
        <v>0</v>
      </c>
      <c r="N20" s="56">
        <f t="shared" si="0"/>
        <v>76225740</v>
      </c>
      <c r="O20" s="9">
        <v>0</v>
      </c>
      <c r="P20" s="9">
        <v>0</v>
      </c>
      <c r="Q20" s="824">
        <v>0</v>
      </c>
      <c r="R20" s="9">
        <v>0</v>
      </c>
      <c r="S20" s="9">
        <v>0</v>
      </c>
      <c r="T20" s="9">
        <v>0</v>
      </c>
      <c r="U20" s="160">
        <v>0</v>
      </c>
      <c r="V20" s="9">
        <v>0</v>
      </c>
      <c r="W20" s="9">
        <v>0</v>
      </c>
      <c r="X20" s="9">
        <v>0</v>
      </c>
      <c r="Y20" s="825">
        <f>16200*1000</f>
        <v>16200000</v>
      </c>
      <c r="Z20" s="826">
        <v>0</v>
      </c>
      <c r="AA20" s="830">
        <v>16200000</v>
      </c>
      <c r="AB20" s="826">
        <v>0</v>
      </c>
      <c r="AC20" s="826">
        <v>0</v>
      </c>
      <c r="AD20" s="826">
        <v>0</v>
      </c>
      <c r="AE20" s="826">
        <v>0</v>
      </c>
      <c r="AF20" s="826">
        <v>0</v>
      </c>
      <c r="AG20" s="826">
        <v>0</v>
      </c>
      <c r="AH20" s="826">
        <v>0</v>
      </c>
      <c r="AI20" s="826">
        <v>0</v>
      </c>
      <c r="AJ20" s="826">
        <v>0</v>
      </c>
      <c r="AK20" s="826">
        <v>0</v>
      </c>
      <c r="AL20" s="826">
        <v>0</v>
      </c>
      <c r="AM20" s="826">
        <v>0</v>
      </c>
      <c r="AN20" s="827">
        <v>0</v>
      </c>
      <c r="AO20" s="826">
        <v>0</v>
      </c>
      <c r="AP20" s="828">
        <v>0</v>
      </c>
      <c r="AQ20" s="9" t="s">
        <v>593</v>
      </c>
      <c r="AR20" s="9" t="s">
        <v>594</v>
      </c>
      <c r="AS20" s="9" t="s">
        <v>595</v>
      </c>
    </row>
    <row r="21" spans="2:45" ht="48.95" customHeight="1" x14ac:dyDescent="0.2">
      <c r="B21" s="821"/>
      <c r="C21" s="822"/>
      <c r="D21" s="258"/>
      <c r="E21" s="258"/>
      <c r="F21" s="259"/>
      <c r="G21" s="259"/>
      <c r="H21" s="258"/>
      <c r="I21" s="9"/>
      <c r="J21" s="9" t="s">
        <v>606</v>
      </c>
      <c r="K21" s="178"/>
      <c r="L21" s="56">
        <v>0</v>
      </c>
      <c r="M21" s="823">
        <v>0</v>
      </c>
      <c r="N21" s="56">
        <v>0</v>
      </c>
      <c r="O21" s="9">
        <v>0</v>
      </c>
      <c r="P21" s="9">
        <v>0</v>
      </c>
      <c r="Q21" s="824">
        <v>0</v>
      </c>
      <c r="R21" s="9">
        <v>0</v>
      </c>
      <c r="S21" s="9">
        <v>0</v>
      </c>
      <c r="T21" s="9">
        <v>0</v>
      </c>
      <c r="U21" s="160">
        <v>0</v>
      </c>
      <c r="V21" s="9">
        <v>0</v>
      </c>
      <c r="W21" s="9">
        <v>0</v>
      </c>
      <c r="X21" s="9">
        <v>0</v>
      </c>
      <c r="Y21" s="829">
        <v>0</v>
      </c>
      <c r="Z21" s="826">
        <v>0</v>
      </c>
      <c r="AA21" s="830">
        <v>0</v>
      </c>
      <c r="AB21" s="826">
        <v>0</v>
      </c>
      <c r="AC21" s="826">
        <v>0</v>
      </c>
      <c r="AD21" s="826">
        <v>0</v>
      </c>
      <c r="AE21" s="826">
        <v>0</v>
      </c>
      <c r="AF21" s="826">
        <v>0</v>
      </c>
      <c r="AG21" s="826">
        <v>0</v>
      </c>
      <c r="AH21" s="826">
        <v>0</v>
      </c>
      <c r="AI21" s="826">
        <v>0</v>
      </c>
      <c r="AJ21" s="826">
        <v>0</v>
      </c>
      <c r="AK21" s="826">
        <v>0</v>
      </c>
      <c r="AL21" s="826">
        <v>0</v>
      </c>
      <c r="AM21" s="826">
        <v>0</v>
      </c>
      <c r="AN21" s="827">
        <v>0</v>
      </c>
      <c r="AO21" s="826">
        <v>0</v>
      </c>
      <c r="AP21" s="828">
        <v>0</v>
      </c>
      <c r="AQ21" s="9" t="s">
        <v>593</v>
      </c>
      <c r="AR21" s="9" t="s">
        <v>594</v>
      </c>
      <c r="AS21" s="9" t="s">
        <v>595</v>
      </c>
    </row>
    <row r="22" spans="2:45" ht="48.95" customHeight="1" x14ac:dyDescent="0.2">
      <c r="B22" s="821"/>
      <c r="C22" s="822"/>
      <c r="D22" s="258"/>
      <c r="E22" s="258"/>
      <c r="F22" s="259"/>
      <c r="G22" s="259"/>
      <c r="H22" s="258"/>
      <c r="I22" s="9"/>
      <c r="J22" s="9" t="s">
        <v>607</v>
      </c>
      <c r="K22" s="178">
        <v>10</v>
      </c>
      <c r="L22" s="831">
        <v>15000000</v>
      </c>
      <c r="M22" s="823">
        <v>0</v>
      </c>
      <c r="N22" s="56">
        <f t="shared" ref="N22:N27" si="1">+L22</f>
        <v>15000000</v>
      </c>
      <c r="O22" s="9">
        <v>0</v>
      </c>
      <c r="P22" s="9">
        <v>0</v>
      </c>
      <c r="Q22" s="832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833">
        <f>+AA22</f>
        <v>15275000</v>
      </c>
      <c r="Z22" s="826">
        <v>0</v>
      </c>
      <c r="AA22" s="825">
        <f>(8775+6500)*1000</f>
        <v>15275000</v>
      </c>
      <c r="AB22" s="826">
        <v>0</v>
      </c>
      <c r="AC22" s="826">
        <v>0</v>
      </c>
      <c r="AD22" s="826">
        <v>0</v>
      </c>
      <c r="AE22" s="826">
        <v>0</v>
      </c>
      <c r="AF22" s="826">
        <v>0</v>
      </c>
      <c r="AG22" s="826">
        <v>0</v>
      </c>
      <c r="AH22" s="826">
        <v>0</v>
      </c>
      <c r="AI22" s="826">
        <v>0</v>
      </c>
      <c r="AJ22" s="826">
        <v>0</v>
      </c>
      <c r="AK22" s="826">
        <v>0</v>
      </c>
      <c r="AL22" s="826">
        <v>0</v>
      </c>
      <c r="AM22" s="826">
        <v>0</v>
      </c>
      <c r="AN22" s="827">
        <v>0</v>
      </c>
      <c r="AO22" s="826">
        <v>0</v>
      </c>
      <c r="AP22" s="828">
        <v>0</v>
      </c>
      <c r="AQ22" s="9" t="s">
        <v>593</v>
      </c>
      <c r="AR22" s="9" t="s">
        <v>594</v>
      </c>
      <c r="AS22" s="9" t="s">
        <v>595</v>
      </c>
    </row>
    <row r="23" spans="2:45" ht="50.1" customHeight="1" x14ac:dyDescent="0.2">
      <c r="B23" s="821"/>
      <c r="C23" s="822"/>
      <c r="D23" s="258" t="s">
        <v>608</v>
      </c>
      <c r="E23" s="258" t="s">
        <v>609</v>
      </c>
      <c r="F23" s="259">
        <v>2020730010013</v>
      </c>
      <c r="G23" s="259">
        <v>219305401251</v>
      </c>
      <c r="H23" s="258" t="s">
        <v>610</v>
      </c>
      <c r="I23" s="9"/>
      <c r="J23" s="9" t="s">
        <v>611</v>
      </c>
      <c r="K23" s="178">
        <v>2</v>
      </c>
      <c r="L23" s="56">
        <v>16432612</v>
      </c>
      <c r="M23" s="823">
        <v>0</v>
      </c>
      <c r="N23" s="56">
        <f t="shared" si="1"/>
        <v>16432612</v>
      </c>
      <c r="O23" s="9">
        <v>0</v>
      </c>
      <c r="P23" s="9">
        <v>0</v>
      </c>
      <c r="Q23" s="824">
        <v>0</v>
      </c>
      <c r="R23" s="9">
        <v>0</v>
      </c>
      <c r="S23" s="9">
        <v>0</v>
      </c>
      <c r="T23" s="9">
        <v>0</v>
      </c>
      <c r="U23" s="160">
        <v>0</v>
      </c>
      <c r="V23" s="9">
        <v>0</v>
      </c>
      <c r="W23" s="9">
        <v>0</v>
      </c>
      <c r="X23" s="9">
        <v>0</v>
      </c>
      <c r="Y23" s="829">
        <f>+AA23</f>
        <v>16432612</v>
      </c>
      <c r="Z23" s="826">
        <v>0</v>
      </c>
      <c r="AA23" s="825">
        <f>8216000+8216612</f>
        <v>16432612</v>
      </c>
      <c r="AB23" s="826">
        <v>0</v>
      </c>
      <c r="AC23" s="826">
        <v>0</v>
      </c>
      <c r="AD23" s="826">
        <v>0</v>
      </c>
      <c r="AE23" s="826">
        <v>0</v>
      </c>
      <c r="AF23" s="826">
        <v>0</v>
      </c>
      <c r="AG23" s="826">
        <v>0</v>
      </c>
      <c r="AH23" s="826">
        <v>0</v>
      </c>
      <c r="AI23" s="826">
        <v>0</v>
      </c>
      <c r="AJ23" s="826">
        <v>0</v>
      </c>
      <c r="AK23" s="826">
        <v>0</v>
      </c>
      <c r="AL23" s="826">
        <v>0</v>
      </c>
      <c r="AM23" s="826">
        <v>0</v>
      </c>
      <c r="AN23" s="827">
        <v>0</v>
      </c>
      <c r="AO23" s="826">
        <v>0</v>
      </c>
      <c r="AP23" s="828">
        <v>0</v>
      </c>
      <c r="AQ23" s="9" t="s">
        <v>593</v>
      </c>
      <c r="AR23" s="9" t="s">
        <v>594</v>
      </c>
      <c r="AS23" s="9" t="s">
        <v>595</v>
      </c>
    </row>
    <row r="24" spans="2:45" ht="50.1" customHeight="1" x14ac:dyDescent="0.2">
      <c r="B24" s="821"/>
      <c r="C24" s="822"/>
      <c r="D24" s="258"/>
      <c r="E24" s="258"/>
      <c r="F24" s="259"/>
      <c r="G24" s="259"/>
      <c r="H24" s="258"/>
      <c r="I24" s="9"/>
      <c r="J24" s="9" t="s">
        <v>612</v>
      </c>
      <c r="K24" s="178">
        <v>1</v>
      </c>
      <c r="L24" s="56">
        <v>13050000</v>
      </c>
      <c r="M24" s="823">
        <v>0</v>
      </c>
      <c r="N24" s="56">
        <f t="shared" si="1"/>
        <v>13050000</v>
      </c>
      <c r="O24" s="9">
        <v>0</v>
      </c>
      <c r="P24" s="9">
        <v>0</v>
      </c>
      <c r="Q24" s="824">
        <v>0</v>
      </c>
      <c r="R24" s="9">
        <v>0</v>
      </c>
      <c r="S24" s="9">
        <v>0</v>
      </c>
      <c r="T24" s="9">
        <v>0</v>
      </c>
      <c r="U24" s="160">
        <v>0</v>
      </c>
      <c r="V24" s="9">
        <v>0</v>
      </c>
      <c r="W24" s="9">
        <v>0</v>
      </c>
      <c r="X24" s="9">
        <v>0</v>
      </c>
      <c r="Y24" s="825">
        <v>13050000</v>
      </c>
      <c r="Z24" s="826">
        <v>0</v>
      </c>
      <c r="AA24" s="825">
        <v>13050000</v>
      </c>
      <c r="AB24" s="826">
        <v>0</v>
      </c>
      <c r="AC24" s="826">
        <v>0</v>
      </c>
      <c r="AD24" s="826">
        <v>0</v>
      </c>
      <c r="AE24" s="826">
        <v>0</v>
      </c>
      <c r="AF24" s="826">
        <v>0</v>
      </c>
      <c r="AG24" s="826">
        <v>0</v>
      </c>
      <c r="AH24" s="826">
        <v>0</v>
      </c>
      <c r="AI24" s="826">
        <v>0</v>
      </c>
      <c r="AJ24" s="826">
        <v>0</v>
      </c>
      <c r="AK24" s="826">
        <v>0</v>
      </c>
      <c r="AL24" s="826">
        <v>0</v>
      </c>
      <c r="AM24" s="826">
        <v>0</v>
      </c>
      <c r="AN24" s="827">
        <v>0</v>
      </c>
      <c r="AO24" s="826">
        <v>0</v>
      </c>
      <c r="AP24" s="828">
        <v>0</v>
      </c>
      <c r="AQ24" s="9" t="s">
        <v>593</v>
      </c>
      <c r="AR24" s="9" t="s">
        <v>594</v>
      </c>
      <c r="AS24" s="9" t="s">
        <v>595</v>
      </c>
    </row>
    <row r="25" spans="2:45" ht="50.1" customHeight="1" x14ac:dyDescent="0.2">
      <c r="B25" s="821"/>
      <c r="C25" s="822"/>
      <c r="D25" s="258"/>
      <c r="E25" s="258"/>
      <c r="F25" s="259"/>
      <c r="G25" s="259"/>
      <c r="H25" s="258"/>
      <c r="I25" s="9"/>
      <c r="J25" s="9" t="s">
        <v>613</v>
      </c>
      <c r="K25" s="178">
        <v>30</v>
      </c>
      <c r="L25" s="56">
        <v>12750000</v>
      </c>
      <c r="M25" s="823">
        <v>0</v>
      </c>
      <c r="N25" s="56">
        <f t="shared" si="1"/>
        <v>12750000</v>
      </c>
      <c r="O25" s="9">
        <v>0</v>
      </c>
      <c r="P25" s="9">
        <v>0</v>
      </c>
      <c r="Q25" s="824">
        <v>0</v>
      </c>
      <c r="R25" s="9">
        <v>0</v>
      </c>
      <c r="S25" s="9">
        <v>0</v>
      </c>
      <c r="T25" s="9">
        <v>0</v>
      </c>
      <c r="U25" s="160">
        <v>0</v>
      </c>
      <c r="V25" s="9">
        <v>0</v>
      </c>
      <c r="W25" s="9">
        <v>0</v>
      </c>
      <c r="X25" s="9">
        <v>0</v>
      </c>
      <c r="Y25" s="829">
        <f>+AA25</f>
        <v>12750000</v>
      </c>
      <c r="Z25" s="826">
        <v>0</v>
      </c>
      <c r="AA25" s="825">
        <v>12750000</v>
      </c>
      <c r="AB25" s="826">
        <v>0</v>
      </c>
      <c r="AC25" s="826">
        <v>0</v>
      </c>
      <c r="AD25" s="826">
        <v>0</v>
      </c>
      <c r="AE25" s="826">
        <v>0</v>
      </c>
      <c r="AF25" s="826">
        <v>0</v>
      </c>
      <c r="AG25" s="826">
        <v>0</v>
      </c>
      <c r="AH25" s="826">
        <v>0</v>
      </c>
      <c r="AI25" s="826">
        <v>0</v>
      </c>
      <c r="AJ25" s="826">
        <v>0</v>
      </c>
      <c r="AK25" s="826">
        <v>0</v>
      </c>
      <c r="AL25" s="826">
        <v>0</v>
      </c>
      <c r="AM25" s="826">
        <v>0</v>
      </c>
      <c r="AN25" s="827">
        <v>0</v>
      </c>
      <c r="AO25" s="826">
        <v>0</v>
      </c>
      <c r="AP25" s="828">
        <v>0</v>
      </c>
      <c r="AQ25" s="9" t="s">
        <v>593</v>
      </c>
      <c r="AR25" s="9" t="s">
        <v>594</v>
      </c>
      <c r="AS25" s="9" t="s">
        <v>595</v>
      </c>
    </row>
    <row r="26" spans="2:45" ht="50.1" customHeight="1" x14ac:dyDescent="0.2">
      <c r="B26" s="821"/>
      <c r="C26" s="822"/>
      <c r="D26" s="258"/>
      <c r="E26" s="258"/>
      <c r="F26" s="259"/>
      <c r="G26" s="259"/>
      <c r="H26" s="258"/>
      <c r="I26" s="9"/>
      <c r="J26" s="9" t="s">
        <v>614</v>
      </c>
      <c r="K26" s="178">
        <v>10</v>
      </c>
      <c r="L26" s="56">
        <v>10000000</v>
      </c>
      <c r="M26" s="823">
        <v>0</v>
      </c>
      <c r="N26" s="56">
        <f t="shared" si="1"/>
        <v>10000000</v>
      </c>
      <c r="O26" s="9">
        <v>0</v>
      </c>
      <c r="P26" s="9">
        <v>0</v>
      </c>
      <c r="Q26" s="824">
        <v>0</v>
      </c>
      <c r="R26" s="9">
        <v>0</v>
      </c>
      <c r="S26" s="9">
        <v>0</v>
      </c>
      <c r="T26" s="9">
        <v>0</v>
      </c>
      <c r="U26" s="160">
        <v>0</v>
      </c>
      <c r="V26" s="9">
        <v>0</v>
      </c>
      <c r="W26" s="9">
        <v>0</v>
      </c>
      <c r="X26" s="9">
        <v>0</v>
      </c>
      <c r="Y26" s="829">
        <v>0</v>
      </c>
      <c r="Z26" s="826">
        <v>0</v>
      </c>
      <c r="AA26" s="830">
        <v>0</v>
      </c>
      <c r="AB26" s="826">
        <v>0</v>
      </c>
      <c r="AC26" s="826">
        <v>0</v>
      </c>
      <c r="AD26" s="826">
        <v>0</v>
      </c>
      <c r="AE26" s="826">
        <v>0</v>
      </c>
      <c r="AF26" s="826">
        <v>0</v>
      </c>
      <c r="AG26" s="826">
        <v>0</v>
      </c>
      <c r="AH26" s="826">
        <v>0</v>
      </c>
      <c r="AI26" s="826">
        <v>0</v>
      </c>
      <c r="AJ26" s="826">
        <v>0</v>
      </c>
      <c r="AK26" s="826">
        <v>0</v>
      </c>
      <c r="AL26" s="826">
        <v>0</v>
      </c>
      <c r="AM26" s="826">
        <v>0</v>
      </c>
      <c r="AN26" s="827">
        <v>0</v>
      </c>
      <c r="AO26" s="826">
        <v>0</v>
      </c>
      <c r="AP26" s="828">
        <v>0</v>
      </c>
      <c r="AQ26" s="9" t="s">
        <v>593</v>
      </c>
      <c r="AR26" s="9" t="s">
        <v>594</v>
      </c>
      <c r="AS26" s="9" t="s">
        <v>595</v>
      </c>
    </row>
    <row r="27" spans="2:45" ht="50.1" customHeight="1" x14ac:dyDescent="0.2">
      <c r="B27" s="821"/>
      <c r="C27" s="822"/>
      <c r="D27" s="258" t="s">
        <v>615</v>
      </c>
      <c r="E27" s="258" t="s">
        <v>616</v>
      </c>
      <c r="F27" s="259">
        <v>2020730010009</v>
      </c>
      <c r="G27" s="259" t="s">
        <v>617</v>
      </c>
      <c r="H27" s="258" t="s">
        <v>616</v>
      </c>
      <c r="I27" s="9"/>
      <c r="J27" s="9" t="s">
        <v>618</v>
      </c>
      <c r="K27" s="178">
        <v>100</v>
      </c>
      <c r="L27" s="56">
        <v>55091000</v>
      </c>
      <c r="M27" s="823">
        <v>0</v>
      </c>
      <c r="N27" s="56">
        <f t="shared" si="1"/>
        <v>55091000</v>
      </c>
      <c r="O27" s="9">
        <v>0</v>
      </c>
      <c r="P27" s="9">
        <v>0</v>
      </c>
      <c r="Q27" s="832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833">
        <f>+AA27</f>
        <v>55091000</v>
      </c>
      <c r="Z27" s="826">
        <v>0</v>
      </c>
      <c r="AA27" s="825">
        <f>(19125+13050+12750+6766+3400)*1000</f>
        <v>55091000</v>
      </c>
      <c r="AB27" s="826">
        <v>0</v>
      </c>
      <c r="AC27" s="826">
        <v>0</v>
      </c>
      <c r="AD27" s="826">
        <v>0</v>
      </c>
      <c r="AE27" s="826">
        <v>0</v>
      </c>
      <c r="AF27" s="826">
        <v>0</v>
      </c>
      <c r="AG27" s="826">
        <v>0</v>
      </c>
      <c r="AH27" s="826">
        <v>0</v>
      </c>
      <c r="AI27" s="826">
        <v>0</v>
      </c>
      <c r="AJ27" s="826">
        <v>0</v>
      </c>
      <c r="AK27" s="826">
        <v>0</v>
      </c>
      <c r="AL27" s="826">
        <v>0</v>
      </c>
      <c r="AM27" s="826">
        <v>0</v>
      </c>
      <c r="AN27" s="827">
        <v>0</v>
      </c>
      <c r="AO27" s="826">
        <v>0</v>
      </c>
      <c r="AP27" s="828">
        <v>0</v>
      </c>
      <c r="AQ27" s="9" t="s">
        <v>593</v>
      </c>
      <c r="AR27" s="9" t="s">
        <v>594</v>
      </c>
      <c r="AS27" s="9" t="s">
        <v>595</v>
      </c>
    </row>
    <row r="28" spans="2:45" ht="50.1" customHeight="1" x14ac:dyDescent="0.2">
      <c r="B28" s="821"/>
      <c r="C28" s="822"/>
      <c r="D28" s="258"/>
      <c r="E28" s="258"/>
      <c r="F28" s="259"/>
      <c r="G28" s="259"/>
      <c r="H28" s="258"/>
      <c r="I28" s="9"/>
      <c r="J28" s="20" t="s">
        <v>619</v>
      </c>
      <c r="K28" s="178">
        <v>0</v>
      </c>
      <c r="L28" s="56">
        <v>0</v>
      </c>
      <c r="M28" s="823">
        <v>0</v>
      </c>
      <c r="N28" s="56">
        <v>0</v>
      </c>
      <c r="O28" s="9">
        <v>0</v>
      </c>
      <c r="P28" s="9">
        <v>0</v>
      </c>
      <c r="Q28" s="824">
        <v>0</v>
      </c>
      <c r="R28" s="9">
        <v>0</v>
      </c>
      <c r="S28" s="9">
        <v>0</v>
      </c>
      <c r="T28" s="9">
        <v>0</v>
      </c>
      <c r="U28" s="160">
        <v>0</v>
      </c>
      <c r="V28" s="9">
        <v>0</v>
      </c>
      <c r="W28" s="9">
        <v>0</v>
      </c>
      <c r="X28" s="9">
        <v>0</v>
      </c>
      <c r="Y28" s="829">
        <v>0</v>
      </c>
      <c r="Z28" s="826">
        <v>0</v>
      </c>
      <c r="AA28" s="830">
        <v>0</v>
      </c>
      <c r="AB28" s="826">
        <v>0</v>
      </c>
      <c r="AC28" s="826">
        <v>0</v>
      </c>
      <c r="AD28" s="826">
        <v>0</v>
      </c>
      <c r="AE28" s="826">
        <v>0</v>
      </c>
      <c r="AF28" s="826">
        <v>0</v>
      </c>
      <c r="AG28" s="826">
        <v>0</v>
      </c>
      <c r="AH28" s="826">
        <v>0</v>
      </c>
      <c r="AI28" s="826">
        <v>0</v>
      </c>
      <c r="AJ28" s="826">
        <v>0</v>
      </c>
      <c r="AK28" s="826">
        <v>0</v>
      </c>
      <c r="AL28" s="826">
        <v>0</v>
      </c>
      <c r="AM28" s="826">
        <v>0</v>
      </c>
      <c r="AN28" s="827">
        <v>0</v>
      </c>
      <c r="AO28" s="826">
        <v>0</v>
      </c>
      <c r="AP28" s="828">
        <v>0</v>
      </c>
      <c r="AQ28" s="9" t="s">
        <v>593</v>
      </c>
      <c r="AR28" s="9" t="s">
        <v>594</v>
      </c>
      <c r="AS28" s="9" t="s">
        <v>595</v>
      </c>
    </row>
    <row r="29" spans="2:45" ht="50.1" customHeight="1" x14ac:dyDescent="0.2">
      <c r="B29" s="821"/>
      <c r="C29" s="822"/>
      <c r="D29" s="258"/>
      <c r="E29" s="258"/>
      <c r="F29" s="259"/>
      <c r="G29" s="259"/>
      <c r="H29" s="258"/>
      <c r="I29" s="9"/>
      <c r="J29" s="9" t="s">
        <v>620</v>
      </c>
      <c r="K29" s="178">
        <v>30</v>
      </c>
      <c r="L29" s="56">
        <v>49300000</v>
      </c>
      <c r="M29" s="823">
        <v>0</v>
      </c>
      <c r="N29" s="56">
        <f>+L29</f>
        <v>49300000</v>
      </c>
      <c r="O29" s="9">
        <v>0</v>
      </c>
      <c r="P29" s="9">
        <v>0</v>
      </c>
      <c r="Q29" s="824">
        <v>0</v>
      </c>
      <c r="R29" s="9">
        <v>0</v>
      </c>
      <c r="S29" s="9">
        <v>0</v>
      </c>
      <c r="T29" s="9">
        <v>0</v>
      </c>
      <c r="U29" s="160">
        <v>0</v>
      </c>
      <c r="V29" s="9">
        <v>0</v>
      </c>
      <c r="W29" s="9">
        <v>0</v>
      </c>
      <c r="X29" s="9">
        <v>0</v>
      </c>
      <c r="Y29" s="829">
        <f>+AA29</f>
        <v>49300000</v>
      </c>
      <c r="Z29" s="826">
        <v>0</v>
      </c>
      <c r="AA29" s="825">
        <f>(16200+11475+14400+7225)*1000</f>
        <v>49300000</v>
      </c>
      <c r="AB29" s="826">
        <v>0</v>
      </c>
      <c r="AC29" s="826">
        <v>0</v>
      </c>
      <c r="AD29" s="826">
        <v>0</v>
      </c>
      <c r="AE29" s="826">
        <v>0</v>
      </c>
      <c r="AF29" s="826">
        <v>0</v>
      </c>
      <c r="AG29" s="826">
        <v>0</v>
      </c>
      <c r="AH29" s="826">
        <v>0</v>
      </c>
      <c r="AI29" s="826">
        <v>0</v>
      </c>
      <c r="AJ29" s="826">
        <v>0</v>
      </c>
      <c r="AK29" s="826">
        <v>0</v>
      </c>
      <c r="AL29" s="826">
        <v>0</v>
      </c>
      <c r="AM29" s="826">
        <v>0</v>
      </c>
      <c r="AN29" s="827">
        <v>0</v>
      </c>
      <c r="AO29" s="826">
        <v>0</v>
      </c>
      <c r="AP29" s="828">
        <v>0</v>
      </c>
      <c r="AQ29" s="9" t="s">
        <v>593</v>
      </c>
      <c r="AR29" s="9" t="s">
        <v>594</v>
      </c>
      <c r="AS29" s="9" t="s">
        <v>595</v>
      </c>
    </row>
    <row r="30" spans="2:45" ht="50.1" customHeight="1" x14ac:dyDescent="0.2">
      <c r="B30" s="821"/>
      <c r="C30" s="822"/>
      <c r="D30" s="258"/>
      <c r="E30" s="258"/>
      <c r="F30" s="259"/>
      <c r="G30" s="259"/>
      <c r="H30" s="258"/>
      <c r="I30" s="9"/>
      <c r="J30" s="9" t="s">
        <v>621</v>
      </c>
      <c r="K30" s="178">
        <v>2</v>
      </c>
      <c r="L30" s="56">
        <v>1500000000</v>
      </c>
      <c r="M30" s="831">
        <v>800000000</v>
      </c>
      <c r="N30" s="56">
        <v>700000000</v>
      </c>
      <c r="O30" s="9">
        <v>0</v>
      </c>
      <c r="P30" s="9">
        <v>0</v>
      </c>
      <c r="Q30" s="824">
        <v>0</v>
      </c>
      <c r="R30" s="9">
        <v>0</v>
      </c>
      <c r="S30" s="9">
        <v>0</v>
      </c>
      <c r="T30" s="9">
        <v>0</v>
      </c>
      <c r="U30" s="160">
        <v>0</v>
      </c>
      <c r="V30" s="9">
        <v>0</v>
      </c>
      <c r="W30" s="9">
        <v>0</v>
      </c>
      <c r="X30" s="9">
        <v>0</v>
      </c>
      <c r="Y30" s="829">
        <v>1500000000</v>
      </c>
      <c r="Z30" s="826">
        <v>0</v>
      </c>
      <c r="AA30" s="830">
        <v>1500000000</v>
      </c>
      <c r="AB30" s="826">
        <v>0</v>
      </c>
      <c r="AC30" s="826">
        <v>0</v>
      </c>
      <c r="AD30" s="826">
        <v>0</v>
      </c>
      <c r="AE30" s="826">
        <v>0</v>
      </c>
      <c r="AF30" s="826">
        <v>0</v>
      </c>
      <c r="AG30" s="826">
        <v>0</v>
      </c>
      <c r="AH30" s="826">
        <v>0</v>
      </c>
      <c r="AI30" s="826">
        <v>0</v>
      </c>
      <c r="AJ30" s="826">
        <v>0</v>
      </c>
      <c r="AK30" s="826">
        <v>0</v>
      </c>
      <c r="AL30" s="826">
        <v>0</v>
      </c>
      <c r="AM30" s="826">
        <v>0</v>
      </c>
      <c r="AN30" s="827">
        <v>0</v>
      </c>
      <c r="AO30" s="826">
        <v>0</v>
      </c>
      <c r="AP30" s="828">
        <v>0</v>
      </c>
      <c r="AQ30" s="9" t="s">
        <v>593</v>
      </c>
      <c r="AR30" s="9" t="s">
        <v>594</v>
      </c>
      <c r="AS30" s="9" t="s">
        <v>595</v>
      </c>
    </row>
    <row r="31" spans="2:45" ht="50.1" customHeight="1" x14ac:dyDescent="0.2">
      <c r="B31" s="821"/>
      <c r="C31" s="822"/>
      <c r="D31" s="258"/>
      <c r="E31" s="258"/>
      <c r="F31" s="259"/>
      <c r="G31" s="259"/>
      <c r="H31" s="258"/>
      <c r="I31" s="9"/>
      <c r="J31" s="9" t="s">
        <v>622</v>
      </c>
      <c r="K31" s="178">
        <v>2</v>
      </c>
      <c r="L31" s="56">
        <v>21141000</v>
      </c>
      <c r="M31" s="9">
        <v>0</v>
      </c>
      <c r="N31" s="56">
        <f>+L31</f>
        <v>21141000</v>
      </c>
      <c r="O31" s="9">
        <v>0</v>
      </c>
      <c r="P31" s="9">
        <v>0</v>
      </c>
      <c r="Q31" s="824">
        <v>0</v>
      </c>
      <c r="R31" s="9">
        <v>0</v>
      </c>
      <c r="S31" s="9">
        <v>0</v>
      </c>
      <c r="T31" s="9">
        <v>0</v>
      </c>
      <c r="U31" s="160">
        <v>0</v>
      </c>
      <c r="V31" s="9">
        <v>0</v>
      </c>
      <c r="W31" s="9">
        <v>0</v>
      </c>
      <c r="X31" s="9">
        <v>0</v>
      </c>
      <c r="Y31" s="829">
        <f>+AA31</f>
        <v>21141000</v>
      </c>
      <c r="Z31" s="826">
        <v>0</v>
      </c>
      <c r="AA31" s="825">
        <f>(11475+9666)*1000</f>
        <v>21141000</v>
      </c>
      <c r="AB31" s="826">
        <v>0</v>
      </c>
      <c r="AC31" s="826">
        <v>0</v>
      </c>
      <c r="AD31" s="826">
        <v>0</v>
      </c>
      <c r="AE31" s="826">
        <v>0</v>
      </c>
      <c r="AF31" s="826">
        <v>0</v>
      </c>
      <c r="AG31" s="826">
        <v>0</v>
      </c>
      <c r="AH31" s="826">
        <v>0</v>
      </c>
      <c r="AI31" s="826">
        <v>0</v>
      </c>
      <c r="AJ31" s="826">
        <v>0</v>
      </c>
      <c r="AK31" s="826">
        <v>0</v>
      </c>
      <c r="AL31" s="826">
        <v>0</v>
      </c>
      <c r="AM31" s="826">
        <v>0</v>
      </c>
      <c r="AN31" s="827">
        <v>0</v>
      </c>
      <c r="AO31" s="826">
        <v>0</v>
      </c>
      <c r="AP31" s="828">
        <v>0</v>
      </c>
      <c r="AQ31" s="9" t="s">
        <v>593</v>
      </c>
      <c r="AR31" s="9" t="s">
        <v>594</v>
      </c>
      <c r="AS31" s="9" t="s">
        <v>595</v>
      </c>
    </row>
    <row r="32" spans="2:45" ht="50.1" customHeight="1" x14ac:dyDescent="0.2">
      <c r="B32" s="821"/>
      <c r="C32" s="822"/>
      <c r="D32" s="258"/>
      <c r="E32" s="258"/>
      <c r="F32" s="259"/>
      <c r="G32" s="259"/>
      <c r="H32" s="258"/>
      <c r="I32" s="9"/>
      <c r="J32" s="9" t="s">
        <v>623</v>
      </c>
      <c r="K32" s="175">
        <v>0</v>
      </c>
      <c r="L32" s="56">
        <v>0</v>
      </c>
      <c r="M32" s="9">
        <v>0</v>
      </c>
      <c r="N32" s="56">
        <v>0</v>
      </c>
      <c r="O32" s="9">
        <v>0</v>
      </c>
      <c r="P32" s="9">
        <v>0</v>
      </c>
      <c r="Q32" s="824">
        <v>0</v>
      </c>
      <c r="R32" s="9">
        <v>0</v>
      </c>
      <c r="S32" s="9">
        <v>0</v>
      </c>
      <c r="T32" s="9">
        <v>0</v>
      </c>
      <c r="U32" s="160">
        <v>0</v>
      </c>
      <c r="V32" s="9">
        <v>0</v>
      </c>
      <c r="W32" s="9">
        <v>0</v>
      </c>
      <c r="X32" s="9">
        <v>0</v>
      </c>
      <c r="Y32" s="829">
        <v>0</v>
      </c>
      <c r="Z32" s="826">
        <v>0</v>
      </c>
      <c r="AA32" s="830">
        <v>0</v>
      </c>
      <c r="AB32" s="826">
        <v>0</v>
      </c>
      <c r="AC32" s="826">
        <v>0</v>
      </c>
      <c r="AD32" s="826">
        <v>0</v>
      </c>
      <c r="AE32" s="826">
        <v>0</v>
      </c>
      <c r="AF32" s="826">
        <v>0</v>
      </c>
      <c r="AG32" s="826">
        <v>0</v>
      </c>
      <c r="AH32" s="826">
        <v>0</v>
      </c>
      <c r="AI32" s="826">
        <v>0</v>
      </c>
      <c r="AJ32" s="826">
        <v>0</v>
      </c>
      <c r="AK32" s="826">
        <v>0</v>
      </c>
      <c r="AL32" s="826">
        <v>0</v>
      </c>
      <c r="AM32" s="826">
        <v>0</v>
      </c>
      <c r="AN32" s="827">
        <v>0</v>
      </c>
      <c r="AO32" s="826">
        <v>0</v>
      </c>
      <c r="AP32" s="828">
        <v>0</v>
      </c>
      <c r="AQ32" s="9" t="s">
        <v>593</v>
      </c>
      <c r="AR32" s="9" t="s">
        <v>594</v>
      </c>
      <c r="AS32" s="9" t="s">
        <v>595</v>
      </c>
    </row>
    <row r="33" spans="1:200" ht="50.1" customHeight="1" x14ac:dyDescent="0.2">
      <c r="B33" s="821"/>
      <c r="C33" s="822"/>
      <c r="D33" s="258" t="s">
        <v>624</v>
      </c>
      <c r="E33" s="258" t="s">
        <v>625</v>
      </c>
      <c r="F33" s="259">
        <v>2020730010018</v>
      </c>
      <c r="G33" s="259">
        <v>219305601254</v>
      </c>
      <c r="H33" s="258" t="s">
        <v>626</v>
      </c>
      <c r="I33" s="9"/>
      <c r="J33" s="9" t="s">
        <v>627</v>
      </c>
      <c r="K33" s="178">
        <v>2</v>
      </c>
      <c r="L33" s="56">
        <v>24650000</v>
      </c>
      <c r="M33" s="9">
        <v>0</v>
      </c>
      <c r="N33" s="56">
        <f>+L33</f>
        <v>24650000</v>
      </c>
      <c r="O33" s="9">
        <v>0</v>
      </c>
      <c r="P33" s="9">
        <v>0</v>
      </c>
      <c r="Q33" s="832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829">
        <f>+AA33</f>
        <v>24650000</v>
      </c>
      <c r="Z33" s="826">
        <v>0</v>
      </c>
      <c r="AA33" s="825">
        <f>(16200+8450)*1000</f>
        <v>24650000</v>
      </c>
      <c r="AB33" s="826">
        <v>0</v>
      </c>
      <c r="AC33" s="826">
        <v>0</v>
      </c>
      <c r="AD33" s="826">
        <v>0</v>
      </c>
      <c r="AE33" s="826">
        <v>0</v>
      </c>
      <c r="AF33" s="826">
        <v>0</v>
      </c>
      <c r="AG33" s="826">
        <v>0</v>
      </c>
      <c r="AH33" s="826">
        <v>0</v>
      </c>
      <c r="AI33" s="826">
        <v>0</v>
      </c>
      <c r="AJ33" s="826">
        <v>0</v>
      </c>
      <c r="AK33" s="826">
        <v>0</v>
      </c>
      <c r="AL33" s="826">
        <v>0</v>
      </c>
      <c r="AM33" s="826">
        <v>0</v>
      </c>
      <c r="AN33" s="827">
        <v>0</v>
      </c>
      <c r="AO33" s="826">
        <v>0</v>
      </c>
      <c r="AP33" s="828">
        <v>0</v>
      </c>
      <c r="AQ33" s="9" t="s">
        <v>593</v>
      </c>
      <c r="AR33" s="9" t="s">
        <v>594</v>
      </c>
      <c r="AS33" s="9" t="s">
        <v>595</v>
      </c>
    </row>
    <row r="34" spans="1:200" s="17" customFormat="1" ht="50.1" customHeight="1" x14ac:dyDescent="0.2">
      <c r="A34" s="7"/>
      <c r="B34" s="821"/>
      <c r="C34" s="822"/>
      <c r="D34" s="258"/>
      <c r="E34" s="258"/>
      <c r="F34" s="259"/>
      <c r="G34" s="259"/>
      <c r="H34" s="258"/>
      <c r="I34" s="9"/>
      <c r="J34" s="9" t="s">
        <v>628</v>
      </c>
      <c r="K34" s="178">
        <v>15</v>
      </c>
      <c r="L34" s="56">
        <v>73977000</v>
      </c>
      <c r="M34" s="9">
        <v>0</v>
      </c>
      <c r="N34" s="56">
        <f>+L34</f>
        <v>73977000</v>
      </c>
      <c r="O34" s="9">
        <v>0</v>
      </c>
      <c r="P34" s="9">
        <v>0</v>
      </c>
      <c r="Q34" s="824">
        <v>0</v>
      </c>
      <c r="R34" s="9">
        <v>0</v>
      </c>
      <c r="S34" s="9">
        <v>0</v>
      </c>
      <c r="T34" s="9">
        <v>0</v>
      </c>
      <c r="U34" s="160">
        <v>0</v>
      </c>
      <c r="V34" s="9">
        <v>0</v>
      </c>
      <c r="W34" s="9">
        <v>0</v>
      </c>
      <c r="X34" s="9">
        <v>0</v>
      </c>
      <c r="Y34" s="826">
        <f>+AA34</f>
        <v>73977000</v>
      </c>
      <c r="Z34" s="826">
        <v>0</v>
      </c>
      <c r="AA34" s="825">
        <f>(49318+24659)*1000</f>
        <v>73977000</v>
      </c>
      <c r="AB34" s="826">
        <v>0</v>
      </c>
      <c r="AC34" s="826">
        <v>0</v>
      </c>
      <c r="AD34" s="826">
        <v>0</v>
      </c>
      <c r="AE34" s="826">
        <v>0</v>
      </c>
      <c r="AF34" s="826">
        <v>0</v>
      </c>
      <c r="AG34" s="826">
        <v>0</v>
      </c>
      <c r="AH34" s="826">
        <v>0</v>
      </c>
      <c r="AI34" s="826">
        <v>0</v>
      </c>
      <c r="AJ34" s="826">
        <v>0</v>
      </c>
      <c r="AK34" s="826">
        <v>0</v>
      </c>
      <c r="AL34" s="826">
        <v>0</v>
      </c>
      <c r="AM34" s="826">
        <v>0</v>
      </c>
      <c r="AN34" s="827">
        <v>0</v>
      </c>
      <c r="AO34" s="826">
        <v>0</v>
      </c>
      <c r="AP34" s="828">
        <v>0</v>
      </c>
      <c r="AQ34" s="9" t="s">
        <v>593</v>
      </c>
      <c r="AR34" s="9" t="s">
        <v>594</v>
      </c>
      <c r="AS34" s="9" t="s">
        <v>595</v>
      </c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157"/>
    </row>
    <row r="35" spans="1:200" s="17" customFormat="1" ht="47.1" customHeight="1" x14ac:dyDescent="0.2">
      <c r="A35" s="7"/>
      <c r="B35" s="821"/>
      <c r="C35" s="822"/>
      <c r="D35" s="258"/>
      <c r="E35" s="178" t="s">
        <v>629</v>
      </c>
      <c r="F35" s="259">
        <v>2020730010060</v>
      </c>
      <c r="G35" s="259"/>
      <c r="H35" s="258" t="s">
        <v>630</v>
      </c>
      <c r="I35" s="9"/>
      <c r="J35" s="834" t="s">
        <v>631</v>
      </c>
      <c r="K35" s="178">
        <v>1</v>
      </c>
      <c r="L35" s="56">
        <v>10000000</v>
      </c>
      <c r="M35" s="831">
        <v>10000000</v>
      </c>
      <c r="N35" s="56">
        <v>0</v>
      </c>
      <c r="O35" s="9">
        <v>0</v>
      </c>
      <c r="P35" s="9">
        <v>0</v>
      </c>
      <c r="Q35" s="824">
        <v>0</v>
      </c>
      <c r="R35" s="9">
        <v>0</v>
      </c>
      <c r="S35" s="9">
        <v>0</v>
      </c>
      <c r="T35" s="9">
        <v>0</v>
      </c>
      <c r="U35" s="160">
        <v>0</v>
      </c>
      <c r="V35" s="9">
        <v>0</v>
      </c>
      <c r="W35" s="9">
        <v>0</v>
      </c>
      <c r="X35" s="9">
        <v>0</v>
      </c>
      <c r="Y35" s="826">
        <v>0</v>
      </c>
      <c r="Z35" s="826">
        <v>0</v>
      </c>
      <c r="AA35" s="827">
        <v>0</v>
      </c>
      <c r="AB35" s="826">
        <v>0</v>
      </c>
      <c r="AC35" s="826">
        <v>0</v>
      </c>
      <c r="AD35" s="826">
        <v>0</v>
      </c>
      <c r="AE35" s="826">
        <v>0</v>
      </c>
      <c r="AF35" s="826">
        <v>0</v>
      </c>
      <c r="AG35" s="826">
        <v>0</v>
      </c>
      <c r="AH35" s="826">
        <v>0</v>
      </c>
      <c r="AI35" s="826">
        <v>0</v>
      </c>
      <c r="AJ35" s="826">
        <v>0</v>
      </c>
      <c r="AK35" s="826">
        <v>0</v>
      </c>
      <c r="AL35" s="826">
        <v>0</v>
      </c>
      <c r="AM35" s="826">
        <v>0</v>
      </c>
      <c r="AN35" s="827">
        <v>0</v>
      </c>
      <c r="AO35" s="826">
        <v>0</v>
      </c>
      <c r="AP35" s="828">
        <v>0</v>
      </c>
      <c r="AQ35" s="9" t="s">
        <v>593</v>
      </c>
      <c r="AR35" s="9" t="s">
        <v>594</v>
      </c>
      <c r="AS35" s="9" t="s">
        <v>595</v>
      </c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157"/>
    </row>
    <row r="36" spans="1:200" s="17" customFormat="1" ht="47.1" customHeight="1" x14ac:dyDescent="0.2">
      <c r="A36" s="7"/>
      <c r="B36" s="821"/>
      <c r="C36" s="822"/>
      <c r="D36" s="258"/>
      <c r="E36" s="178" t="s">
        <v>632</v>
      </c>
      <c r="F36" s="259"/>
      <c r="G36" s="259"/>
      <c r="H36" s="258"/>
      <c r="I36" s="9"/>
      <c r="J36" s="834" t="s">
        <v>633</v>
      </c>
      <c r="K36" s="835">
        <v>0</v>
      </c>
      <c r="L36" s="56">
        <f>+M36+N36</f>
        <v>0</v>
      </c>
      <c r="M36" s="9">
        <v>0</v>
      </c>
      <c r="N36" s="56">
        <v>0</v>
      </c>
      <c r="O36" s="9">
        <v>0</v>
      </c>
      <c r="P36" s="9">
        <v>0</v>
      </c>
      <c r="Q36" s="824">
        <v>0</v>
      </c>
      <c r="R36" s="9">
        <v>0</v>
      </c>
      <c r="S36" s="9">
        <v>0</v>
      </c>
      <c r="T36" s="9">
        <v>0</v>
      </c>
      <c r="U36" s="160">
        <v>0</v>
      </c>
      <c r="V36" s="9">
        <v>0</v>
      </c>
      <c r="W36" s="9">
        <v>0</v>
      </c>
      <c r="X36" s="9">
        <v>0</v>
      </c>
      <c r="Y36" s="826">
        <v>0</v>
      </c>
      <c r="Z36" s="826">
        <v>0</v>
      </c>
      <c r="AA36" s="827">
        <v>0</v>
      </c>
      <c r="AB36" s="826">
        <v>0</v>
      </c>
      <c r="AC36" s="826">
        <v>0</v>
      </c>
      <c r="AD36" s="826">
        <v>0</v>
      </c>
      <c r="AE36" s="826">
        <v>0</v>
      </c>
      <c r="AF36" s="826">
        <v>0</v>
      </c>
      <c r="AG36" s="826">
        <v>0</v>
      </c>
      <c r="AH36" s="826">
        <v>0</v>
      </c>
      <c r="AI36" s="826">
        <v>0</v>
      </c>
      <c r="AJ36" s="826">
        <v>0</v>
      </c>
      <c r="AK36" s="826">
        <v>0</v>
      </c>
      <c r="AL36" s="826">
        <v>0</v>
      </c>
      <c r="AM36" s="826">
        <v>0</v>
      </c>
      <c r="AN36" s="827">
        <v>0</v>
      </c>
      <c r="AO36" s="826">
        <v>0</v>
      </c>
      <c r="AP36" s="828">
        <v>0</v>
      </c>
      <c r="AQ36" s="9" t="s">
        <v>593</v>
      </c>
      <c r="AR36" s="9" t="s">
        <v>594</v>
      </c>
      <c r="AS36" s="9" t="s">
        <v>595</v>
      </c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157"/>
    </row>
    <row r="37" spans="1:200" s="17" customFormat="1" ht="47.1" customHeight="1" x14ac:dyDescent="0.2">
      <c r="A37" s="7"/>
      <c r="B37" s="821"/>
      <c r="C37" s="822"/>
      <c r="D37" s="258"/>
      <c r="E37" s="178" t="s">
        <v>632</v>
      </c>
      <c r="F37" s="259"/>
      <c r="G37" s="259"/>
      <c r="H37" s="258"/>
      <c r="I37" s="9"/>
      <c r="J37" s="9" t="s">
        <v>634</v>
      </c>
      <c r="K37" s="178">
        <v>1</v>
      </c>
      <c r="L37" s="56">
        <f>100000000+988525000</f>
        <v>1088525000</v>
      </c>
      <c r="M37" s="836">
        <v>1088525000</v>
      </c>
      <c r="N37" s="56">
        <v>0</v>
      </c>
      <c r="O37" s="9">
        <v>0</v>
      </c>
      <c r="P37" s="9">
        <v>0</v>
      </c>
      <c r="Q37" s="824">
        <v>0</v>
      </c>
      <c r="R37" s="9">
        <v>0</v>
      </c>
      <c r="S37" s="9">
        <v>0</v>
      </c>
      <c r="T37" s="9">
        <v>0</v>
      </c>
      <c r="U37" s="160">
        <v>0</v>
      </c>
      <c r="V37" s="9">
        <v>0</v>
      </c>
      <c r="W37" s="9">
        <v>0</v>
      </c>
      <c r="X37" s="9">
        <v>0</v>
      </c>
      <c r="Y37" s="829">
        <f>78525000+898049248</f>
        <v>976574248</v>
      </c>
      <c r="Z37" s="837">
        <v>976574248</v>
      </c>
      <c r="AA37" s="827">
        <v>0</v>
      </c>
      <c r="AB37" s="826">
        <v>0</v>
      </c>
      <c r="AC37" s="826">
        <v>0</v>
      </c>
      <c r="AD37" s="826">
        <v>0</v>
      </c>
      <c r="AE37" s="826">
        <v>0</v>
      </c>
      <c r="AF37" s="826">
        <v>0</v>
      </c>
      <c r="AG37" s="826">
        <v>0</v>
      </c>
      <c r="AH37" s="826">
        <v>0</v>
      </c>
      <c r="AI37" s="826">
        <v>0</v>
      </c>
      <c r="AJ37" s="826">
        <v>0</v>
      </c>
      <c r="AK37" s="826">
        <v>0</v>
      </c>
      <c r="AL37" s="826">
        <v>0</v>
      </c>
      <c r="AM37" s="826">
        <v>0</v>
      </c>
      <c r="AN37" s="827">
        <v>0</v>
      </c>
      <c r="AO37" s="826">
        <v>0</v>
      </c>
      <c r="AP37" s="828">
        <v>0</v>
      </c>
      <c r="AQ37" s="9" t="s">
        <v>593</v>
      </c>
      <c r="AR37" s="9" t="s">
        <v>594</v>
      </c>
      <c r="AS37" s="9" t="s">
        <v>595</v>
      </c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157"/>
    </row>
    <row r="38" spans="1:200" s="17" customFormat="1" ht="47.1" customHeight="1" x14ac:dyDescent="0.2">
      <c r="A38" s="7"/>
      <c r="B38" s="821"/>
      <c r="C38" s="822"/>
      <c r="D38" s="258"/>
      <c r="E38" s="178" t="s">
        <v>632</v>
      </c>
      <c r="F38" s="259"/>
      <c r="G38" s="259"/>
      <c r="H38" s="258"/>
      <c r="I38" s="9"/>
      <c r="J38" s="834" t="s">
        <v>635</v>
      </c>
      <c r="K38" s="835">
        <v>1</v>
      </c>
      <c r="L38" s="56">
        <v>10000000</v>
      </c>
      <c r="M38" s="836">
        <v>10000000</v>
      </c>
      <c r="N38" s="56">
        <v>0</v>
      </c>
      <c r="O38" s="9">
        <v>0</v>
      </c>
      <c r="P38" s="9">
        <v>0</v>
      </c>
      <c r="Q38" s="824">
        <v>0</v>
      </c>
      <c r="R38" s="9">
        <v>0</v>
      </c>
      <c r="S38" s="9">
        <v>0</v>
      </c>
      <c r="T38" s="9">
        <v>0</v>
      </c>
      <c r="U38" s="160">
        <v>0</v>
      </c>
      <c r="V38" s="9">
        <v>0</v>
      </c>
      <c r="W38" s="9">
        <v>0</v>
      </c>
      <c r="X38" s="9">
        <v>0</v>
      </c>
      <c r="Y38" s="829">
        <f>+Z38+AA38</f>
        <v>5600000</v>
      </c>
      <c r="Z38" s="837">
        <v>5600000</v>
      </c>
      <c r="AA38" s="827">
        <v>0</v>
      </c>
      <c r="AB38" s="826">
        <v>0</v>
      </c>
      <c r="AC38" s="826">
        <v>0</v>
      </c>
      <c r="AD38" s="826">
        <v>0</v>
      </c>
      <c r="AE38" s="826">
        <v>0</v>
      </c>
      <c r="AF38" s="826">
        <v>0</v>
      </c>
      <c r="AG38" s="826">
        <v>0</v>
      </c>
      <c r="AH38" s="826">
        <v>0</v>
      </c>
      <c r="AI38" s="826">
        <v>0</v>
      </c>
      <c r="AJ38" s="826">
        <v>0</v>
      </c>
      <c r="AK38" s="826">
        <v>0</v>
      </c>
      <c r="AL38" s="826">
        <v>0</v>
      </c>
      <c r="AM38" s="826">
        <v>0</v>
      </c>
      <c r="AN38" s="827">
        <v>0</v>
      </c>
      <c r="AO38" s="826">
        <v>0</v>
      </c>
      <c r="AP38" s="828">
        <v>0</v>
      </c>
      <c r="AQ38" s="9" t="s">
        <v>593</v>
      </c>
      <c r="AR38" s="9" t="s">
        <v>594</v>
      </c>
      <c r="AS38" s="9" t="s">
        <v>595</v>
      </c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157"/>
    </row>
    <row r="39" spans="1:200" s="17" customFormat="1" ht="57.95" customHeight="1" x14ac:dyDescent="0.2">
      <c r="A39" s="7"/>
      <c r="B39" s="821"/>
      <c r="C39" s="822"/>
      <c r="D39" s="258"/>
      <c r="E39" s="178" t="s">
        <v>636</v>
      </c>
      <c r="F39" s="259"/>
      <c r="G39" s="259"/>
      <c r="H39" s="258"/>
      <c r="I39" s="9"/>
      <c r="J39" s="834" t="s">
        <v>637</v>
      </c>
      <c r="K39" s="835">
        <v>1</v>
      </c>
      <c r="L39" s="56">
        <v>10000000</v>
      </c>
      <c r="M39" s="9">
        <v>10000000</v>
      </c>
      <c r="N39" s="838">
        <v>0</v>
      </c>
      <c r="O39" s="9">
        <v>0</v>
      </c>
      <c r="P39" s="9">
        <v>0</v>
      </c>
      <c r="Q39" s="824">
        <v>0</v>
      </c>
      <c r="R39" s="9">
        <v>0</v>
      </c>
      <c r="S39" s="9">
        <v>0</v>
      </c>
      <c r="T39" s="9">
        <v>0</v>
      </c>
      <c r="U39" s="160">
        <v>0</v>
      </c>
      <c r="V39" s="9">
        <v>0</v>
      </c>
      <c r="W39" s="9">
        <v>0</v>
      </c>
      <c r="X39" s="9">
        <v>0</v>
      </c>
      <c r="Y39" s="826">
        <v>0</v>
      </c>
      <c r="Z39" s="826">
        <v>0</v>
      </c>
      <c r="AA39" s="827">
        <v>0</v>
      </c>
      <c r="AB39" s="826">
        <v>0</v>
      </c>
      <c r="AC39" s="826">
        <v>0</v>
      </c>
      <c r="AD39" s="826">
        <v>0</v>
      </c>
      <c r="AE39" s="826">
        <v>0</v>
      </c>
      <c r="AF39" s="826">
        <v>0</v>
      </c>
      <c r="AG39" s="826">
        <v>0</v>
      </c>
      <c r="AH39" s="826">
        <v>0</v>
      </c>
      <c r="AI39" s="826">
        <v>0</v>
      </c>
      <c r="AJ39" s="826">
        <v>0</v>
      </c>
      <c r="AK39" s="826">
        <v>0</v>
      </c>
      <c r="AL39" s="826">
        <v>0</v>
      </c>
      <c r="AM39" s="826">
        <v>0</v>
      </c>
      <c r="AN39" s="827">
        <v>0</v>
      </c>
      <c r="AO39" s="826">
        <v>0</v>
      </c>
      <c r="AP39" s="828">
        <v>0</v>
      </c>
      <c r="AQ39" s="9" t="s">
        <v>593</v>
      </c>
      <c r="AR39" s="9" t="s">
        <v>594</v>
      </c>
      <c r="AS39" s="9" t="s">
        <v>595</v>
      </c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157"/>
    </row>
    <row r="40" spans="1:200" s="17" customFormat="1" ht="57.95" customHeight="1" x14ac:dyDescent="0.2">
      <c r="A40" s="7"/>
      <c r="B40" s="821"/>
      <c r="C40" s="822"/>
      <c r="D40" s="258"/>
      <c r="E40" s="178" t="s">
        <v>636</v>
      </c>
      <c r="F40" s="259"/>
      <c r="G40" s="259"/>
      <c r="H40" s="258"/>
      <c r="I40" s="9"/>
      <c r="J40" s="834" t="s">
        <v>638</v>
      </c>
      <c r="K40" s="835">
        <v>1</v>
      </c>
      <c r="L40" s="56">
        <v>12123983578</v>
      </c>
      <c r="M40" s="836">
        <v>12123983578</v>
      </c>
      <c r="N40" s="838">
        <v>0</v>
      </c>
      <c r="O40" s="9">
        <v>0</v>
      </c>
      <c r="P40" s="9">
        <v>0</v>
      </c>
      <c r="Q40" s="824">
        <v>0</v>
      </c>
      <c r="R40" s="9">
        <v>0</v>
      </c>
      <c r="S40" s="9">
        <v>0</v>
      </c>
      <c r="T40" s="9">
        <v>0</v>
      </c>
      <c r="U40" s="160">
        <v>0</v>
      </c>
      <c r="V40" s="9">
        <v>0</v>
      </c>
      <c r="W40" s="9">
        <v>0</v>
      </c>
      <c r="X40" s="9">
        <v>0</v>
      </c>
      <c r="Y40" s="839">
        <v>5188960500</v>
      </c>
      <c r="Z40" s="839">
        <v>5188960500</v>
      </c>
      <c r="AA40" s="827">
        <v>0</v>
      </c>
      <c r="AB40" s="826">
        <v>0</v>
      </c>
      <c r="AC40" s="826">
        <v>0</v>
      </c>
      <c r="AD40" s="826">
        <v>0</v>
      </c>
      <c r="AE40" s="826">
        <v>0</v>
      </c>
      <c r="AF40" s="826">
        <v>0</v>
      </c>
      <c r="AG40" s="826">
        <v>0</v>
      </c>
      <c r="AH40" s="826">
        <v>0</v>
      </c>
      <c r="AI40" s="826">
        <v>0</v>
      </c>
      <c r="AJ40" s="826">
        <v>0</v>
      </c>
      <c r="AK40" s="826">
        <v>0</v>
      </c>
      <c r="AL40" s="826">
        <v>0</v>
      </c>
      <c r="AM40" s="826">
        <v>0</v>
      </c>
      <c r="AN40" s="827">
        <v>0</v>
      </c>
      <c r="AO40" s="826">
        <v>0</v>
      </c>
      <c r="AP40" s="828">
        <v>0</v>
      </c>
      <c r="AQ40" s="9" t="s">
        <v>593</v>
      </c>
      <c r="AR40" s="9" t="s">
        <v>594</v>
      </c>
      <c r="AS40" s="9" t="s">
        <v>595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157"/>
    </row>
    <row r="41" spans="1:200" s="17" customFormat="1" ht="50.1" customHeight="1" x14ac:dyDescent="0.2">
      <c r="A41" s="7"/>
      <c r="B41" s="821"/>
      <c r="C41" s="258" t="s">
        <v>639</v>
      </c>
      <c r="D41" s="258" t="s">
        <v>640</v>
      </c>
      <c r="E41" s="258" t="s">
        <v>307</v>
      </c>
      <c r="F41" s="259">
        <v>2020730010019</v>
      </c>
      <c r="G41" s="259" t="s">
        <v>641</v>
      </c>
      <c r="H41" s="258" t="s">
        <v>642</v>
      </c>
      <c r="I41" s="9"/>
      <c r="J41" s="302" t="s">
        <v>643</v>
      </c>
      <c r="K41" s="178">
        <v>5</v>
      </c>
      <c r="L41" s="56">
        <v>11828000000</v>
      </c>
      <c r="M41" s="823">
        <v>0</v>
      </c>
      <c r="N41" s="831">
        <v>3675000000</v>
      </c>
      <c r="O41" s="9">
        <v>0</v>
      </c>
      <c r="P41" s="9">
        <v>0</v>
      </c>
      <c r="Q41" s="840">
        <v>500000000</v>
      </c>
      <c r="R41" s="9">
        <v>0</v>
      </c>
      <c r="S41" s="9">
        <v>0</v>
      </c>
      <c r="T41" s="9">
        <v>0</v>
      </c>
      <c r="U41" s="841">
        <v>0</v>
      </c>
      <c r="V41" s="831">
        <v>7653000000</v>
      </c>
      <c r="W41" s="9">
        <v>0</v>
      </c>
      <c r="X41" s="9">
        <v>0</v>
      </c>
      <c r="Y41" s="837">
        <v>11828000000</v>
      </c>
      <c r="Z41" s="839">
        <v>0</v>
      </c>
      <c r="AA41" s="833">
        <f>3475000000+200000000</f>
        <v>3675000000</v>
      </c>
      <c r="AB41" s="839">
        <v>0</v>
      </c>
      <c r="AC41" s="839">
        <v>0</v>
      </c>
      <c r="AD41" s="839">
        <v>0</v>
      </c>
      <c r="AE41" s="839">
        <v>0</v>
      </c>
      <c r="AF41" s="837">
        <v>500000000</v>
      </c>
      <c r="AG41" s="839">
        <v>0</v>
      </c>
      <c r="AH41" s="839">
        <v>0</v>
      </c>
      <c r="AI41" s="839">
        <v>0</v>
      </c>
      <c r="AJ41" s="839">
        <v>0</v>
      </c>
      <c r="AK41" s="839">
        <v>0</v>
      </c>
      <c r="AL41" s="839">
        <v>0</v>
      </c>
      <c r="AM41" s="839">
        <v>0</v>
      </c>
      <c r="AN41" s="829">
        <v>7653000000</v>
      </c>
      <c r="AO41" s="839">
        <v>0</v>
      </c>
      <c r="AP41" s="842">
        <v>0</v>
      </c>
      <c r="AQ41" s="9" t="s">
        <v>593</v>
      </c>
      <c r="AR41" s="9" t="s">
        <v>594</v>
      </c>
      <c r="AS41" s="9" t="s">
        <v>595</v>
      </c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157"/>
    </row>
    <row r="42" spans="1:200" s="17" customFormat="1" ht="50.1" customHeight="1" x14ac:dyDescent="0.2">
      <c r="A42" s="7"/>
      <c r="B42" s="821"/>
      <c r="C42" s="258"/>
      <c r="D42" s="258"/>
      <c r="E42" s="258"/>
      <c r="F42" s="259"/>
      <c r="G42" s="259"/>
      <c r="H42" s="258"/>
      <c r="I42" s="9"/>
      <c r="J42" s="302" t="s">
        <v>644</v>
      </c>
      <c r="K42" s="178">
        <v>1</v>
      </c>
      <c r="L42" s="56">
        <v>4975579840</v>
      </c>
      <c r="M42" s="823">
        <v>0</v>
      </c>
      <c r="N42" s="838">
        <v>0</v>
      </c>
      <c r="O42" s="9">
        <v>0</v>
      </c>
      <c r="P42" s="9">
        <v>0</v>
      </c>
      <c r="Q42" s="840">
        <v>4100000000</v>
      </c>
      <c r="R42" s="9">
        <v>0</v>
      </c>
      <c r="S42" s="9">
        <v>0</v>
      </c>
      <c r="T42" s="9">
        <v>0</v>
      </c>
      <c r="U42" s="840">
        <v>875579840</v>
      </c>
      <c r="V42" s="9">
        <v>0</v>
      </c>
      <c r="W42" s="9">
        <v>0</v>
      </c>
      <c r="X42" s="9">
        <v>0</v>
      </c>
      <c r="Y42" s="829">
        <v>4572034512</v>
      </c>
      <c r="Z42" s="839">
        <v>0</v>
      </c>
      <c r="AA42" s="839">
        <v>0</v>
      </c>
      <c r="AB42" s="839">
        <v>0</v>
      </c>
      <c r="AC42" s="839">
        <v>0</v>
      </c>
      <c r="AD42" s="839">
        <v>0</v>
      </c>
      <c r="AE42" s="839">
        <v>0</v>
      </c>
      <c r="AF42" s="839">
        <v>4061500000</v>
      </c>
      <c r="AG42" s="839">
        <v>0</v>
      </c>
      <c r="AH42" s="839">
        <v>0</v>
      </c>
      <c r="AI42" s="839">
        <v>0</v>
      </c>
      <c r="AJ42" s="839">
        <v>0</v>
      </c>
      <c r="AK42" s="839">
        <v>0</v>
      </c>
      <c r="AL42" s="839">
        <v>0</v>
      </c>
      <c r="AM42" s="839">
        <v>510534512</v>
      </c>
      <c r="AN42" s="839">
        <v>0</v>
      </c>
      <c r="AO42" s="839">
        <v>0</v>
      </c>
      <c r="AP42" s="842">
        <v>0</v>
      </c>
      <c r="AQ42" s="9" t="s">
        <v>593</v>
      </c>
      <c r="AR42" s="9" t="s">
        <v>594</v>
      </c>
      <c r="AS42" s="9" t="s">
        <v>595</v>
      </c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157"/>
    </row>
    <row r="43" spans="1:200" s="17" customFormat="1" ht="50.1" customHeight="1" x14ac:dyDescent="0.2">
      <c r="A43" s="7"/>
      <c r="B43" s="821"/>
      <c r="C43" s="258"/>
      <c r="D43" s="258"/>
      <c r="E43" s="258"/>
      <c r="F43" s="259"/>
      <c r="G43" s="259"/>
      <c r="H43" s="258"/>
      <c r="I43" s="9"/>
      <c r="J43" s="302" t="s">
        <v>645</v>
      </c>
      <c r="K43" s="178">
        <v>13</v>
      </c>
      <c r="L43" s="56">
        <v>9934186932</v>
      </c>
      <c r="M43" s="823">
        <v>0</v>
      </c>
      <c r="N43" s="831">
        <v>5129955672</v>
      </c>
      <c r="O43" s="9">
        <v>0</v>
      </c>
      <c r="P43" s="9">
        <v>0</v>
      </c>
      <c r="Q43" s="840">
        <v>4804231260</v>
      </c>
      <c r="R43" s="9">
        <v>0</v>
      </c>
      <c r="S43" s="9">
        <v>0</v>
      </c>
      <c r="T43" s="9">
        <v>0</v>
      </c>
      <c r="U43" s="823">
        <v>0</v>
      </c>
      <c r="V43" s="9">
        <v>0</v>
      </c>
      <c r="W43" s="9">
        <v>0</v>
      </c>
      <c r="X43" s="9">
        <v>0</v>
      </c>
      <c r="Y43" s="829">
        <v>9684181764</v>
      </c>
      <c r="Z43" s="839">
        <v>0</v>
      </c>
      <c r="AA43" s="839">
        <f>427013037+2943921748+1465214651+15479101+29654776</f>
        <v>4881283313</v>
      </c>
      <c r="AB43" s="839">
        <v>0</v>
      </c>
      <c r="AC43" s="839">
        <v>0</v>
      </c>
      <c r="AD43" s="839">
        <v>0</v>
      </c>
      <c r="AE43" s="839">
        <v>0</v>
      </c>
      <c r="AF43" s="837">
        <v>4802898451</v>
      </c>
      <c r="AG43" s="839">
        <v>0</v>
      </c>
      <c r="AH43" s="839">
        <v>0</v>
      </c>
      <c r="AI43" s="839">
        <v>0</v>
      </c>
      <c r="AJ43" s="839">
        <v>0</v>
      </c>
      <c r="AK43" s="839">
        <v>0</v>
      </c>
      <c r="AL43" s="839"/>
      <c r="AM43" s="839">
        <v>0</v>
      </c>
      <c r="AN43" s="839"/>
      <c r="AO43" s="839">
        <v>0</v>
      </c>
      <c r="AP43" s="842">
        <v>0</v>
      </c>
      <c r="AQ43" s="9" t="s">
        <v>593</v>
      </c>
      <c r="AR43" s="9" t="s">
        <v>594</v>
      </c>
      <c r="AS43" s="9" t="s">
        <v>595</v>
      </c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157"/>
    </row>
    <row r="44" spans="1:200" s="17" customFormat="1" ht="50.1" customHeight="1" x14ac:dyDescent="0.2">
      <c r="A44" s="7"/>
      <c r="B44" s="821"/>
      <c r="C44" s="258"/>
      <c r="D44" s="258"/>
      <c r="E44" s="258" t="s">
        <v>311</v>
      </c>
      <c r="F44" s="259"/>
      <c r="G44" s="259"/>
      <c r="H44" s="258"/>
      <c r="I44" s="9"/>
      <c r="J44" s="302" t="s">
        <v>646</v>
      </c>
      <c r="K44" s="178">
        <v>300</v>
      </c>
      <c r="L44" s="56">
        <v>1205000000</v>
      </c>
      <c r="M44" s="823">
        <v>0</v>
      </c>
      <c r="N44" s="838">
        <v>0</v>
      </c>
      <c r="O44" s="9">
        <v>0</v>
      </c>
      <c r="P44" s="9">
        <v>0</v>
      </c>
      <c r="Q44" s="840">
        <v>1000000000</v>
      </c>
      <c r="R44" s="9">
        <v>0</v>
      </c>
      <c r="S44" s="9">
        <v>0</v>
      </c>
      <c r="T44" s="9">
        <v>0</v>
      </c>
      <c r="U44" s="840">
        <v>205000000</v>
      </c>
      <c r="V44" s="9">
        <v>0</v>
      </c>
      <c r="W44" s="9">
        <v>0</v>
      </c>
      <c r="X44" s="9">
        <v>0</v>
      </c>
      <c r="Y44" s="829">
        <v>1110634954</v>
      </c>
      <c r="Z44" s="839">
        <v>0</v>
      </c>
      <c r="AA44" s="839">
        <v>0</v>
      </c>
      <c r="AB44" s="839">
        <v>0</v>
      </c>
      <c r="AC44" s="839">
        <v>0</v>
      </c>
      <c r="AD44" s="839">
        <v>0</v>
      </c>
      <c r="AE44" s="839">
        <v>0</v>
      </c>
      <c r="AF44" s="833">
        <v>1000000000</v>
      </c>
      <c r="AG44" s="839">
        <v>0</v>
      </c>
      <c r="AH44" s="839">
        <v>0</v>
      </c>
      <c r="AI44" s="839">
        <v>0</v>
      </c>
      <c r="AJ44" s="839">
        <v>0</v>
      </c>
      <c r="AK44" s="839">
        <v>0</v>
      </c>
      <c r="AL44" s="839">
        <v>0</v>
      </c>
      <c r="AM44" s="833">
        <v>110634954</v>
      </c>
      <c r="AN44" s="839">
        <v>0</v>
      </c>
      <c r="AO44" s="839">
        <v>0</v>
      </c>
      <c r="AP44" s="842">
        <v>0</v>
      </c>
      <c r="AQ44" s="9" t="s">
        <v>593</v>
      </c>
      <c r="AR44" s="9" t="s">
        <v>594</v>
      </c>
      <c r="AS44" s="9" t="s">
        <v>595</v>
      </c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157"/>
    </row>
    <row r="45" spans="1:200" s="17" customFormat="1" ht="50.1" customHeight="1" x14ac:dyDescent="0.2">
      <c r="A45" s="7"/>
      <c r="B45" s="821"/>
      <c r="C45" s="258"/>
      <c r="D45" s="258"/>
      <c r="E45" s="258"/>
      <c r="F45" s="259"/>
      <c r="G45" s="259"/>
      <c r="H45" s="258"/>
      <c r="I45" s="9"/>
      <c r="J45" s="302" t="s">
        <v>647</v>
      </c>
      <c r="K45" s="178">
        <v>3</v>
      </c>
      <c r="L45" s="56">
        <v>1550000000</v>
      </c>
      <c r="M45" s="823">
        <v>0</v>
      </c>
      <c r="N45" s="831">
        <v>1550000000</v>
      </c>
      <c r="O45" s="9">
        <v>0</v>
      </c>
      <c r="P45" s="9">
        <v>0</v>
      </c>
      <c r="Q45" s="841">
        <v>0</v>
      </c>
      <c r="R45" s="9">
        <v>0</v>
      </c>
      <c r="S45" s="9">
        <v>0</v>
      </c>
      <c r="T45" s="9">
        <v>0</v>
      </c>
      <c r="U45" s="823">
        <v>0</v>
      </c>
      <c r="V45" s="9">
        <v>0</v>
      </c>
      <c r="W45" s="9">
        <v>0</v>
      </c>
      <c r="X45" s="9">
        <v>0</v>
      </c>
      <c r="Y45" s="829">
        <f>+AA45</f>
        <v>1531770089</v>
      </c>
      <c r="Z45" s="839">
        <v>0</v>
      </c>
      <c r="AA45" s="829">
        <v>1531770089</v>
      </c>
      <c r="AB45" s="839">
        <v>0</v>
      </c>
      <c r="AC45" s="839">
        <v>0</v>
      </c>
      <c r="AD45" s="839">
        <v>0</v>
      </c>
      <c r="AE45" s="839">
        <v>0</v>
      </c>
      <c r="AF45" s="839">
        <v>0</v>
      </c>
      <c r="AG45" s="839">
        <v>0</v>
      </c>
      <c r="AH45" s="839">
        <v>0</v>
      </c>
      <c r="AI45" s="839">
        <v>0</v>
      </c>
      <c r="AJ45" s="839">
        <v>0</v>
      </c>
      <c r="AK45" s="839">
        <v>0</v>
      </c>
      <c r="AL45" s="839">
        <v>0</v>
      </c>
      <c r="AM45" s="839">
        <v>0</v>
      </c>
      <c r="AN45" s="839">
        <v>0</v>
      </c>
      <c r="AO45" s="839">
        <v>0</v>
      </c>
      <c r="AP45" s="842">
        <v>0</v>
      </c>
      <c r="AQ45" s="9" t="s">
        <v>593</v>
      </c>
      <c r="AR45" s="9" t="s">
        <v>594</v>
      </c>
      <c r="AS45" s="9" t="s">
        <v>595</v>
      </c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157"/>
    </row>
    <row r="46" spans="1:200" s="17" customFormat="1" ht="50.1" customHeight="1" x14ac:dyDescent="0.2">
      <c r="A46" s="7"/>
      <c r="B46" s="821"/>
      <c r="C46" s="258"/>
      <c r="D46" s="258"/>
      <c r="E46" s="258"/>
      <c r="F46" s="259"/>
      <c r="G46" s="259"/>
      <c r="H46" s="258"/>
      <c r="I46" s="9"/>
      <c r="J46" s="302" t="s">
        <v>648</v>
      </c>
      <c r="K46" s="178">
        <v>200</v>
      </c>
      <c r="L46" s="56">
        <v>50000000</v>
      </c>
      <c r="M46" s="823">
        <v>0</v>
      </c>
      <c r="N46" s="838">
        <v>0</v>
      </c>
      <c r="O46" s="9">
        <v>0</v>
      </c>
      <c r="P46" s="9">
        <v>0</v>
      </c>
      <c r="Q46" s="843">
        <v>50000000</v>
      </c>
      <c r="R46" s="9">
        <v>0</v>
      </c>
      <c r="S46" s="9">
        <v>0</v>
      </c>
      <c r="T46" s="9">
        <v>0</v>
      </c>
      <c r="U46" s="823">
        <v>0</v>
      </c>
      <c r="V46" s="9">
        <v>0</v>
      </c>
      <c r="W46" s="9">
        <v>0</v>
      </c>
      <c r="X46" s="9">
        <v>0</v>
      </c>
      <c r="Y46" s="829">
        <v>0</v>
      </c>
      <c r="Z46" s="839">
        <v>0</v>
      </c>
      <c r="AA46" s="839">
        <v>0</v>
      </c>
      <c r="AB46" s="839">
        <v>0</v>
      </c>
      <c r="AC46" s="839">
        <v>0</v>
      </c>
      <c r="AD46" s="839">
        <v>0</v>
      </c>
      <c r="AE46" s="839">
        <v>0</v>
      </c>
      <c r="AF46" s="839">
        <v>0</v>
      </c>
      <c r="AG46" s="839">
        <v>0</v>
      </c>
      <c r="AH46" s="839">
        <v>0</v>
      </c>
      <c r="AI46" s="839">
        <v>0</v>
      </c>
      <c r="AJ46" s="839">
        <v>0</v>
      </c>
      <c r="AK46" s="839">
        <v>0</v>
      </c>
      <c r="AL46" s="839">
        <v>0</v>
      </c>
      <c r="AM46" s="839">
        <v>0</v>
      </c>
      <c r="AN46" s="839">
        <v>0</v>
      </c>
      <c r="AO46" s="839">
        <v>0</v>
      </c>
      <c r="AP46" s="842">
        <v>0</v>
      </c>
      <c r="AQ46" s="9" t="s">
        <v>593</v>
      </c>
      <c r="AR46" s="9" t="s">
        <v>594</v>
      </c>
      <c r="AS46" s="9" t="s">
        <v>595</v>
      </c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157"/>
    </row>
    <row r="47" spans="1:200" s="17" customFormat="1" ht="50.1" customHeight="1" x14ac:dyDescent="0.2">
      <c r="A47" s="7"/>
      <c r="B47" s="821"/>
      <c r="C47" s="258"/>
      <c r="D47" s="258"/>
      <c r="E47" s="258"/>
      <c r="F47" s="259"/>
      <c r="G47" s="259"/>
      <c r="H47" s="258"/>
      <c r="I47" s="9"/>
      <c r="J47" s="302" t="s">
        <v>649</v>
      </c>
      <c r="K47" s="178">
        <v>1</v>
      </c>
      <c r="L47" s="56">
        <v>90000000</v>
      </c>
      <c r="M47" s="823">
        <v>0</v>
      </c>
      <c r="N47" s="838">
        <v>0</v>
      </c>
      <c r="O47" s="9">
        <v>0</v>
      </c>
      <c r="P47" s="9">
        <v>0</v>
      </c>
      <c r="Q47" s="843">
        <v>90000000</v>
      </c>
      <c r="R47" s="9">
        <v>0</v>
      </c>
      <c r="S47" s="9">
        <v>0</v>
      </c>
      <c r="T47" s="9">
        <v>0</v>
      </c>
      <c r="U47" s="823">
        <v>0</v>
      </c>
      <c r="V47" s="9">
        <v>0</v>
      </c>
      <c r="W47" s="9">
        <v>0</v>
      </c>
      <c r="X47" s="9">
        <v>0</v>
      </c>
      <c r="Y47" s="829">
        <v>0</v>
      </c>
      <c r="Z47" s="839">
        <v>0</v>
      </c>
      <c r="AA47" s="839">
        <v>0</v>
      </c>
      <c r="AB47" s="839">
        <v>0</v>
      </c>
      <c r="AC47" s="839">
        <v>0</v>
      </c>
      <c r="AD47" s="839">
        <v>0</v>
      </c>
      <c r="AE47" s="839">
        <v>0</v>
      </c>
      <c r="AF47" s="839">
        <v>0</v>
      </c>
      <c r="AG47" s="839">
        <v>0</v>
      </c>
      <c r="AH47" s="839">
        <v>0</v>
      </c>
      <c r="AI47" s="839">
        <v>0</v>
      </c>
      <c r="AJ47" s="839">
        <v>0</v>
      </c>
      <c r="AK47" s="839">
        <v>0</v>
      </c>
      <c r="AL47" s="839">
        <v>0</v>
      </c>
      <c r="AM47" s="839">
        <v>0</v>
      </c>
      <c r="AN47" s="839">
        <v>0</v>
      </c>
      <c r="AO47" s="839">
        <v>0</v>
      </c>
      <c r="AP47" s="842">
        <v>0</v>
      </c>
      <c r="AQ47" s="9" t="s">
        <v>593</v>
      </c>
      <c r="AR47" s="9" t="s">
        <v>594</v>
      </c>
      <c r="AS47" s="9" t="s">
        <v>595</v>
      </c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157"/>
    </row>
    <row r="48" spans="1:200" s="17" customFormat="1" ht="50.1" customHeight="1" x14ac:dyDescent="0.2">
      <c r="A48" s="7"/>
      <c r="B48" s="821"/>
      <c r="C48" s="258"/>
      <c r="D48" s="258"/>
      <c r="E48" s="258" t="s">
        <v>650</v>
      </c>
      <c r="F48" s="259">
        <v>2020730010011</v>
      </c>
      <c r="G48" s="259">
        <v>219305801260</v>
      </c>
      <c r="H48" s="258" t="s">
        <v>651</v>
      </c>
      <c r="I48" s="9"/>
      <c r="J48" s="302" t="s">
        <v>652</v>
      </c>
      <c r="K48" s="178">
        <v>1</v>
      </c>
      <c r="L48" s="56">
        <v>3900000</v>
      </c>
      <c r="M48" s="823">
        <v>0</v>
      </c>
      <c r="N48" s="56">
        <f>+L48</f>
        <v>3900000</v>
      </c>
      <c r="O48" s="9">
        <v>0</v>
      </c>
      <c r="P48" s="9">
        <v>0</v>
      </c>
      <c r="Q48" s="823">
        <v>0</v>
      </c>
      <c r="R48" s="9">
        <v>0</v>
      </c>
      <c r="S48" s="9">
        <v>0</v>
      </c>
      <c r="T48" s="9">
        <v>0</v>
      </c>
      <c r="U48" s="823">
        <v>0</v>
      </c>
      <c r="V48" s="9">
        <v>0</v>
      </c>
      <c r="W48" s="9">
        <v>0</v>
      </c>
      <c r="X48" s="9">
        <v>0</v>
      </c>
      <c r="Y48" s="829">
        <v>3900000</v>
      </c>
      <c r="Z48" s="839">
        <v>0</v>
      </c>
      <c r="AA48" s="839">
        <v>3900000</v>
      </c>
      <c r="AB48" s="839">
        <v>0</v>
      </c>
      <c r="AC48" s="839">
        <v>0</v>
      </c>
      <c r="AD48" s="839">
        <v>0</v>
      </c>
      <c r="AE48" s="839">
        <v>0</v>
      </c>
      <c r="AF48" s="839">
        <v>0</v>
      </c>
      <c r="AG48" s="839">
        <v>0</v>
      </c>
      <c r="AH48" s="839">
        <v>0</v>
      </c>
      <c r="AI48" s="839">
        <v>0</v>
      </c>
      <c r="AJ48" s="839">
        <v>0</v>
      </c>
      <c r="AK48" s="839">
        <v>0</v>
      </c>
      <c r="AL48" s="839">
        <v>0</v>
      </c>
      <c r="AM48" s="839">
        <v>0</v>
      </c>
      <c r="AN48" s="839">
        <v>0</v>
      </c>
      <c r="AO48" s="839">
        <v>0</v>
      </c>
      <c r="AP48" s="842">
        <v>0</v>
      </c>
      <c r="AQ48" s="9" t="s">
        <v>593</v>
      </c>
      <c r="AR48" s="9" t="s">
        <v>594</v>
      </c>
      <c r="AS48" s="9" t="s">
        <v>595</v>
      </c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157"/>
    </row>
    <row r="49" spans="1:200" s="17" customFormat="1" ht="50.1" customHeight="1" x14ac:dyDescent="0.2">
      <c r="A49" s="7"/>
      <c r="B49" s="821"/>
      <c r="C49" s="258"/>
      <c r="D49" s="258"/>
      <c r="E49" s="258"/>
      <c r="F49" s="259"/>
      <c r="G49" s="259"/>
      <c r="H49" s="258"/>
      <c r="I49" s="9"/>
      <c r="J49" s="302" t="s">
        <v>653</v>
      </c>
      <c r="K49" s="178">
        <v>1</v>
      </c>
      <c r="L49" s="56">
        <v>0</v>
      </c>
      <c r="M49" s="823">
        <v>0</v>
      </c>
      <c r="N49" s="56">
        <v>0</v>
      </c>
      <c r="O49" s="9">
        <v>0</v>
      </c>
      <c r="P49" s="9">
        <v>0</v>
      </c>
      <c r="Q49" s="823">
        <v>0</v>
      </c>
      <c r="R49" s="9">
        <v>0</v>
      </c>
      <c r="S49" s="9">
        <v>0</v>
      </c>
      <c r="T49" s="9">
        <v>0</v>
      </c>
      <c r="U49" s="823">
        <v>0</v>
      </c>
      <c r="V49" s="9">
        <v>0</v>
      </c>
      <c r="W49" s="9">
        <v>0</v>
      </c>
      <c r="X49" s="9">
        <v>0</v>
      </c>
      <c r="Y49" s="829">
        <v>0</v>
      </c>
      <c r="Z49" s="839">
        <v>0</v>
      </c>
      <c r="AA49" s="839">
        <v>0</v>
      </c>
      <c r="AB49" s="839">
        <v>0</v>
      </c>
      <c r="AC49" s="839">
        <v>0</v>
      </c>
      <c r="AD49" s="839">
        <v>0</v>
      </c>
      <c r="AE49" s="839">
        <v>0</v>
      </c>
      <c r="AF49" s="839">
        <v>0</v>
      </c>
      <c r="AG49" s="839">
        <v>0</v>
      </c>
      <c r="AH49" s="839">
        <v>0</v>
      </c>
      <c r="AI49" s="839">
        <v>0</v>
      </c>
      <c r="AJ49" s="839">
        <v>0</v>
      </c>
      <c r="AK49" s="839">
        <v>0</v>
      </c>
      <c r="AL49" s="839">
        <v>0</v>
      </c>
      <c r="AM49" s="839">
        <v>0</v>
      </c>
      <c r="AN49" s="839">
        <v>0</v>
      </c>
      <c r="AO49" s="839">
        <v>0</v>
      </c>
      <c r="AP49" s="842">
        <v>0</v>
      </c>
      <c r="AQ49" s="9" t="s">
        <v>593</v>
      </c>
      <c r="AR49" s="9" t="s">
        <v>594</v>
      </c>
      <c r="AS49" s="9" t="s">
        <v>595</v>
      </c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157"/>
    </row>
    <row r="50" spans="1:200" s="17" customFormat="1" ht="50.1" customHeight="1" x14ac:dyDescent="0.2">
      <c r="A50" s="7"/>
      <c r="B50" s="821"/>
      <c r="C50" s="258"/>
      <c r="D50" s="258"/>
      <c r="E50" s="258"/>
      <c r="F50" s="259"/>
      <c r="G50" s="259"/>
      <c r="H50" s="258"/>
      <c r="I50" s="9"/>
      <c r="J50" s="302" t="s">
        <v>654</v>
      </c>
      <c r="K50" s="179">
        <v>1</v>
      </c>
      <c r="L50" s="56">
        <v>1000000</v>
      </c>
      <c r="M50" s="823">
        <v>0</v>
      </c>
      <c r="N50" s="56">
        <f>+L50</f>
        <v>1000000</v>
      </c>
      <c r="O50" s="9">
        <v>0</v>
      </c>
      <c r="P50" s="9">
        <v>0</v>
      </c>
      <c r="Q50" s="823">
        <v>0</v>
      </c>
      <c r="R50" s="9">
        <v>0</v>
      </c>
      <c r="S50" s="9">
        <v>0</v>
      </c>
      <c r="T50" s="9">
        <v>0</v>
      </c>
      <c r="U50" s="823">
        <v>0</v>
      </c>
      <c r="V50" s="9">
        <v>0</v>
      </c>
      <c r="W50" s="9">
        <v>0</v>
      </c>
      <c r="X50" s="9">
        <v>0</v>
      </c>
      <c r="Y50" s="829">
        <v>0</v>
      </c>
      <c r="Z50" s="839">
        <v>0</v>
      </c>
      <c r="AA50" s="829">
        <v>0</v>
      </c>
      <c r="AB50" s="839">
        <v>0</v>
      </c>
      <c r="AC50" s="839">
        <v>0</v>
      </c>
      <c r="AD50" s="839">
        <v>0</v>
      </c>
      <c r="AE50" s="839">
        <v>0</v>
      </c>
      <c r="AF50" s="839">
        <v>0</v>
      </c>
      <c r="AG50" s="839">
        <v>0</v>
      </c>
      <c r="AH50" s="839">
        <v>0</v>
      </c>
      <c r="AI50" s="839">
        <v>0</v>
      </c>
      <c r="AJ50" s="839">
        <v>0</v>
      </c>
      <c r="AK50" s="839">
        <v>0</v>
      </c>
      <c r="AL50" s="839">
        <v>0</v>
      </c>
      <c r="AM50" s="839">
        <v>0</v>
      </c>
      <c r="AN50" s="839">
        <v>0</v>
      </c>
      <c r="AO50" s="839">
        <v>0</v>
      </c>
      <c r="AP50" s="842">
        <v>0</v>
      </c>
      <c r="AQ50" s="9" t="s">
        <v>593</v>
      </c>
      <c r="AR50" s="9" t="s">
        <v>594</v>
      </c>
      <c r="AS50" s="9" t="s">
        <v>595</v>
      </c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157"/>
    </row>
    <row r="51" spans="1:200" s="17" customFormat="1" ht="50.1" customHeight="1" x14ac:dyDescent="0.2">
      <c r="A51" s="7"/>
      <c r="B51" s="821"/>
      <c r="C51" s="258"/>
      <c r="D51" s="258"/>
      <c r="E51" s="258"/>
      <c r="F51" s="259"/>
      <c r="G51" s="259"/>
      <c r="H51" s="258"/>
      <c r="I51" s="9"/>
      <c r="J51" s="302" t="s">
        <v>655</v>
      </c>
      <c r="K51" s="178">
        <v>6</v>
      </c>
      <c r="L51" s="56">
        <v>3750000</v>
      </c>
      <c r="M51" s="823">
        <v>0</v>
      </c>
      <c r="N51" s="56">
        <f>+L51</f>
        <v>3750000</v>
      </c>
      <c r="O51" s="9">
        <v>0</v>
      </c>
      <c r="P51" s="9">
        <v>0</v>
      </c>
      <c r="Q51" s="823">
        <v>0</v>
      </c>
      <c r="R51" s="9">
        <v>0</v>
      </c>
      <c r="S51" s="9">
        <v>0</v>
      </c>
      <c r="T51" s="9">
        <v>0</v>
      </c>
      <c r="U51" s="823">
        <v>0</v>
      </c>
      <c r="V51" s="9">
        <v>0</v>
      </c>
      <c r="W51" s="9">
        <v>0</v>
      </c>
      <c r="X51" s="9">
        <v>0</v>
      </c>
      <c r="Y51" s="829">
        <f>+AA51</f>
        <v>3750000</v>
      </c>
      <c r="Z51" s="839">
        <v>0</v>
      </c>
      <c r="AA51" s="839">
        <v>3750000</v>
      </c>
      <c r="AB51" s="839">
        <v>0</v>
      </c>
      <c r="AC51" s="839">
        <v>0</v>
      </c>
      <c r="AD51" s="839">
        <v>0</v>
      </c>
      <c r="AE51" s="839">
        <v>0</v>
      </c>
      <c r="AF51" s="839">
        <v>0</v>
      </c>
      <c r="AG51" s="839">
        <v>0</v>
      </c>
      <c r="AH51" s="839">
        <v>0</v>
      </c>
      <c r="AI51" s="839">
        <v>0</v>
      </c>
      <c r="AJ51" s="839">
        <v>0</v>
      </c>
      <c r="AK51" s="839">
        <v>0</v>
      </c>
      <c r="AL51" s="839">
        <v>0</v>
      </c>
      <c r="AM51" s="839">
        <v>0</v>
      </c>
      <c r="AN51" s="839">
        <v>0</v>
      </c>
      <c r="AO51" s="839">
        <v>0</v>
      </c>
      <c r="AP51" s="842">
        <v>0</v>
      </c>
      <c r="AQ51" s="9" t="s">
        <v>593</v>
      </c>
      <c r="AR51" s="9" t="s">
        <v>594</v>
      </c>
      <c r="AS51" s="9" t="s">
        <v>595</v>
      </c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157"/>
    </row>
    <row r="52" spans="1:200" s="17" customFormat="1" ht="50.1" customHeight="1" x14ac:dyDescent="0.2">
      <c r="A52" s="7"/>
      <c r="B52" s="821"/>
      <c r="C52" s="258"/>
      <c r="D52" s="258"/>
      <c r="E52" s="258"/>
      <c r="F52" s="259"/>
      <c r="G52" s="259"/>
      <c r="H52" s="258"/>
      <c r="I52" s="9"/>
      <c r="J52" s="302" t="s">
        <v>656</v>
      </c>
      <c r="K52" s="178">
        <v>1</v>
      </c>
      <c r="L52" s="56">
        <v>1000000</v>
      </c>
      <c r="M52" s="823">
        <v>0</v>
      </c>
      <c r="N52" s="56">
        <f>+L52</f>
        <v>1000000</v>
      </c>
      <c r="O52" s="9">
        <v>0</v>
      </c>
      <c r="P52" s="9">
        <v>0</v>
      </c>
      <c r="Q52" s="823">
        <v>0</v>
      </c>
      <c r="R52" s="9">
        <v>0</v>
      </c>
      <c r="S52" s="9">
        <v>0</v>
      </c>
      <c r="T52" s="9">
        <v>0</v>
      </c>
      <c r="U52" s="823">
        <v>0</v>
      </c>
      <c r="V52" s="9">
        <v>0</v>
      </c>
      <c r="W52" s="9">
        <v>0</v>
      </c>
      <c r="X52" s="9">
        <v>0</v>
      </c>
      <c r="Y52" s="829">
        <v>0</v>
      </c>
      <c r="Z52" s="839">
        <v>0</v>
      </c>
      <c r="AA52" s="829">
        <v>0</v>
      </c>
      <c r="AB52" s="839">
        <v>0</v>
      </c>
      <c r="AC52" s="839">
        <v>0</v>
      </c>
      <c r="AD52" s="839">
        <v>0</v>
      </c>
      <c r="AE52" s="839">
        <v>0</v>
      </c>
      <c r="AF52" s="839">
        <v>0</v>
      </c>
      <c r="AG52" s="839">
        <v>0</v>
      </c>
      <c r="AH52" s="839">
        <v>0</v>
      </c>
      <c r="AI52" s="839">
        <v>0</v>
      </c>
      <c r="AJ52" s="839">
        <v>0</v>
      </c>
      <c r="AK52" s="839">
        <v>0</v>
      </c>
      <c r="AL52" s="839">
        <v>0</v>
      </c>
      <c r="AM52" s="839">
        <v>0</v>
      </c>
      <c r="AN52" s="839">
        <v>0</v>
      </c>
      <c r="AO52" s="839">
        <v>0</v>
      </c>
      <c r="AP52" s="842">
        <v>0</v>
      </c>
      <c r="AQ52" s="9" t="s">
        <v>593</v>
      </c>
      <c r="AR52" s="9" t="s">
        <v>594</v>
      </c>
      <c r="AS52" s="9" t="s">
        <v>595</v>
      </c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157"/>
    </row>
    <row r="53" spans="1:200" s="17" customFormat="1" ht="50.1" customHeight="1" x14ac:dyDescent="0.2">
      <c r="A53" s="7"/>
      <c r="B53" s="821"/>
      <c r="C53" s="258"/>
      <c r="D53" s="258"/>
      <c r="E53" s="258"/>
      <c r="F53" s="259"/>
      <c r="G53" s="259"/>
      <c r="H53" s="258"/>
      <c r="I53" s="9"/>
      <c r="J53" s="302" t="s">
        <v>657</v>
      </c>
      <c r="K53" s="178">
        <v>1</v>
      </c>
      <c r="L53" s="56">
        <v>1000000</v>
      </c>
      <c r="M53" s="823">
        <v>0</v>
      </c>
      <c r="N53" s="56">
        <f>+L53</f>
        <v>1000000</v>
      </c>
      <c r="O53" s="9">
        <v>0</v>
      </c>
      <c r="P53" s="9">
        <v>0</v>
      </c>
      <c r="Q53" s="823">
        <v>0</v>
      </c>
      <c r="R53" s="9">
        <v>0</v>
      </c>
      <c r="S53" s="9">
        <v>0</v>
      </c>
      <c r="T53" s="9">
        <v>0</v>
      </c>
      <c r="U53" s="823">
        <v>0</v>
      </c>
      <c r="V53" s="9">
        <v>0</v>
      </c>
      <c r="W53" s="9">
        <v>0</v>
      </c>
      <c r="X53" s="9">
        <v>0</v>
      </c>
      <c r="Y53" s="829">
        <v>0</v>
      </c>
      <c r="Z53" s="839">
        <v>0</v>
      </c>
      <c r="AA53" s="829">
        <v>0</v>
      </c>
      <c r="AB53" s="839">
        <v>0</v>
      </c>
      <c r="AC53" s="839">
        <v>0</v>
      </c>
      <c r="AD53" s="839">
        <v>0</v>
      </c>
      <c r="AE53" s="839">
        <v>0</v>
      </c>
      <c r="AF53" s="839">
        <v>0</v>
      </c>
      <c r="AG53" s="839">
        <v>0</v>
      </c>
      <c r="AH53" s="839">
        <v>0</v>
      </c>
      <c r="AI53" s="839">
        <v>0</v>
      </c>
      <c r="AJ53" s="839">
        <v>0</v>
      </c>
      <c r="AK53" s="839">
        <v>0</v>
      </c>
      <c r="AL53" s="839">
        <v>0</v>
      </c>
      <c r="AM53" s="839">
        <v>0</v>
      </c>
      <c r="AN53" s="839">
        <v>0</v>
      </c>
      <c r="AO53" s="839">
        <v>0</v>
      </c>
      <c r="AP53" s="842">
        <v>0</v>
      </c>
      <c r="AQ53" s="9" t="s">
        <v>593</v>
      </c>
      <c r="AR53" s="9" t="s">
        <v>594</v>
      </c>
      <c r="AS53" s="9" t="s">
        <v>595</v>
      </c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157"/>
    </row>
    <row r="54" spans="1:200" s="17" customFormat="1" ht="50.1" customHeight="1" thickBot="1" x14ac:dyDescent="0.25">
      <c r="A54" s="7"/>
      <c r="B54" s="844"/>
      <c r="C54" s="845"/>
      <c r="D54" s="845"/>
      <c r="E54" s="845"/>
      <c r="F54" s="846"/>
      <c r="G54" s="846"/>
      <c r="H54" s="845"/>
      <c r="I54" s="125"/>
      <c r="J54" s="125" t="s">
        <v>658</v>
      </c>
      <c r="K54" s="127">
        <v>1</v>
      </c>
      <c r="L54" s="128">
        <v>13050000</v>
      </c>
      <c r="M54" s="847">
        <v>0</v>
      </c>
      <c r="N54" s="128">
        <f>+L54</f>
        <v>13050000</v>
      </c>
      <c r="O54" s="125">
        <v>0</v>
      </c>
      <c r="P54" s="125">
        <v>0</v>
      </c>
      <c r="Q54" s="847">
        <v>0</v>
      </c>
      <c r="R54" s="125">
        <v>0</v>
      </c>
      <c r="S54" s="125">
        <v>0</v>
      </c>
      <c r="T54" s="125">
        <v>0</v>
      </c>
      <c r="U54" s="847">
        <v>0</v>
      </c>
      <c r="V54" s="125">
        <v>0</v>
      </c>
      <c r="W54" s="125">
        <v>0</v>
      </c>
      <c r="X54" s="125">
        <v>0</v>
      </c>
      <c r="Y54" s="848">
        <v>13050000</v>
      </c>
      <c r="Z54" s="849">
        <v>0</v>
      </c>
      <c r="AA54" s="850">
        <v>13050000</v>
      </c>
      <c r="AB54" s="851">
        <v>0</v>
      </c>
      <c r="AC54" s="851">
        <v>0</v>
      </c>
      <c r="AD54" s="851">
        <v>0</v>
      </c>
      <c r="AE54" s="851">
        <v>0</v>
      </c>
      <c r="AF54" s="851">
        <v>0</v>
      </c>
      <c r="AG54" s="851">
        <v>0</v>
      </c>
      <c r="AH54" s="851">
        <v>0</v>
      </c>
      <c r="AI54" s="851">
        <v>0</v>
      </c>
      <c r="AJ54" s="851">
        <v>0</v>
      </c>
      <c r="AK54" s="851">
        <v>0</v>
      </c>
      <c r="AL54" s="851">
        <v>0</v>
      </c>
      <c r="AM54" s="851">
        <v>0</v>
      </c>
      <c r="AN54" s="852">
        <v>0</v>
      </c>
      <c r="AO54" s="851">
        <v>0</v>
      </c>
      <c r="AP54" s="853">
        <v>0</v>
      </c>
      <c r="AQ54" s="125" t="s">
        <v>593</v>
      </c>
      <c r="AR54" s="125" t="s">
        <v>594</v>
      </c>
      <c r="AS54" s="125" t="s">
        <v>595</v>
      </c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157"/>
    </row>
    <row r="55" spans="1:200" s="768" customFormat="1" ht="13.5" thickBot="1" x14ac:dyDescent="0.25">
      <c r="A55" s="1"/>
      <c r="B55" s="565" t="s">
        <v>36</v>
      </c>
      <c r="C55" s="566"/>
      <c r="D55" s="566"/>
      <c r="E55" s="566"/>
      <c r="F55" s="566"/>
      <c r="G55" s="566"/>
      <c r="H55" s="566"/>
      <c r="I55" s="566"/>
      <c r="J55" s="566"/>
      <c r="K55" s="567"/>
      <c r="L55" s="854">
        <f t="shared" ref="L55:X55" si="2">SUM(L11:L54)</f>
        <v>47034141222</v>
      </c>
      <c r="M55" s="185">
        <f t="shared" si="2"/>
        <v>14042508578</v>
      </c>
      <c r="N55" s="185">
        <f t="shared" si="2"/>
        <v>13713821544</v>
      </c>
      <c r="O55" s="185">
        <f t="shared" si="2"/>
        <v>0</v>
      </c>
      <c r="P55" s="185">
        <f t="shared" si="2"/>
        <v>0</v>
      </c>
      <c r="Q55" s="855">
        <f t="shared" si="2"/>
        <v>10544231260</v>
      </c>
      <c r="R55" s="185">
        <f t="shared" si="2"/>
        <v>0</v>
      </c>
      <c r="S55" s="185">
        <f t="shared" si="2"/>
        <v>0</v>
      </c>
      <c r="T55" s="185">
        <f t="shared" si="2"/>
        <v>0</v>
      </c>
      <c r="U55" s="855">
        <f t="shared" si="2"/>
        <v>1080579840</v>
      </c>
      <c r="V55" s="185">
        <f t="shared" si="2"/>
        <v>7653000000</v>
      </c>
      <c r="W55" s="185">
        <f t="shared" si="2"/>
        <v>0</v>
      </c>
      <c r="X55" s="185">
        <f t="shared" si="2"/>
        <v>0</v>
      </c>
      <c r="Y55" s="859">
        <f>SUM(Y11:Y54)</f>
        <v>38197573679</v>
      </c>
      <c r="Z55" s="859">
        <f>SUM(Z11:Z54)</f>
        <v>6171134748</v>
      </c>
      <c r="AA55" s="860">
        <f>SUM(AA11:AA54)</f>
        <v>13387871014</v>
      </c>
      <c r="AB55" s="861">
        <f t="shared" ref="AB55:AP55" si="3">SUM(AB11:AB54)</f>
        <v>0</v>
      </c>
      <c r="AC55" s="861">
        <f t="shared" si="3"/>
        <v>0</v>
      </c>
      <c r="AD55" s="861">
        <f t="shared" si="3"/>
        <v>0</v>
      </c>
      <c r="AE55" s="861">
        <f t="shared" si="3"/>
        <v>0</v>
      </c>
      <c r="AF55" s="861">
        <f>SUM(AF11:AF54)</f>
        <v>10364398451</v>
      </c>
      <c r="AG55" s="861">
        <f t="shared" si="3"/>
        <v>0</v>
      </c>
      <c r="AH55" s="861">
        <f t="shared" si="3"/>
        <v>0</v>
      </c>
      <c r="AI55" s="861">
        <f t="shared" si="3"/>
        <v>0</v>
      </c>
      <c r="AJ55" s="861">
        <f t="shared" si="3"/>
        <v>0</v>
      </c>
      <c r="AK55" s="861">
        <f t="shared" si="3"/>
        <v>0</v>
      </c>
      <c r="AL55" s="861">
        <f t="shared" si="3"/>
        <v>0</v>
      </c>
      <c r="AM55" s="861">
        <f t="shared" si="3"/>
        <v>621169466</v>
      </c>
      <c r="AN55" s="860">
        <f t="shared" si="3"/>
        <v>7653000000</v>
      </c>
      <c r="AO55" s="861">
        <f t="shared" si="3"/>
        <v>0</v>
      </c>
      <c r="AP55" s="861">
        <f t="shared" si="3"/>
        <v>0</v>
      </c>
      <c r="AQ55" s="856"/>
      <c r="AR55" s="857"/>
      <c r="AS55" s="85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</row>
    <row r="60" spans="1:200" x14ac:dyDescent="0.2">
      <c r="Q60" s="862"/>
    </row>
  </sheetData>
  <mergeCells count="74">
    <mergeCell ref="B4:W4"/>
    <mergeCell ref="B5:W5"/>
    <mergeCell ref="B7:I7"/>
    <mergeCell ref="B8:K8"/>
    <mergeCell ref="L8:L10"/>
    <mergeCell ref="M8:X8"/>
    <mergeCell ref="G9:G10"/>
    <mergeCell ref="H9:H10"/>
    <mergeCell ref="I9:I10"/>
    <mergeCell ref="J9:J10"/>
    <mergeCell ref="W9:W10"/>
    <mergeCell ref="AQ8:AS8"/>
    <mergeCell ref="Y8:Y10"/>
    <mergeCell ref="Z8:AP8"/>
    <mergeCell ref="B9:B10"/>
    <mergeCell ref="C9:C10"/>
    <mergeCell ref="D9:D10"/>
    <mergeCell ref="E9:E10"/>
    <mergeCell ref="F9:F10"/>
    <mergeCell ref="K9:K10"/>
    <mergeCell ref="M9:N9"/>
    <mergeCell ref="O9:T9"/>
    <mergeCell ref="U9:U10"/>
    <mergeCell ref="V9:V10"/>
    <mergeCell ref="AP9:AP10"/>
    <mergeCell ref="X9:X10"/>
    <mergeCell ref="AQ9:AQ10"/>
    <mergeCell ref="AR9:AR10"/>
    <mergeCell ref="AS9:AS10"/>
    <mergeCell ref="Z9:AA9"/>
    <mergeCell ref="AB9:AC9"/>
    <mergeCell ref="AD9:AK9"/>
    <mergeCell ref="AM9:AM10"/>
    <mergeCell ref="AN9:AN10"/>
    <mergeCell ref="AO9:AO10"/>
    <mergeCell ref="H11:H22"/>
    <mergeCell ref="E20:E22"/>
    <mergeCell ref="D23:D26"/>
    <mergeCell ref="E23:E26"/>
    <mergeCell ref="F23:F26"/>
    <mergeCell ref="G23:G26"/>
    <mergeCell ref="H23:H26"/>
    <mergeCell ref="D11:D22"/>
    <mergeCell ref="E11:E19"/>
    <mergeCell ref="F11:F22"/>
    <mergeCell ref="G11:G22"/>
    <mergeCell ref="H27:H32"/>
    <mergeCell ref="D33:D34"/>
    <mergeCell ref="E33:E34"/>
    <mergeCell ref="F33:F34"/>
    <mergeCell ref="G33:G34"/>
    <mergeCell ref="H33:H34"/>
    <mergeCell ref="D27:D32"/>
    <mergeCell ref="E27:E32"/>
    <mergeCell ref="F27:F32"/>
    <mergeCell ref="G27:G32"/>
    <mergeCell ref="B55:K55"/>
    <mergeCell ref="D35:D40"/>
    <mergeCell ref="F35:F40"/>
    <mergeCell ref="G35:G40"/>
    <mergeCell ref="H35:H40"/>
    <mergeCell ref="C41:C54"/>
    <mergeCell ref="D41:D54"/>
    <mergeCell ref="E41:E43"/>
    <mergeCell ref="F41:F47"/>
    <mergeCell ref="G41:G47"/>
    <mergeCell ref="H41:H47"/>
    <mergeCell ref="B11:B54"/>
    <mergeCell ref="C11:C40"/>
    <mergeCell ref="E44:E47"/>
    <mergeCell ref="E48:E54"/>
    <mergeCell ref="F48:F54"/>
    <mergeCell ref="G48:G54"/>
    <mergeCell ref="H48:H5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D21"/>
  <sheetViews>
    <sheetView zoomScale="70" zoomScaleNormal="70" workbookViewId="0">
      <selection activeCell="AR11" sqref="AR11"/>
    </sheetView>
  </sheetViews>
  <sheetFormatPr baseColWidth="10" defaultRowHeight="14.25" x14ac:dyDescent="0.2"/>
  <cols>
    <col min="1" max="1" width="2.85546875" style="35" customWidth="1"/>
    <col min="2" max="2" width="21.28515625" style="36" customWidth="1"/>
    <col min="3" max="3" width="16.28515625" style="37" customWidth="1"/>
    <col min="4" max="4" width="15.42578125" style="37" customWidth="1"/>
    <col min="5" max="5" width="16.28515625" style="37" customWidth="1"/>
    <col min="6" max="6" width="16.5703125" style="37" customWidth="1"/>
    <col min="7" max="7" width="16.7109375" style="37" customWidth="1"/>
    <col min="8" max="8" width="23.140625" style="37" customWidth="1"/>
    <col min="9" max="9" width="33.28515625" style="37" customWidth="1"/>
    <col min="10" max="10" width="11" style="37" customWidth="1"/>
    <col min="11" max="11" width="19" style="37" customWidth="1"/>
    <col min="12" max="12" width="11.5703125" style="37" customWidth="1"/>
    <col min="13" max="13" width="19.140625" style="37" customWidth="1"/>
    <col min="14" max="14" width="6.7109375" style="37" customWidth="1"/>
    <col min="15" max="15" width="3.42578125" style="37" customWidth="1"/>
    <col min="16" max="16" width="7.28515625" style="37" customWidth="1"/>
    <col min="17" max="17" width="4.85546875" style="37" customWidth="1"/>
    <col min="18" max="18" width="6.42578125" style="37" customWidth="1"/>
    <col min="19" max="19" width="6.28515625" style="37" customWidth="1"/>
    <col min="20" max="20" width="6" style="37" customWidth="1"/>
    <col min="21" max="21" width="6.28515625" style="37" customWidth="1"/>
    <col min="22" max="22" width="4.7109375" style="37" customWidth="1"/>
    <col min="23" max="23" width="4.85546875" style="37" customWidth="1"/>
    <col min="24" max="24" width="6" style="37" customWidth="1"/>
    <col min="25" max="25" width="5" style="37" customWidth="1"/>
    <col min="26" max="26" width="18.7109375" style="35" customWidth="1"/>
    <col min="27" max="27" width="8.85546875" style="35" customWidth="1"/>
    <col min="28" max="28" width="19.7109375" style="35" customWidth="1"/>
    <col min="29" max="29" width="5.85546875" style="35" customWidth="1"/>
    <col min="30" max="30" width="6.7109375" style="35" customWidth="1"/>
    <col min="31" max="31" width="6.28515625" style="35" customWidth="1"/>
    <col min="32" max="32" width="5.7109375" style="35" customWidth="1"/>
    <col min="33" max="35" width="6.42578125" style="35" customWidth="1"/>
    <col min="36" max="36" width="7.42578125" style="35" customWidth="1"/>
    <col min="37" max="37" width="8.42578125" style="35" customWidth="1"/>
    <col min="38" max="38" width="6.28515625" style="35" customWidth="1"/>
    <col min="39" max="39" width="6.7109375" style="35" customWidth="1"/>
    <col min="40" max="40" width="7.140625" style="35" customWidth="1"/>
    <col min="41" max="186" width="11.42578125" style="35"/>
    <col min="187" max="241" width="11.42578125" style="37"/>
    <col min="242" max="242" width="2.85546875" style="37" customWidth="1"/>
    <col min="243" max="243" width="14.5703125" style="37" customWidth="1"/>
    <col min="244" max="244" width="16.28515625" style="37" customWidth="1"/>
    <col min="245" max="245" width="15.42578125" style="37" customWidth="1"/>
    <col min="246" max="246" width="16.28515625" style="37" customWidth="1"/>
    <col min="247" max="247" width="16.5703125" style="37" customWidth="1"/>
    <col min="248" max="248" width="16.7109375" style="37" customWidth="1"/>
    <col min="249" max="249" width="23.140625" style="37" customWidth="1"/>
    <col min="250" max="250" width="26.5703125" style="37" customWidth="1"/>
    <col min="251" max="251" width="11" style="37" customWidth="1"/>
    <col min="252" max="252" width="19" style="37" customWidth="1"/>
    <col min="253" max="253" width="11.5703125" style="37" customWidth="1"/>
    <col min="254" max="254" width="15.42578125" style="37" customWidth="1"/>
    <col min="255" max="255" width="6.7109375" style="37" customWidth="1"/>
    <col min="256" max="256" width="3.42578125" style="37" customWidth="1"/>
    <col min="257" max="257" width="7.28515625" style="37" customWidth="1"/>
    <col min="258" max="258" width="4.85546875" style="37" customWidth="1"/>
    <col min="259" max="259" width="6.42578125" style="37" customWidth="1"/>
    <col min="260" max="260" width="6.28515625" style="37" customWidth="1"/>
    <col min="261" max="261" width="6" style="37" customWidth="1"/>
    <col min="262" max="262" width="6.28515625" style="37" customWidth="1"/>
    <col min="263" max="263" width="4.7109375" style="37" customWidth="1"/>
    <col min="264" max="264" width="4.85546875" style="37" customWidth="1"/>
    <col min="265" max="265" width="6" style="37" customWidth="1"/>
    <col min="266" max="266" width="5" style="37" customWidth="1"/>
    <col min="267" max="267" width="14.7109375" style="37" customWidth="1"/>
    <col min="268" max="268" width="8.85546875" style="37" customWidth="1"/>
    <col min="269" max="269" width="16.42578125" style="37" customWidth="1"/>
    <col min="270" max="270" width="5.85546875" style="37" customWidth="1"/>
    <col min="271" max="271" width="6.7109375" style="37" customWidth="1"/>
    <col min="272" max="272" width="6.28515625" style="37" customWidth="1"/>
    <col min="273" max="273" width="5.7109375" style="37" customWidth="1"/>
    <col min="274" max="276" width="6.42578125" style="37" customWidth="1"/>
    <col min="277" max="277" width="7.42578125" style="37" customWidth="1"/>
    <col min="278" max="278" width="8.42578125" style="37" customWidth="1"/>
    <col min="279" max="279" width="6.28515625" style="37" customWidth="1"/>
    <col min="280" max="280" width="6.7109375" style="37" customWidth="1"/>
    <col min="281" max="281" width="7.140625" style="37" customWidth="1"/>
    <col min="282" max="282" width="14.28515625" style="37" customWidth="1"/>
    <col min="283" max="283" width="7.85546875" style="37" customWidth="1"/>
    <col min="284" max="284" width="13.5703125" style="37" customWidth="1"/>
    <col min="285" max="285" width="5.140625" style="37" customWidth="1"/>
    <col min="286" max="286" width="7.85546875" style="37" customWidth="1"/>
    <col min="287" max="287" width="6.7109375" style="37" customWidth="1"/>
    <col min="288" max="288" width="6" style="37" customWidth="1"/>
    <col min="289" max="289" width="6.42578125" style="37" customWidth="1"/>
    <col min="290" max="290" width="7.42578125" style="37" customWidth="1"/>
    <col min="291" max="291" width="6.5703125" style="37" customWidth="1"/>
    <col min="292" max="292" width="6.28515625" style="37" customWidth="1"/>
    <col min="293" max="293" width="6.7109375" style="37" customWidth="1"/>
    <col min="294" max="294" width="6" style="37" customWidth="1"/>
    <col min="295" max="295" width="7" style="37" customWidth="1"/>
    <col min="296" max="296" width="5.140625" style="37" customWidth="1"/>
    <col min="297" max="497" width="11.42578125" style="37"/>
    <col min="498" max="498" width="2.85546875" style="37" customWidth="1"/>
    <col min="499" max="499" width="14.5703125" style="37" customWidth="1"/>
    <col min="500" max="500" width="16.28515625" style="37" customWidth="1"/>
    <col min="501" max="501" width="15.42578125" style="37" customWidth="1"/>
    <col min="502" max="502" width="16.28515625" style="37" customWidth="1"/>
    <col min="503" max="503" width="16.5703125" style="37" customWidth="1"/>
    <col min="504" max="504" width="16.7109375" style="37" customWidth="1"/>
    <col min="505" max="505" width="23.140625" style="37" customWidth="1"/>
    <col min="506" max="506" width="26.5703125" style="37" customWidth="1"/>
    <col min="507" max="507" width="11" style="37" customWidth="1"/>
    <col min="508" max="508" width="19" style="37" customWidth="1"/>
    <col min="509" max="509" width="11.5703125" style="37" customWidth="1"/>
    <col min="510" max="510" width="15.42578125" style="37" customWidth="1"/>
    <col min="511" max="511" width="6.7109375" style="37" customWidth="1"/>
    <col min="512" max="512" width="3.42578125" style="37" customWidth="1"/>
    <col min="513" max="513" width="7.28515625" style="37" customWidth="1"/>
    <col min="514" max="514" width="4.85546875" style="37" customWidth="1"/>
    <col min="515" max="515" width="6.42578125" style="37" customWidth="1"/>
    <col min="516" max="516" width="6.28515625" style="37" customWidth="1"/>
    <col min="517" max="517" width="6" style="37" customWidth="1"/>
    <col min="518" max="518" width="6.28515625" style="37" customWidth="1"/>
    <col min="519" max="519" width="4.7109375" style="37" customWidth="1"/>
    <col min="520" max="520" width="4.85546875" style="37" customWidth="1"/>
    <col min="521" max="521" width="6" style="37" customWidth="1"/>
    <col min="522" max="522" width="5" style="37" customWidth="1"/>
    <col min="523" max="523" width="14.7109375" style="37" customWidth="1"/>
    <col min="524" max="524" width="8.85546875" style="37" customWidth="1"/>
    <col min="525" max="525" width="16.42578125" style="37" customWidth="1"/>
    <col min="526" max="526" width="5.85546875" style="37" customWidth="1"/>
    <col min="527" max="527" width="6.7109375" style="37" customWidth="1"/>
    <col min="528" max="528" width="6.28515625" style="37" customWidth="1"/>
    <col min="529" max="529" width="5.7109375" style="37" customWidth="1"/>
    <col min="530" max="532" width="6.42578125" style="37" customWidth="1"/>
    <col min="533" max="533" width="7.42578125" style="37" customWidth="1"/>
    <col min="534" max="534" width="8.42578125" style="37" customWidth="1"/>
    <col min="535" max="535" width="6.28515625" style="37" customWidth="1"/>
    <col min="536" max="536" width="6.7109375" style="37" customWidth="1"/>
    <col min="537" max="537" width="7.140625" style="37" customWidth="1"/>
    <col min="538" max="538" width="14.28515625" style="37" customWidth="1"/>
    <col min="539" max="539" width="7.85546875" style="37" customWidth="1"/>
    <col min="540" max="540" width="13.5703125" style="37" customWidth="1"/>
    <col min="541" max="541" width="5.140625" style="37" customWidth="1"/>
    <col min="542" max="542" width="7.85546875" style="37" customWidth="1"/>
    <col min="543" max="543" width="6.7109375" style="37" customWidth="1"/>
    <col min="544" max="544" width="6" style="37" customWidth="1"/>
    <col min="545" max="545" width="6.42578125" style="37" customWidth="1"/>
    <col min="546" max="546" width="7.42578125" style="37" customWidth="1"/>
    <col min="547" max="547" width="6.5703125" style="37" customWidth="1"/>
    <col min="548" max="548" width="6.28515625" style="37" customWidth="1"/>
    <col min="549" max="549" width="6.7109375" style="37" customWidth="1"/>
    <col min="550" max="550" width="6" style="37" customWidth="1"/>
    <col min="551" max="551" width="7" style="37" customWidth="1"/>
    <col min="552" max="552" width="5.140625" style="37" customWidth="1"/>
    <col min="553" max="753" width="11.42578125" style="37"/>
    <col min="754" max="754" width="2.85546875" style="37" customWidth="1"/>
    <col min="755" max="755" width="14.5703125" style="37" customWidth="1"/>
    <col min="756" max="756" width="16.28515625" style="37" customWidth="1"/>
    <col min="757" max="757" width="15.42578125" style="37" customWidth="1"/>
    <col min="758" max="758" width="16.28515625" style="37" customWidth="1"/>
    <col min="759" max="759" width="16.5703125" style="37" customWidth="1"/>
    <col min="760" max="760" width="16.7109375" style="37" customWidth="1"/>
    <col min="761" max="761" width="23.140625" style="37" customWidth="1"/>
    <col min="762" max="762" width="26.5703125" style="37" customWidth="1"/>
    <col min="763" max="763" width="11" style="37" customWidth="1"/>
    <col min="764" max="764" width="19" style="37" customWidth="1"/>
    <col min="765" max="765" width="11.5703125" style="37" customWidth="1"/>
    <col min="766" max="766" width="15.42578125" style="37" customWidth="1"/>
    <col min="767" max="767" width="6.7109375" style="37" customWidth="1"/>
    <col min="768" max="768" width="3.42578125" style="37" customWidth="1"/>
    <col min="769" max="769" width="7.28515625" style="37" customWidth="1"/>
    <col min="770" max="770" width="4.85546875" style="37" customWidth="1"/>
    <col min="771" max="771" width="6.42578125" style="37" customWidth="1"/>
    <col min="772" max="772" width="6.28515625" style="37" customWidth="1"/>
    <col min="773" max="773" width="6" style="37" customWidth="1"/>
    <col min="774" max="774" width="6.28515625" style="37" customWidth="1"/>
    <col min="775" max="775" width="4.7109375" style="37" customWidth="1"/>
    <col min="776" max="776" width="4.85546875" style="37" customWidth="1"/>
    <col min="777" max="777" width="6" style="37" customWidth="1"/>
    <col min="778" max="778" width="5" style="37" customWidth="1"/>
    <col min="779" max="779" width="14.7109375" style="37" customWidth="1"/>
    <col min="780" max="780" width="8.85546875" style="37" customWidth="1"/>
    <col min="781" max="781" width="16.42578125" style="37" customWidth="1"/>
    <col min="782" max="782" width="5.85546875" style="37" customWidth="1"/>
    <col min="783" max="783" width="6.7109375" style="37" customWidth="1"/>
    <col min="784" max="784" width="6.28515625" style="37" customWidth="1"/>
    <col min="785" max="785" width="5.7109375" style="37" customWidth="1"/>
    <col min="786" max="788" width="6.42578125" style="37" customWidth="1"/>
    <col min="789" max="789" width="7.42578125" style="37" customWidth="1"/>
    <col min="790" max="790" width="8.42578125" style="37" customWidth="1"/>
    <col min="791" max="791" width="6.28515625" style="37" customWidth="1"/>
    <col min="792" max="792" width="6.7109375" style="37" customWidth="1"/>
    <col min="793" max="793" width="7.140625" style="37" customWidth="1"/>
    <col min="794" max="794" width="14.28515625" style="37" customWidth="1"/>
    <col min="795" max="795" width="7.85546875" style="37" customWidth="1"/>
    <col min="796" max="796" width="13.5703125" style="37" customWidth="1"/>
    <col min="797" max="797" width="5.140625" style="37" customWidth="1"/>
    <col min="798" max="798" width="7.85546875" style="37" customWidth="1"/>
    <col min="799" max="799" width="6.7109375" style="37" customWidth="1"/>
    <col min="800" max="800" width="6" style="37" customWidth="1"/>
    <col min="801" max="801" width="6.42578125" style="37" customWidth="1"/>
    <col min="802" max="802" width="7.42578125" style="37" customWidth="1"/>
    <col min="803" max="803" width="6.5703125" style="37" customWidth="1"/>
    <col min="804" max="804" width="6.28515625" style="37" customWidth="1"/>
    <col min="805" max="805" width="6.7109375" style="37" customWidth="1"/>
    <col min="806" max="806" width="6" style="37" customWidth="1"/>
    <col min="807" max="807" width="7" style="37" customWidth="1"/>
    <col min="808" max="808" width="5.140625" style="37" customWidth="1"/>
    <col min="809" max="1009" width="11.42578125" style="37"/>
    <col min="1010" max="1010" width="2.85546875" style="37" customWidth="1"/>
    <col min="1011" max="1011" width="14.5703125" style="37" customWidth="1"/>
    <col min="1012" max="1012" width="16.28515625" style="37" customWidth="1"/>
    <col min="1013" max="1013" width="15.42578125" style="37" customWidth="1"/>
    <col min="1014" max="1014" width="16.28515625" style="37" customWidth="1"/>
    <col min="1015" max="1015" width="16.5703125" style="37" customWidth="1"/>
    <col min="1016" max="1016" width="16.7109375" style="37" customWidth="1"/>
    <col min="1017" max="1017" width="23.140625" style="37" customWidth="1"/>
    <col min="1018" max="1018" width="26.5703125" style="37" customWidth="1"/>
    <col min="1019" max="1019" width="11" style="37" customWidth="1"/>
    <col min="1020" max="1020" width="19" style="37" customWidth="1"/>
    <col min="1021" max="1021" width="11.5703125" style="37" customWidth="1"/>
    <col min="1022" max="1022" width="15.42578125" style="37" customWidth="1"/>
    <col min="1023" max="1023" width="6.7109375" style="37" customWidth="1"/>
    <col min="1024" max="1024" width="3.42578125" style="37" customWidth="1"/>
    <col min="1025" max="1025" width="7.28515625" style="37" customWidth="1"/>
    <col min="1026" max="1026" width="4.85546875" style="37" customWidth="1"/>
    <col min="1027" max="1027" width="6.42578125" style="37" customWidth="1"/>
    <col min="1028" max="1028" width="6.28515625" style="37" customWidth="1"/>
    <col min="1029" max="1029" width="6" style="37" customWidth="1"/>
    <col min="1030" max="1030" width="6.28515625" style="37" customWidth="1"/>
    <col min="1031" max="1031" width="4.7109375" style="37" customWidth="1"/>
    <col min="1032" max="1032" width="4.85546875" style="37" customWidth="1"/>
    <col min="1033" max="1033" width="6" style="37" customWidth="1"/>
    <col min="1034" max="1034" width="5" style="37" customWidth="1"/>
    <col min="1035" max="1035" width="14.7109375" style="37" customWidth="1"/>
    <col min="1036" max="1036" width="8.85546875" style="37" customWidth="1"/>
    <col min="1037" max="1037" width="16.42578125" style="37" customWidth="1"/>
    <col min="1038" max="1038" width="5.85546875" style="37" customWidth="1"/>
    <col min="1039" max="1039" width="6.7109375" style="37" customWidth="1"/>
    <col min="1040" max="1040" width="6.28515625" style="37" customWidth="1"/>
    <col min="1041" max="1041" width="5.7109375" style="37" customWidth="1"/>
    <col min="1042" max="1044" width="6.42578125" style="37" customWidth="1"/>
    <col min="1045" max="1045" width="7.42578125" style="37" customWidth="1"/>
    <col min="1046" max="1046" width="8.42578125" style="37" customWidth="1"/>
    <col min="1047" max="1047" width="6.28515625" style="37" customWidth="1"/>
    <col min="1048" max="1048" width="6.7109375" style="37" customWidth="1"/>
    <col min="1049" max="1049" width="7.140625" style="37" customWidth="1"/>
    <col min="1050" max="1050" width="14.28515625" style="37" customWidth="1"/>
    <col min="1051" max="1051" width="7.85546875" style="37" customWidth="1"/>
    <col min="1052" max="1052" width="13.5703125" style="37" customWidth="1"/>
    <col min="1053" max="1053" width="5.140625" style="37" customWidth="1"/>
    <col min="1054" max="1054" width="7.85546875" style="37" customWidth="1"/>
    <col min="1055" max="1055" width="6.7109375" style="37" customWidth="1"/>
    <col min="1056" max="1056" width="6" style="37" customWidth="1"/>
    <col min="1057" max="1057" width="6.42578125" style="37" customWidth="1"/>
    <col min="1058" max="1058" width="7.42578125" style="37" customWidth="1"/>
    <col min="1059" max="1059" width="6.5703125" style="37" customWidth="1"/>
    <col min="1060" max="1060" width="6.28515625" style="37" customWidth="1"/>
    <col min="1061" max="1061" width="6.7109375" style="37" customWidth="1"/>
    <col min="1062" max="1062" width="6" style="37" customWidth="1"/>
    <col min="1063" max="1063" width="7" style="37" customWidth="1"/>
    <col min="1064" max="1064" width="5.140625" style="37" customWidth="1"/>
    <col min="1065" max="1265" width="11.42578125" style="37"/>
    <col min="1266" max="1266" width="2.85546875" style="37" customWidth="1"/>
    <col min="1267" max="1267" width="14.5703125" style="37" customWidth="1"/>
    <col min="1268" max="1268" width="16.28515625" style="37" customWidth="1"/>
    <col min="1269" max="1269" width="15.42578125" style="37" customWidth="1"/>
    <col min="1270" max="1270" width="16.28515625" style="37" customWidth="1"/>
    <col min="1271" max="1271" width="16.5703125" style="37" customWidth="1"/>
    <col min="1272" max="1272" width="16.7109375" style="37" customWidth="1"/>
    <col min="1273" max="1273" width="23.140625" style="37" customWidth="1"/>
    <col min="1274" max="1274" width="26.5703125" style="37" customWidth="1"/>
    <col min="1275" max="1275" width="11" style="37" customWidth="1"/>
    <col min="1276" max="1276" width="19" style="37" customWidth="1"/>
    <col min="1277" max="1277" width="11.5703125" style="37" customWidth="1"/>
    <col min="1278" max="1278" width="15.42578125" style="37" customWidth="1"/>
    <col min="1279" max="1279" width="6.7109375" style="37" customWidth="1"/>
    <col min="1280" max="1280" width="3.42578125" style="37" customWidth="1"/>
    <col min="1281" max="1281" width="7.28515625" style="37" customWidth="1"/>
    <col min="1282" max="1282" width="4.85546875" style="37" customWidth="1"/>
    <col min="1283" max="1283" width="6.42578125" style="37" customWidth="1"/>
    <col min="1284" max="1284" width="6.28515625" style="37" customWidth="1"/>
    <col min="1285" max="1285" width="6" style="37" customWidth="1"/>
    <col min="1286" max="1286" width="6.28515625" style="37" customWidth="1"/>
    <col min="1287" max="1287" width="4.7109375" style="37" customWidth="1"/>
    <col min="1288" max="1288" width="4.85546875" style="37" customWidth="1"/>
    <col min="1289" max="1289" width="6" style="37" customWidth="1"/>
    <col min="1290" max="1290" width="5" style="37" customWidth="1"/>
    <col min="1291" max="1291" width="14.7109375" style="37" customWidth="1"/>
    <col min="1292" max="1292" width="8.85546875" style="37" customWidth="1"/>
    <col min="1293" max="1293" width="16.42578125" style="37" customWidth="1"/>
    <col min="1294" max="1294" width="5.85546875" style="37" customWidth="1"/>
    <col min="1295" max="1295" width="6.7109375" style="37" customWidth="1"/>
    <col min="1296" max="1296" width="6.28515625" style="37" customWidth="1"/>
    <col min="1297" max="1297" width="5.7109375" style="37" customWidth="1"/>
    <col min="1298" max="1300" width="6.42578125" style="37" customWidth="1"/>
    <col min="1301" max="1301" width="7.42578125" style="37" customWidth="1"/>
    <col min="1302" max="1302" width="8.42578125" style="37" customWidth="1"/>
    <col min="1303" max="1303" width="6.28515625" style="37" customWidth="1"/>
    <col min="1304" max="1304" width="6.7109375" style="37" customWidth="1"/>
    <col min="1305" max="1305" width="7.140625" style="37" customWidth="1"/>
    <col min="1306" max="1306" width="14.28515625" style="37" customWidth="1"/>
    <col min="1307" max="1307" width="7.85546875" style="37" customWidth="1"/>
    <col min="1308" max="1308" width="13.5703125" style="37" customWidth="1"/>
    <col min="1309" max="1309" width="5.140625" style="37" customWidth="1"/>
    <col min="1310" max="1310" width="7.85546875" style="37" customWidth="1"/>
    <col min="1311" max="1311" width="6.7109375" style="37" customWidth="1"/>
    <col min="1312" max="1312" width="6" style="37" customWidth="1"/>
    <col min="1313" max="1313" width="6.42578125" style="37" customWidth="1"/>
    <col min="1314" max="1314" width="7.42578125" style="37" customWidth="1"/>
    <col min="1315" max="1315" width="6.5703125" style="37" customWidth="1"/>
    <col min="1316" max="1316" width="6.28515625" style="37" customWidth="1"/>
    <col min="1317" max="1317" width="6.7109375" style="37" customWidth="1"/>
    <col min="1318" max="1318" width="6" style="37" customWidth="1"/>
    <col min="1319" max="1319" width="7" style="37" customWidth="1"/>
    <col min="1320" max="1320" width="5.140625" style="37" customWidth="1"/>
    <col min="1321" max="1521" width="11.42578125" style="37"/>
    <col min="1522" max="1522" width="2.85546875" style="37" customWidth="1"/>
    <col min="1523" max="1523" width="14.5703125" style="37" customWidth="1"/>
    <col min="1524" max="1524" width="16.28515625" style="37" customWidth="1"/>
    <col min="1525" max="1525" width="15.42578125" style="37" customWidth="1"/>
    <col min="1526" max="1526" width="16.28515625" style="37" customWidth="1"/>
    <col min="1527" max="1527" width="16.5703125" style="37" customWidth="1"/>
    <col min="1528" max="1528" width="16.7109375" style="37" customWidth="1"/>
    <col min="1529" max="1529" width="23.140625" style="37" customWidth="1"/>
    <col min="1530" max="1530" width="26.5703125" style="37" customWidth="1"/>
    <col min="1531" max="1531" width="11" style="37" customWidth="1"/>
    <col min="1532" max="1532" width="19" style="37" customWidth="1"/>
    <col min="1533" max="1533" width="11.5703125" style="37" customWidth="1"/>
    <col min="1534" max="1534" width="15.42578125" style="37" customWidth="1"/>
    <col min="1535" max="1535" width="6.7109375" style="37" customWidth="1"/>
    <col min="1536" max="1536" width="3.42578125" style="37" customWidth="1"/>
    <col min="1537" max="1537" width="7.28515625" style="37" customWidth="1"/>
    <col min="1538" max="1538" width="4.85546875" style="37" customWidth="1"/>
    <col min="1539" max="1539" width="6.42578125" style="37" customWidth="1"/>
    <col min="1540" max="1540" width="6.28515625" style="37" customWidth="1"/>
    <col min="1541" max="1541" width="6" style="37" customWidth="1"/>
    <col min="1542" max="1542" width="6.28515625" style="37" customWidth="1"/>
    <col min="1543" max="1543" width="4.7109375" style="37" customWidth="1"/>
    <col min="1544" max="1544" width="4.85546875" style="37" customWidth="1"/>
    <col min="1545" max="1545" width="6" style="37" customWidth="1"/>
    <col min="1546" max="1546" width="5" style="37" customWidth="1"/>
    <col min="1547" max="1547" width="14.7109375" style="37" customWidth="1"/>
    <col min="1548" max="1548" width="8.85546875" style="37" customWidth="1"/>
    <col min="1549" max="1549" width="16.42578125" style="37" customWidth="1"/>
    <col min="1550" max="1550" width="5.85546875" style="37" customWidth="1"/>
    <col min="1551" max="1551" width="6.7109375" style="37" customWidth="1"/>
    <col min="1552" max="1552" width="6.28515625" style="37" customWidth="1"/>
    <col min="1553" max="1553" width="5.7109375" style="37" customWidth="1"/>
    <col min="1554" max="1556" width="6.42578125" style="37" customWidth="1"/>
    <col min="1557" max="1557" width="7.42578125" style="37" customWidth="1"/>
    <col min="1558" max="1558" width="8.42578125" style="37" customWidth="1"/>
    <col min="1559" max="1559" width="6.28515625" style="37" customWidth="1"/>
    <col min="1560" max="1560" width="6.7109375" style="37" customWidth="1"/>
    <col min="1561" max="1561" width="7.140625" style="37" customWidth="1"/>
    <col min="1562" max="1562" width="14.28515625" style="37" customWidth="1"/>
    <col min="1563" max="1563" width="7.85546875" style="37" customWidth="1"/>
    <col min="1564" max="1564" width="13.5703125" style="37" customWidth="1"/>
    <col min="1565" max="1565" width="5.140625" style="37" customWidth="1"/>
    <col min="1566" max="1566" width="7.85546875" style="37" customWidth="1"/>
    <col min="1567" max="1567" width="6.7109375" style="37" customWidth="1"/>
    <col min="1568" max="1568" width="6" style="37" customWidth="1"/>
    <col min="1569" max="1569" width="6.42578125" style="37" customWidth="1"/>
    <col min="1570" max="1570" width="7.42578125" style="37" customWidth="1"/>
    <col min="1571" max="1571" width="6.5703125" style="37" customWidth="1"/>
    <col min="1572" max="1572" width="6.28515625" style="37" customWidth="1"/>
    <col min="1573" max="1573" width="6.7109375" style="37" customWidth="1"/>
    <col min="1574" max="1574" width="6" style="37" customWidth="1"/>
    <col min="1575" max="1575" width="7" style="37" customWidth="1"/>
    <col min="1576" max="1576" width="5.140625" style="37" customWidth="1"/>
    <col min="1577" max="1777" width="11.42578125" style="37"/>
    <col min="1778" max="1778" width="2.85546875" style="37" customWidth="1"/>
    <col min="1779" max="1779" width="14.5703125" style="37" customWidth="1"/>
    <col min="1780" max="1780" width="16.28515625" style="37" customWidth="1"/>
    <col min="1781" max="1781" width="15.42578125" style="37" customWidth="1"/>
    <col min="1782" max="1782" width="16.28515625" style="37" customWidth="1"/>
    <col min="1783" max="1783" width="16.5703125" style="37" customWidth="1"/>
    <col min="1784" max="1784" width="16.7109375" style="37" customWidth="1"/>
    <col min="1785" max="1785" width="23.140625" style="37" customWidth="1"/>
    <col min="1786" max="1786" width="26.5703125" style="37" customWidth="1"/>
    <col min="1787" max="1787" width="11" style="37" customWidth="1"/>
    <col min="1788" max="1788" width="19" style="37" customWidth="1"/>
    <col min="1789" max="1789" width="11.5703125" style="37" customWidth="1"/>
    <col min="1790" max="1790" width="15.42578125" style="37" customWidth="1"/>
    <col min="1791" max="1791" width="6.7109375" style="37" customWidth="1"/>
    <col min="1792" max="1792" width="3.42578125" style="37" customWidth="1"/>
    <col min="1793" max="1793" width="7.28515625" style="37" customWidth="1"/>
    <col min="1794" max="1794" width="4.85546875" style="37" customWidth="1"/>
    <col min="1795" max="1795" width="6.42578125" style="37" customWidth="1"/>
    <col min="1796" max="1796" width="6.28515625" style="37" customWidth="1"/>
    <col min="1797" max="1797" width="6" style="37" customWidth="1"/>
    <col min="1798" max="1798" width="6.28515625" style="37" customWidth="1"/>
    <col min="1799" max="1799" width="4.7109375" style="37" customWidth="1"/>
    <col min="1800" max="1800" width="4.85546875" style="37" customWidth="1"/>
    <col min="1801" max="1801" width="6" style="37" customWidth="1"/>
    <col min="1802" max="1802" width="5" style="37" customWidth="1"/>
    <col min="1803" max="1803" width="14.7109375" style="37" customWidth="1"/>
    <col min="1804" max="1804" width="8.85546875" style="37" customWidth="1"/>
    <col min="1805" max="1805" width="16.42578125" style="37" customWidth="1"/>
    <col min="1806" max="1806" width="5.85546875" style="37" customWidth="1"/>
    <col min="1807" max="1807" width="6.7109375" style="37" customWidth="1"/>
    <col min="1808" max="1808" width="6.28515625" style="37" customWidth="1"/>
    <col min="1809" max="1809" width="5.7109375" style="37" customWidth="1"/>
    <col min="1810" max="1812" width="6.42578125" style="37" customWidth="1"/>
    <col min="1813" max="1813" width="7.42578125" style="37" customWidth="1"/>
    <col min="1814" max="1814" width="8.42578125" style="37" customWidth="1"/>
    <col min="1815" max="1815" width="6.28515625" style="37" customWidth="1"/>
    <col min="1816" max="1816" width="6.7109375" style="37" customWidth="1"/>
    <col min="1817" max="1817" width="7.140625" style="37" customWidth="1"/>
    <col min="1818" max="1818" width="14.28515625" style="37" customWidth="1"/>
    <col min="1819" max="1819" width="7.85546875" style="37" customWidth="1"/>
    <col min="1820" max="1820" width="13.5703125" style="37" customWidth="1"/>
    <col min="1821" max="1821" width="5.140625" style="37" customWidth="1"/>
    <col min="1822" max="1822" width="7.85546875" style="37" customWidth="1"/>
    <col min="1823" max="1823" width="6.7109375" style="37" customWidth="1"/>
    <col min="1824" max="1824" width="6" style="37" customWidth="1"/>
    <col min="1825" max="1825" width="6.42578125" style="37" customWidth="1"/>
    <col min="1826" max="1826" width="7.42578125" style="37" customWidth="1"/>
    <col min="1827" max="1827" width="6.5703125" style="37" customWidth="1"/>
    <col min="1828" max="1828" width="6.28515625" style="37" customWidth="1"/>
    <col min="1829" max="1829" width="6.7109375" style="37" customWidth="1"/>
    <col min="1830" max="1830" width="6" style="37" customWidth="1"/>
    <col min="1831" max="1831" width="7" style="37" customWidth="1"/>
    <col min="1832" max="1832" width="5.140625" style="37" customWidth="1"/>
    <col min="1833" max="2033" width="11.42578125" style="37"/>
    <col min="2034" max="2034" width="2.85546875" style="37" customWidth="1"/>
    <col min="2035" max="2035" width="14.5703125" style="37" customWidth="1"/>
    <col min="2036" max="2036" width="16.28515625" style="37" customWidth="1"/>
    <col min="2037" max="2037" width="15.42578125" style="37" customWidth="1"/>
    <col min="2038" max="2038" width="16.28515625" style="37" customWidth="1"/>
    <col min="2039" max="2039" width="16.5703125" style="37" customWidth="1"/>
    <col min="2040" max="2040" width="16.7109375" style="37" customWidth="1"/>
    <col min="2041" max="2041" width="23.140625" style="37" customWidth="1"/>
    <col min="2042" max="2042" width="26.5703125" style="37" customWidth="1"/>
    <col min="2043" max="2043" width="11" style="37" customWidth="1"/>
    <col min="2044" max="2044" width="19" style="37" customWidth="1"/>
    <col min="2045" max="2045" width="11.5703125" style="37" customWidth="1"/>
    <col min="2046" max="2046" width="15.42578125" style="37" customWidth="1"/>
    <col min="2047" max="2047" width="6.7109375" style="37" customWidth="1"/>
    <col min="2048" max="2048" width="3.42578125" style="37" customWidth="1"/>
    <col min="2049" max="2049" width="7.28515625" style="37" customWidth="1"/>
    <col min="2050" max="2050" width="4.85546875" style="37" customWidth="1"/>
    <col min="2051" max="2051" width="6.42578125" style="37" customWidth="1"/>
    <col min="2052" max="2052" width="6.28515625" style="37" customWidth="1"/>
    <col min="2053" max="2053" width="6" style="37" customWidth="1"/>
    <col min="2054" max="2054" width="6.28515625" style="37" customWidth="1"/>
    <col min="2055" max="2055" width="4.7109375" style="37" customWidth="1"/>
    <col min="2056" max="2056" width="4.85546875" style="37" customWidth="1"/>
    <col min="2057" max="2057" width="6" style="37" customWidth="1"/>
    <col min="2058" max="2058" width="5" style="37" customWidth="1"/>
    <col min="2059" max="2059" width="14.7109375" style="37" customWidth="1"/>
    <col min="2060" max="2060" width="8.85546875" style="37" customWidth="1"/>
    <col min="2061" max="2061" width="16.42578125" style="37" customWidth="1"/>
    <col min="2062" max="2062" width="5.85546875" style="37" customWidth="1"/>
    <col min="2063" max="2063" width="6.7109375" style="37" customWidth="1"/>
    <col min="2064" max="2064" width="6.28515625" style="37" customWidth="1"/>
    <col min="2065" max="2065" width="5.7109375" style="37" customWidth="1"/>
    <col min="2066" max="2068" width="6.42578125" style="37" customWidth="1"/>
    <col min="2069" max="2069" width="7.42578125" style="37" customWidth="1"/>
    <col min="2070" max="2070" width="8.42578125" style="37" customWidth="1"/>
    <col min="2071" max="2071" width="6.28515625" style="37" customWidth="1"/>
    <col min="2072" max="2072" width="6.7109375" style="37" customWidth="1"/>
    <col min="2073" max="2073" width="7.140625" style="37" customWidth="1"/>
    <col min="2074" max="2074" width="14.28515625" style="37" customWidth="1"/>
    <col min="2075" max="2075" width="7.85546875" style="37" customWidth="1"/>
    <col min="2076" max="2076" width="13.5703125" style="37" customWidth="1"/>
    <col min="2077" max="2077" width="5.140625" style="37" customWidth="1"/>
    <col min="2078" max="2078" width="7.85546875" style="37" customWidth="1"/>
    <col min="2079" max="2079" width="6.7109375" style="37" customWidth="1"/>
    <col min="2080" max="2080" width="6" style="37" customWidth="1"/>
    <col min="2081" max="2081" width="6.42578125" style="37" customWidth="1"/>
    <col min="2082" max="2082" width="7.42578125" style="37" customWidth="1"/>
    <col min="2083" max="2083" width="6.5703125" style="37" customWidth="1"/>
    <col min="2084" max="2084" width="6.28515625" style="37" customWidth="1"/>
    <col min="2085" max="2085" width="6.7109375" style="37" customWidth="1"/>
    <col min="2086" max="2086" width="6" style="37" customWidth="1"/>
    <col min="2087" max="2087" width="7" style="37" customWidth="1"/>
    <col min="2088" max="2088" width="5.140625" style="37" customWidth="1"/>
    <col min="2089" max="2289" width="11.42578125" style="37"/>
    <col min="2290" max="2290" width="2.85546875" style="37" customWidth="1"/>
    <col min="2291" max="2291" width="14.5703125" style="37" customWidth="1"/>
    <col min="2292" max="2292" width="16.28515625" style="37" customWidth="1"/>
    <col min="2293" max="2293" width="15.42578125" style="37" customWidth="1"/>
    <col min="2294" max="2294" width="16.28515625" style="37" customWidth="1"/>
    <col min="2295" max="2295" width="16.5703125" style="37" customWidth="1"/>
    <col min="2296" max="2296" width="16.7109375" style="37" customWidth="1"/>
    <col min="2297" max="2297" width="23.140625" style="37" customWidth="1"/>
    <col min="2298" max="2298" width="26.5703125" style="37" customWidth="1"/>
    <col min="2299" max="2299" width="11" style="37" customWidth="1"/>
    <col min="2300" max="2300" width="19" style="37" customWidth="1"/>
    <col min="2301" max="2301" width="11.5703125" style="37" customWidth="1"/>
    <col min="2302" max="2302" width="15.42578125" style="37" customWidth="1"/>
    <col min="2303" max="2303" width="6.7109375" style="37" customWidth="1"/>
    <col min="2304" max="2304" width="3.42578125" style="37" customWidth="1"/>
    <col min="2305" max="2305" width="7.28515625" style="37" customWidth="1"/>
    <col min="2306" max="2306" width="4.85546875" style="37" customWidth="1"/>
    <col min="2307" max="2307" width="6.42578125" style="37" customWidth="1"/>
    <col min="2308" max="2308" width="6.28515625" style="37" customWidth="1"/>
    <col min="2309" max="2309" width="6" style="37" customWidth="1"/>
    <col min="2310" max="2310" width="6.28515625" style="37" customWidth="1"/>
    <col min="2311" max="2311" width="4.7109375" style="37" customWidth="1"/>
    <col min="2312" max="2312" width="4.85546875" style="37" customWidth="1"/>
    <col min="2313" max="2313" width="6" style="37" customWidth="1"/>
    <col min="2314" max="2314" width="5" style="37" customWidth="1"/>
    <col min="2315" max="2315" width="14.7109375" style="37" customWidth="1"/>
    <col min="2316" max="2316" width="8.85546875" style="37" customWidth="1"/>
    <col min="2317" max="2317" width="16.42578125" style="37" customWidth="1"/>
    <col min="2318" max="2318" width="5.85546875" style="37" customWidth="1"/>
    <col min="2319" max="2319" width="6.7109375" style="37" customWidth="1"/>
    <col min="2320" max="2320" width="6.28515625" style="37" customWidth="1"/>
    <col min="2321" max="2321" width="5.7109375" style="37" customWidth="1"/>
    <col min="2322" max="2324" width="6.42578125" style="37" customWidth="1"/>
    <col min="2325" max="2325" width="7.42578125" style="37" customWidth="1"/>
    <col min="2326" max="2326" width="8.42578125" style="37" customWidth="1"/>
    <col min="2327" max="2327" width="6.28515625" style="37" customWidth="1"/>
    <col min="2328" max="2328" width="6.7109375" style="37" customWidth="1"/>
    <col min="2329" max="2329" width="7.140625" style="37" customWidth="1"/>
    <col min="2330" max="2330" width="14.28515625" style="37" customWidth="1"/>
    <col min="2331" max="2331" width="7.85546875" style="37" customWidth="1"/>
    <col min="2332" max="2332" width="13.5703125" style="37" customWidth="1"/>
    <col min="2333" max="2333" width="5.140625" style="37" customWidth="1"/>
    <col min="2334" max="2334" width="7.85546875" style="37" customWidth="1"/>
    <col min="2335" max="2335" width="6.7109375" style="37" customWidth="1"/>
    <col min="2336" max="2336" width="6" style="37" customWidth="1"/>
    <col min="2337" max="2337" width="6.42578125" style="37" customWidth="1"/>
    <col min="2338" max="2338" width="7.42578125" style="37" customWidth="1"/>
    <col min="2339" max="2339" width="6.5703125" style="37" customWidth="1"/>
    <col min="2340" max="2340" width="6.28515625" style="37" customWidth="1"/>
    <col min="2341" max="2341" width="6.7109375" style="37" customWidth="1"/>
    <col min="2342" max="2342" width="6" style="37" customWidth="1"/>
    <col min="2343" max="2343" width="7" style="37" customWidth="1"/>
    <col min="2344" max="2344" width="5.140625" style="37" customWidth="1"/>
    <col min="2345" max="2545" width="11.42578125" style="37"/>
    <col min="2546" max="2546" width="2.85546875" style="37" customWidth="1"/>
    <col min="2547" max="2547" width="14.5703125" style="37" customWidth="1"/>
    <col min="2548" max="2548" width="16.28515625" style="37" customWidth="1"/>
    <col min="2549" max="2549" width="15.42578125" style="37" customWidth="1"/>
    <col min="2550" max="2550" width="16.28515625" style="37" customWidth="1"/>
    <col min="2551" max="2551" width="16.5703125" style="37" customWidth="1"/>
    <col min="2552" max="2552" width="16.7109375" style="37" customWidth="1"/>
    <col min="2553" max="2553" width="23.140625" style="37" customWidth="1"/>
    <col min="2554" max="2554" width="26.5703125" style="37" customWidth="1"/>
    <col min="2555" max="2555" width="11" style="37" customWidth="1"/>
    <col min="2556" max="2556" width="19" style="37" customWidth="1"/>
    <col min="2557" max="2557" width="11.5703125" style="37" customWidth="1"/>
    <col min="2558" max="2558" width="15.42578125" style="37" customWidth="1"/>
    <col min="2559" max="2559" width="6.7109375" style="37" customWidth="1"/>
    <col min="2560" max="2560" width="3.42578125" style="37" customWidth="1"/>
    <col min="2561" max="2561" width="7.28515625" style="37" customWidth="1"/>
    <col min="2562" max="2562" width="4.85546875" style="37" customWidth="1"/>
    <col min="2563" max="2563" width="6.42578125" style="37" customWidth="1"/>
    <col min="2564" max="2564" width="6.28515625" style="37" customWidth="1"/>
    <col min="2565" max="2565" width="6" style="37" customWidth="1"/>
    <col min="2566" max="2566" width="6.28515625" style="37" customWidth="1"/>
    <col min="2567" max="2567" width="4.7109375" style="37" customWidth="1"/>
    <col min="2568" max="2568" width="4.85546875" style="37" customWidth="1"/>
    <col min="2569" max="2569" width="6" style="37" customWidth="1"/>
    <col min="2570" max="2570" width="5" style="37" customWidth="1"/>
    <col min="2571" max="2571" width="14.7109375" style="37" customWidth="1"/>
    <col min="2572" max="2572" width="8.85546875" style="37" customWidth="1"/>
    <col min="2573" max="2573" width="16.42578125" style="37" customWidth="1"/>
    <col min="2574" max="2574" width="5.85546875" style="37" customWidth="1"/>
    <col min="2575" max="2575" width="6.7109375" style="37" customWidth="1"/>
    <col min="2576" max="2576" width="6.28515625" style="37" customWidth="1"/>
    <col min="2577" max="2577" width="5.7109375" style="37" customWidth="1"/>
    <col min="2578" max="2580" width="6.42578125" style="37" customWidth="1"/>
    <col min="2581" max="2581" width="7.42578125" style="37" customWidth="1"/>
    <col min="2582" max="2582" width="8.42578125" style="37" customWidth="1"/>
    <col min="2583" max="2583" width="6.28515625" style="37" customWidth="1"/>
    <col min="2584" max="2584" width="6.7109375" style="37" customWidth="1"/>
    <col min="2585" max="2585" width="7.140625" style="37" customWidth="1"/>
    <col min="2586" max="2586" width="14.28515625" style="37" customWidth="1"/>
    <col min="2587" max="2587" width="7.85546875" style="37" customWidth="1"/>
    <col min="2588" max="2588" width="13.5703125" style="37" customWidth="1"/>
    <col min="2589" max="2589" width="5.140625" style="37" customWidth="1"/>
    <col min="2590" max="2590" width="7.85546875" style="37" customWidth="1"/>
    <col min="2591" max="2591" width="6.7109375" style="37" customWidth="1"/>
    <col min="2592" max="2592" width="6" style="37" customWidth="1"/>
    <col min="2593" max="2593" width="6.42578125" style="37" customWidth="1"/>
    <col min="2594" max="2594" width="7.42578125" style="37" customWidth="1"/>
    <col min="2595" max="2595" width="6.5703125" style="37" customWidth="1"/>
    <col min="2596" max="2596" width="6.28515625" style="37" customWidth="1"/>
    <col min="2597" max="2597" width="6.7109375" style="37" customWidth="1"/>
    <col min="2598" max="2598" width="6" style="37" customWidth="1"/>
    <col min="2599" max="2599" width="7" style="37" customWidth="1"/>
    <col min="2600" max="2600" width="5.140625" style="37" customWidth="1"/>
    <col min="2601" max="2801" width="11.42578125" style="37"/>
    <col min="2802" max="2802" width="2.85546875" style="37" customWidth="1"/>
    <col min="2803" max="2803" width="14.5703125" style="37" customWidth="1"/>
    <col min="2804" max="2804" width="16.28515625" style="37" customWidth="1"/>
    <col min="2805" max="2805" width="15.42578125" style="37" customWidth="1"/>
    <col min="2806" max="2806" width="16.28515625" style="37" customWidth="1"/>
    <col min="2807" max="2807" width="16.5703125" style="37" customWidth="1"/>
    <col min="2808" max="2808" width="16.7109375" style="37" customWidth="1"/>
    <col min="2809" max="2809" width="23.140625" style="37" customWidth="1"/>
    <col min="2810" max="2810" width="26.5703125" style="37" customWidth="1"/>
    <col min="2811" max="2811" width="11" style="37" customWidth="1"/>
    <col min="2812" max="2812" width="19" style="37" customWidth="1"/>
    <col min="2813" max="2813" width="11.5703125" style="37" customWidth="1"/>
    <col min="2814" max="2814" width="15.42578125" style="37" customWidth="1"/>
    <col min="2815" max="2815" width="6.7109375" style="37" customWidth="1"/>
    <col min="2816" max="2816" width="3.42578125" style="37" customWidth="1"/>
    <col min="2817" max="2817" width="7.28515625" style="37" customWidth="1"/>
    <col min="2818" max="2818" width="4.85546875" style="37" customWidth="1"/>
    <col min="2819" max="2819" width="6.42578125" style="37" customWidth="1"/>
    <col min="2820" max="2820" width="6.28515625" style="37" customWidth="1"/>
    <col min="2821" max="2821" width="6" style="37" customWidth="1"/>
    <col min="2822" max="2822" width="6.28515625" style="37" customWidth="1"/>
    <col min="2823" max="2823" width="4.7109375" style="37" customWidth="1"/>
    <col min="2824" max="2824" width="4.85546875" style="37" customWidth="1"/>
    <col min="2825" max="2825" width="6" style="37" customWidth="1"/>
    <col min="2826" max="2826" width="5" style="37" customWidth="1"/>
    <col min="2827" max="2827" width="14.7109375" style="37" customWidth="1"/>
    <col min="2828" max="2828" width="8.85546875" style="37" customWidth="1"/>
    <col min="2829" max="2829" width="16.42578125" style="37" customWidth="1"/>
    <col min="2830" max="2830" width="5.85546875" style="37" customWidth="1"/>
    <col min="2831" max="2831" width="6.7109375" style="37" customWidth="1"/>
    <col min="2832" max="2832" width="6.28515625" style="37" customWidth="1"/>
    <col min="2833" max="2833" width="5.7109375" style="37" customWidth="1"/>
    <col min="2834" max="2836" width="6.42578125" style="37" customWidth="1"/>
    <col min="2837" max="2837" width="7.42578125" style="37" customWidth="1"/>
    <col min="2838" max="2838" width="8.42578125" style="37" customWidth="1"/>
    <col min="2839" max="2839" width="6.28515625" style="37" customWidth="1"/>
    <col min="2840" max="2840" width="6.7109375" style="37" customWidth="1"/>
    <col min="2841" max="2841" width="7.140625" style="37" customWidth="1"/>
    <col min="2842" max="2842" width="14.28515625" style="37" customWidth="1"/>
    <col min="2843" max="2843" width="7.85546875" style="37" customWidth="1"/>
    <col min="2844" max="2844" width="13.5703125" style="37" customWidth="1"/>
    <col min="2845" max="2845" width="5.140625" style="37" customWidth="1"/>
    <col min="2846" max="2846" width="7.85546875" style="37" customWidth="1"/>
    <col min="2847" max="2847" width="6.7109375" style="37" customWidth="1"/>
    <col min="2848" max="2848" width="6" style="37" customWidth="1"/>
    <col min="2849" max="2849" width="6.42578125" style="37" customWidth="1"/>
    <col min="2850" max="2850" width="7.42578125" style="37" customWidth="1"/>
    <col min="2851" max="2851" width="6.5703125" style="37" customWidth="1"/>
    <col min="2852" max="2852" width="6.28515625" style="37" customWidth="1"/>
    <col min="2853" max="2853" width="6.7109375" style="37" customWidth="1"/>
    <col min="2854" max="2854" width="6" style="37" customWidth="1"/>
    <col min="2855" max="2855" width="7" style="37" customWidth="1"/>
    <col min="2856" max="2856" width="5.140625" style="37" customWidth="1"/>
    <col min="2857" max="3057" width="11.42578125" style="37"/>
    <col min="3058" max="3058" width="2.85546875" style="37" customWidth="1"/>
    <col min="3059" max="3059" width="14.5703125" style="37" customWidth="1"/>
    <col min="3060" max="3060" width="16.28515625" style="37" customWidth="1"/>
    <col min="3061" max="3061" width="15.42578125" style="37" customWidth="1"/>
    <col min="3062" max="3062" width="16.28515625" style="37" customWidth="1"/>
    <col min="3063" max="3063" width="16.5703125" style="37" customWidth="1"/>
    <col min="3064" max="3064" width="16.7109375" style="37" customWidth="1"/>
    <col min="3065" max="3065" width="23.140625" style="37" customWidth="1"/>
    <col min="3066" max="3066" width="26.5703125" style="37" customWidth="1"/>
    <col min="3067" max="3067" width="11" style="37" customWidth="1"/>
    <col min="3068" max="3068" width="19" style="37" customWidth="1"/>
    <col min="3069" max="3069" width="11.5703125" style="37" customWidth="1"/>
    <col min="3070" max="3070" width="15.42578125" style="37" customWidth="1"/>
    <col min="3071" max="3071" width="6.7109375" style="37" customWidth="1"/>
    <col min="3072" max="3072" width="3.42578125" style="37" customWidth="1"/>
    <col min="3073" max="3073" width="7.28515625" style="37" customWidth="1"/>
    <col min="3074" max="3074" width="4.85546875" style="37" customWidth="1"/>
    <col min="3075" max="3075" width="6.42578125" style="37" customWidth="1"/>
    <col min="3076" max="3076" width="6.28515625" style="37" customWidth="1"/>
    <col min="3077" max="3077" width="6" style="37" customWidth="1"/>
    <col min="3078" max="3078" width="6.28515625" style="37" customWidth="1"/>
    <col min="3079" max="3079" width="4.7109375" style="37" customWidth="1"/>
    <col min="3080" max="3080" width="4.85546875" style="37" customWidth="1"/>
    <col min="3081" max="3081" width="6" style="37" customWidth="1"/>
    <col min="3082" max="3082" width="5" style="37" customWidth="1"/>
    <col min="3083" max="3083" width="14.7109375" style="37" customWidth="1"/>
    <col min="3084" max="3084" width="8.85546875" style="37" customWidth="1"/>
    <col min="3085" max="3085" width="16.42578125" style="37" customWidth="1"/>
    <col min="3086" max="3086" width="5.85546875" style="37" customWidth="1"/>
    <col min="3087" max="3087" width="6.7109375" style="37" customWidth="1"/>
    <col min="3088" max="3088" width="6.28515625" style="37" customWidth="1"/>
    <col min="3089" max="3089" width="5.7109375" style="37" customWidth="1"/>
    <col min="3090" max="3092" width="6.42578125" style="37" customWidth="1"/>
    <col min="3093" max="3093" width="7.42578125" style="37" customWidth="1"/>
    <col min="3094" max="3094" width="8.42578125" style="37" customWidth="1"/>
    <col min="3095" max="3095" width="6.28515625" style="37" customWidth="1"/>
    <col min="3096" max="3096" width="6.7109375" style="37" customWidth="1"/>
    <col min="3097" max="3097" width="7.140625" style="37" customWidth="1"/>
    <col min="3098" max="3098" width="14.28515625" style="37" customWidth="1"/>
    <col min="3099" max="3099" width="7.85546875" style="37" customWidth="1"/>
    <col min="3100" max="3100" width="13.5703125" style="37" customWidth="1"/>
    <col min="3101" max="3101" width="5.140625" style="37" customWidth="1"/>
    <col min="3102" max="3102" width="7.85546875" style="37" customWidth="1"/>
    <col min="3103" max="3103" width="6.7109375" style="37" customWidth="1"/>
    <col min="3104" max="3104" width="6" style="37" customWidth="1"/>
    <col min="3105" max="3105" width="6.42578125" style="37" customWidth="1"/>
    <col min="3106" max="3106" width="7.42578125" style="37" customWidth="1"/>
    <col min="3107" max="3107" width="6.5703125" style="37" customWidth="1"/>
    <col min="3108" max="3108" width="6.28515625" style="37" customWidth="1"/>
    <col min="3109" max="3109" width="6.7109375" style="37" customWidth="1"/>
    <col min="3110" max="3110" width="6" style="37" customWidth="1"/>
    <col min="3111" max="3111" width="7" style="37" customWidth="1"/>
    <col min="3112" max="3112" width="5.140625" style="37" customWidth="1"/>
    <col min="3113" max="3313" width="11.42578125" style="37"/>
    <col min="3314" max="3314" width="2.85546875" style="37" customWidth="1"/>
    <col min="3315" max="3315" width="14.5703125" style="37" customWidth="1"/>
    <col min="3316" max="3316" width="16.28515625" style="37" customWidth="1"/>
    <col min="3317" max="3317" width="15.42578125" style="37" customWidth="1"/>
    <col min="3318" max="3318" width="16.28515625" style="37" customWidth="1"/>
    <col min="3319" max="3319" width="16.5703125" style="37" customWidth="1"/>
    <col min="3320" max="3320" width="16.7109375" style="37" customWidth="1"/>
    <col min="3321" max="3321" width="23.140625" style="37" customWidth="1"/>
    <col min="3322" max="3322" width="26.5703125" style="37" customWidth="1"/>
    <col min="3323" max="3323" width="11" style="37" customWidth="1"/>
    <col min="3324" max="3324" width="19" style="37" customWidth="1"/>
    <col min="3325" max="3325" width="11.5703125" style="37" customWidth="1"/>
    <col min="3326" max="3326" width="15.42578125" style="37" customWidth="1"/>
    <col min="3327" max="3327" width="6.7109375" style="37" customWidth="1"/>
    <col min="3328" max="3328" width="3.42578125" style="37" customWidth="1"/>
    <col min="3329" max="3329" width="7.28515625" style="37" customWidth="1"/>
    <col min="3330" max="3330" width="4.85546875" style="37" customWidth="1"/>
    <col min="3331" max="3331" width="6.42578125" style="37" customWidth="1"/>
    <col min="3332" max="3332" width="6.28515625" style="37" customWidth="1"/>
    <col min="3333" max="3333" width="6" style="37" customWidth="1"/>
    <col min="3334" max="3334" width="6.28515625" style="37" customWidth="1"/>
    <col min="3335" max="3335" width="4.7109375" style="37" customWidth="1"/>
    <col min="3336" max="3336" width="4.85546875" style="37" customWidth="1"/>
    <col min="3337" max="3337" width="6" style="37" customWidth="1"/>
    <col min="3338" max="3338" width="5" style="37" customWidth="1"/>
    <col min="3339" max="3339" width="14.7109375" style="37" customWidth="1"/>
    <col min="3340" max="3340" width="8.85546875" style="37" customWidth="1"/>
    <col min="3341" max="3341" width="16.42578125" style="37" customWidth="1"/>
    <col min="3342" max="3342" width="5.85546875" style="37" customWidth="1"/>
    <col min="3343" max="3343" width="6.7109375" style="37" customWidth="1"/>
    <col min="3344" max="3344" width="6.28515625" style="37" customWidth="1"/>
    <col min="3345" max="3345" width="5.7109375" style="37" customWidth="1"/>
    <col min="3346" max="3348" width="6.42578125" style="37" customWidth="1"/>
    <col min="3349" max="3349" width="7.42578125" style="37" customWidth="1"/>
    <col min="3350" max="3350" width="8.42578125" style="37" customWidth="1"/>
    <col min="3351" max="3351" width="6.28515625" style="37" customWidth="1"/>
    <col min="3352" max="3352" width="6.7109375" style="37" customWidth="1"/>
    <col min="3353" max="3353" width="7.140625" style="37" customWidth="1"/>
    <col min="3354" max="3354" width="14.28515625" style="37" customWidth="1"/>
    <col min="3355" max="3355" width="7.85546875" style="37" customWidth="1"/>
    <col min="3356" max="3356" width="13.5703125" style="37" customWidth="1"/>
    <col min="3357" max="3357" width="5.140625" style="37" customWidth="1"/>
    <col min="3358" max="3358" width="7.85546875" style="37" customWidth="1"/>
    <col min="3359" max="3359" width="6.7109375" style="37" customWidth="1"/>
    <col min="3360" max="3360" width="6" style="37" customWidth="1"/>
    <col min="3361" max="3361" width="6.42578125" style="37" customWidth="1"/>
    <col min="3362" max="3362" width="7.42578125" style="37" customWidth="1"/>
    <col min="3363" max="3363" width="6.5703125" style="37" customWidth="1"/>
    <col min="3364" max="3364" width="6.28515625" style="37" customWidth="1"/>
    <col min="3365" max="3365" width="6.7109375" style="37" customWidth="1"/>
    <col min="3366" max="3366" width="6" style="37" customWidth="1"/>
    <col min="3367" max="3367" width="7" style="37" customWidth="1"/>
    <col min="3368" max="3368" width="5.140625" style="37" customWidth="1"/>
    <col min="3369" max="3569" width="11.42578125" style="37"/>
    <col min="3570" max="3570" width="2.85546875" style="37" customWidth="1"/>
    <col min="3571" max="3571" width="14.5703125" style="37" customWidth="1"/>
    <col min="3572" max="3572" width="16.28515625" style="37" customWidth="1"/>
    <col min="3573" max="3573" width="15.42578125" style="37" customWidth="1"/>
    <col min="3574" max="3574" width="16.28515625" style="37" customWidth="1"/>
    <col min="3575" max="3575" width="16.5703125" style="37" customWidth="1"/>
    <col min="3576" max="3576" width="16.7109375" style="37" customWidth="1"/>
    <col min="3577" max="3577" width="23.140625" style="37" customWidth="1"/>
    <col min="3578" max="3578" width="26.5703125" style="37" customWidth="1"/>
    <col min="3579" max="3579" width="11" style="37" customWidth="1"/>
    <col min="3580" max="3580" width="19" style="37" customWidth="1"/>
    <col min="3581" max="3581" width="11.5703125" style="37" customWidth="1"/>
    <col min="3582" max="3582" width="15.42578125" style="37" customWidth="1"/>
    <col min="3583" max="3583" width="6.7109375" style="37" customWidth="1"/>
    <col min="3584" max="3584" width="3.42578125" style="37" customWidth="1"/>
    <col min="3585" max="3585" width="7.28515625" style="37" customWidth="1"/>
    <col min="3586" max="3586" width="4.85546875" style="37" customWidth="1"/>
    <col min="3587" max="3587" width="6.42578125" style="37" customWidth="1"/>
    <col min="3588" max="3588" width="6.28515625" style="37" customWidth="1"/>
    <col min="3589" max="3589" width="6" style="37" customWidth="1"/>
    <col min="3590" max="3590" width="6.28515625" style="37" customWidth="1"/>
    <col min="3591" max="3591" width="4.7109375" style="37" customWidth="1"/>
    <col min="3592" max="3592" width="4.85546875" style="37" customWidth="1"/>
    <col min="3593" max="3593" width="6" style="37" customWidth="1"/>
    <col min="3594" max="3594" width="5" style="37" customWidth="1"/>
    <col min="3595" max="3595" width="14.7109375" style="37" customWidth="1"/>
    <col min="3596" max="3596" width="8.85546875" style="37" customWidth="1"/>
    <col min="3597" max="3597" width="16.42578125" style="37" customWidth="1"/>
    <col min="3598" max="3598" width="5.85546875" style="37" customWidth="1"/>
    <col min="3599" max="3599" width="6.7109375" style="37" customWidth="1"/>
    <col min="3600" max="3600" width="6.28515625" style="37" customWidth="1"/>
    <col min="3601" max="3601" width="5.7109375" style="37" customWidth="1"/>
    <col min="3602" max="3604" width="6.42578125" style="37" customWidth="1"/>
    <col min="3605" max="3605" width="7.42578125" style="37" customWidth="1"/>
    <col min="3606" max="3606" width="8.42578125" style="37" customWidth="1"/>
    <col min="3607" max="3607" width="6.28515625" style="37" customWidth="1"/>
    <col min="3608" max="3608" width="6.7109375" style="37" customWidth="1"/>
    <col min="3609" max="3609" width="7.140625" style="37" customWidth="1"/>
    <col min="3610" max="3610" width="14.28515625" style="37" customWidth="1"/>
    <col min="3611" max="3611" width="7.85546875" style="37" customWidth="1"/>
    <col min="3612" max="3612" width="13.5703125" style="37" customWidth="1"/>
    <col min="3613" max="3613" width="5.140625" style="37" customWidth="1"/>
    <col min="3614" max="3614" width="7.85546875" style="37" customWidth="1"/>
    <col min="3615" max="3615" width="6.7109375" style="37" customWidth="1"/>
    <col min="3616" max="3616" width="6" style="37" customWidth="1"/>
    <col min="3617" max="3617" width="6.42578125" style="37" customWidth="1"/>
    <col min="3618" max="3618" width="7.42578125" style="37" customWidth="1"/>
    <col min="3619" max="3619" width="6.5703125" style="37" customWidth="1"/>
    <col min="3620" max="3620" width="6.28515625" style="37" customWidth="1"/>
    <col min="3621" max="3621" width="6.7109375" style="37" customWidth="1"/>
    <col min="3622" max="3622" width="6" style="37" customWidth="1"/>
    <col min="3623" max="3623" width="7" style="37" customWidth="1"/>
    <col min="3624" max="3624" width="5.140625" style="37" customWidth="1"/>
    <col min="3625" max="3825" width="11.42578125" style="37"/>
    <col min="3826" max="3826" width="2.85546875" style="37" customWidth="1"/>
    <col min="3827" max="3827" width="14.5703125" style="37" customWidth="1"/>
    <col min="3828" max="3828" width="16.28515625" style="37" customWidth="1"/>
    <col min="3829" max="3829" width="15.42578125" style="37" customWidth="1"/>
    <col min="3830" max="3830" width="16.28515625" style="37" customWidth="1"/>
    <col min="3831" max="3831" width="16.5703125" style="37" customWidth="1"/>
    <col min="3832" max="3832" width="16.7109375" style="37" customWidth="1"/>
    <col min="3833" max="3833" width="23.140625" style="37" customWidth="1"/>
    <col min="3834" max="3834" width="26.5703125" style="37" customWidth="1"/>
    <col min="3835" max="3835" width="11" style="37" customWidth="1"/>
    <col min="3836" max="3836" width="19" style="37" customWidth="1"/>
    <col min="3837" max="3837" width="11.5703125" style="37" customWidth="1"/>
    <col min="3838" max="3838" width="15.42578125" style="37" customWidth="1"/>
    <col min="3839" max="3839" width="6.7109375" style="37" customWidth="1"/>
    <col min="3840" max="3840" width="3.42578125" style="37" customWidth="1"/>
    <col min="3841" max="3841" width="7.28515625" style="37" customWidth="1"/>
    <col min="3842" max="3842" width="4.85546875" style="37" customWidth="1"/>
    <col min="3843" max="3843" width="6.42578125" style="37" customWidth="1"/>
    <col min="3844" max="3844" width="6.28515625" style="37" customWidth="1"/>
    <col min="3845" max="3845" width="6" style="37" customWidth="1"/>
    <col min="3846" max="3846" width="6.28515625" style="37" customWidth="1"/>
    <col min="3847" max="3847" width="4.7109375" style="37" customWidth="1"/>
    <col min="3848" max="3848" width="4.85546875" style="37" customWidth="1"/>
    <col min="3849" max="3849" width="6" style="37" customWidth="1"/>
    <col min="3850" max="3850" width="5" style="37" customWidth="1"/>
    <col min="3851" max="3851" width="14.7109375" style="37" customWidth="1"/>
    <col min="3852" max="3852" width="8.85546875" style="37" customWidth="1"/>
    <col min="3853" max="3853" width="16.42578125" style="37" customWidth="1"/>
    <col min="3854" max="3854" width="5.85546875" style="37" customWidth="1"/>
    <col min="3855" max="3855" width="6.7109375" style="37" customWidth="1"/>
    <col min="3856" max="3856" width="6.28515625" style="37" customWidth="1"/>
    <col min="3857" max="3857" width="5.7109375" style="37" customWidth="1"/>
    <col min="3858" max="3860" width="6.42578125" style="37" customWidth="1"/>
    <col min="3861" max="3861" width="7.42578125" style="37" customWidth="1"/>
    <col min="3862" max="3862" width="8.42578125" style="37" customWidth="1"/>
    <col min="3863" max="3863" width="6.28515625" style="37" customWidth="1"/>
    <col min="3864" max="3864" width="6.7109375" style="37" customWidth="1"/>
    <col min="3865" max="3865" width="7.140625" style="37" customWidth="1"/>
    <col min="3866" max="3866" width="14.28515625" style="37" customWidth="1"/>
    <col min="3867" max="3867" width="7.85546875" style="37" customWidth="1"/>
    <col min="3868" max="3868" width="13.5703125" style="37" customWidth="1"/>
    <col min="3869" max="3869" width="5.140625" style="37" customWidth="1"/>
    <col min="3870" max="3870" width="7.85546875" style="37" customWidth="1"/>
    <col min="3871" max="3871" width="6.7109375" style="37" customWidth="1"/>
    <col min="3872" max="3872" width="6" style="37" customWidth="1"/>
    <col min="3873" max="3873" width="6.42578125" style="37" customWidth="1"/>
    <col min="3874" max="3874" width="7.42578125" style="37" customWidth="1"/>
    <col min="3875" max="3875" width="6.5703125" style="37" customWidth="1"/>
    <col min="3876" max="3876" width="6.28515625" style="37" customWidth="1"/>
    <col min="3877" max="3877" width="6.7109375" style="37" customWidth="1"/>
    <col min="3878" max="3878" width="6" style="37" customWidth="1"/>
    <col min="3879" max="3879" width="7" style="37" customWidth="1"/>
    <col min="3880" max="3880" width="5.140625" style="37" customWidth="1"/>
    <col min="3881" max="4081" width="11.42578125" style="37"/>
    <col min="4082" max="4082" width="2.85546875" style="37" customWidth="1"/>
    <col min="4083" max="4083" width="14.5703125" style="37" customWidth="1"/>
    <col min="4084" max="4084" width="16.28515625" style="37" customWidth="1"/>
    <col min="4085" max="4085" width="15.42578125" style="37" customWidth="1"/>
    <col min="4086" max="4086" width="16.28515625" style="37" customWidth="1"/>
    <col min="4087" max="4087" width="16.5703125" style="37" customWidth="1"/>
    <col min="4088" max="4088" width="16.7109375" style="37" customWidth="1"/>
    <col min="4089" max="4089" width="23.140625" style="37" customWidth="1"/>
    <col min="4090" max="4090" width="26.5703125" style="37" customWidth="1"/>
    <col min="4091" max="4091" width="11" style="37" customWidth="1"/>
    <col min="4092" max="4092" width="19" style="37" customWidth="1"/>
    <col min="4093" max="4093" width="11.5703125" style="37" customWidth="1"/>
    <col min="4094" max="4094" width="15.42578125" style="37" customWidth="1"/>
    <col min="4095" max="4095" width="6.7109375" style="37" customWidth="1"/>
    <col min="4096" max="4096" width="3.42578125" style="37" customWidth="1"/>
    <col min="4097" max="4097" width="7.28515625" style="37" customWidth="1"/>
    <col min="4098" max="4098" width="4.85546875" style="37" customWidth="1"/>
    <col min="4099" max="4099" width="6.42578125" style="37" customWidth="1"/>
    <col min="4100" max="4100" width="6.28515625" style="37" customWidth="1"/>
    <col min="4101" max="4101" width="6" style="37" customWidth="1"/>
    <col min="4102" max="4102" width="6.28515625" style="37" customWidth="1"/>
    <col min="4103" max="4103" width="4.7109375" style="37" customWidth="1"/>
    <col min="4104" max="4104" width="4.85546875" style="37" customWidth="1"/>
    <col min="4105" max="4105" width="6" style="37" customWidth="1"/>
    <col min="4106" max="4106" width="5" style="37" customWidth="1"/>
    <col min="4107" max="4107" width="14.7109375" style="37" customWidth="1"/>
    <col min="4108" max="4108" width="8.85546875" style="37" customWidth="1"/>
    <col min="4109" max="4109" width="16.42578125" style="37" customWidth="1"/>
    <col min="4110" max="4110" width="5.85546875" style="37" customWidth="1"/>
    <col min="4111" max="4111" width="6.7109375" style="37" customWidth="1"/>
    <col min="4112" max="4112" width="6.28515625" style="37" customWidth="1"/>
    <col min="4113" max="4113" width="5.7109375" style="37" customWidth="1"/>
    <col min="4114" max="4116" width="6.42578125" style="37" customWidth="1"/>
    <col min="4117" max="4117" width="7.42578125" style="37" customWidth="1"/>
    <col min="4118" max="4118" width="8.42578125" style="37" customWidth="1"/>
    <col min="4119" max="4119" width="6.28515625" style="37" customWidth="1"/>
    <col min="4120" max="4120" width="6.7109375" style="37" customWidth="1"/>
    <col min="4121" max="4121" width="7.140625" style="37" customWidth="1"/>
    <col min="4122" max="4122" width="14.28515625" style="37" customWidth="1"/>
    <col min="4123" max="4123" width="7.85546875" style="37" customWidth="1"/>
    <col min="4124" max="4124" width="13.5703125" style="37" customWidth="1"/>
    <col min="4125" max="4125" width="5.140625" style="37" customWidth="1"/>
    <col min="4126" max="4126" width="7.85546875" style="37" customWidth="1"/>
    <col min="4127" max="4127" width="6.7109375" style="37" customWidth="1"/>
    <col min="4128" max="4128" width="6" style="37" customWidth="1"/>
    <col min="4129" max="4129" width="6.42578125" style="37" customWidth="1"/>
    <col min="4130" max="4130" width="7.42578125" style="37" customWidth="1"/>
    <col min="4131" max="4131" width="6.5703125" style="37" customWidth="1"/>
    <col min="4132" max="4132" width="6.28515625" style="37" customWidth="1"/>
    <col min="4133" max="4133" width="6.7109375" style="37" customWidth="1"/>
    <col min="4134" max="4134" width="6" style="37" customWidth="1"/>
    <col min="4135" max="4135" width="7" style="37" customWidth="1"/>
    <col min="4136" max="4136" width="5.140625" style="37" customWidth="1"/>
    <col min="4137" max="4337" width="11.42578125" style="37"/>
    <col min="4338" max="4338" width="2.85546875" style="37" customWidth="1"/>
    <col min="4339" max="4339" width="14.5703125" style="37" customWidth="1"/>
    <col min="4340" max="4340" width="16.28515625" style="37" customWidth="1"/>
    <col min="4341" max="4341" width="15.42578125" style="37" customWidth="1"/>
    <col min="4342" max="4342" width="16.28515625" style="37" customWidth="1"/>
    <col min="4343" max="4343" width="16.5703125" style="37" customWidth="1"/>
    <col min="4344" max="4344" width="16.7109375" style="37" customWidth="1"/>
    <col min="4345" max="4345" width="23.140625" style="37" customWidth="1"/>
    <col min="4346" max="4346" width="26.5703125" style="37" customWidth="1"/>
    <col min="4347" max="4347" width="11" style="37" customWidth="1"/>
    <col min="4348" max="4348" width="19" style="37" customWidth="1"/>
    <col min="4349" max="4349" width="11.5703125" style="37" customWidth="1"/>
    <col min="4350" max="4350" width="15.42578125" style="37" customWidth="1"/>
    <col min="4351" max="4351" width="6.7109375" style="37" customWidth="1"/>
    <col min="4352" max="4352" width="3.42578125" style="37" customWidth="1"/>
    <col min="4353" max="4353" width="7.28515625" style="37" customWidth="1"/>
    <col min="4354" max="4354" width="4.85546875" style="37" customWidth="1"/>
    <col min="4355" max="4355" width="6.42578125" style="37" customWidth="1"/>
    <col min="4356" max="4356" width="6.28515625" style="37" customWidth="1"/>
    <col min="4357" max="4357" width="6" style="37" customWidth="1"/>
    <col min="4358" max="4358" width="6.28515625" style="37" customWidth="1"/>
    <col min="4359" max="4359" width="4.7109375" style="37" customWidth="1"/>
    <col min="4360" max="4360" width="4.85546875" style="37" customWidth="1"/>
    <col min="4361" max="4361" width="6" style="37" customWidth="1"/>
    <col min="4362" max="4362" width="5" style="37" customWidth="1"/>
    <col min="4363" max="4363" width="14.7109375" style="37" customWidth="1"/>
    <col min="4364" max="4364" width="8.85546875" style="37" customWidth="1"/>
    <col min="4365" max="4365" width="16.42578125" style="37" customWidth="1"/>
    <col min="4366" max="4366" width="5.85546875" style="37" customWidth="1"/>
    <col min="4367" max="4367" width="6.7109375" style="37" customWidth="1"/>
    <col min="4368" max="4368" width="6.28515625" style="37" customWidth="1"/>
    <col min="4369" max="4369" width="5.7109375" style="37" customWidth="1"/>
    <col min="4370" max="4372" width="6.42578125" style="37" customWidth="1"/>
    <col min="4373" max="4373" width="7.42578125" style="37" customWidth="1"/>
    <col min="4374" max="4374" width="8.42578125" style="37" customWidth="1"/>
    <col min="4375" max="4375" width="6.28515625" style="37" customWidth="1"/>
    <col min="4376" max="4376" width="6.7109375" style="37" customWidth="1"/>
    <col min="4377" max="4377" width="7.140625" style="37" customWidth="1"/>
    <col min="4378" max="4378" width="14.28515625" style="37" customWidth="1"/>
    <col min="4379" max="4379" width="7.85546875" style="37" customWidth="1"/>
    <col min="4380" max="4380" width="13.5703125" style="37" customWidth="1"/>
    <col min="4381" max="4381" width="5.140625" style="37" customWidth="1"/>
    <col min="4382" max="4382" width="7.85546875" style="37" customWidth="1"/>
    <col min="4383" max="4383" width="6.7109375" style="37" customWidth="1"/>
    <col min="4384" max="4384" width="6" style="37" customWidth="1"/>
    <col min="4385" max="4385" width="6.42578125" style="37" customWidth="1"/>
    <col min="4386" max="4386" width="7.42578125" style="37" customWidth="1"/>
    <col min="4387" max="4387" width="6.5703125" style="37" customWidth="1"/>
    <col min="4388" max="4388" width="6.28515625" style="37" customWidth="1"/>
    <col min="4389" max="4389" width="6.7109375" style="37" customWidth="1"/>
    <col min="4390" max="4390" width="6" style="37" customWidth="1"/>
    <col min="4391" max="4391" width="7" style="37" customWidth="1"/>
    <col min="4392" max="4392" width="5.140625" style="37" customWidth="1"/>
    <col min="4393" max="4593" width="11.42578125" style="37"/>
    <col min="4594" max="4594" width="2.85546875" style="37" customWidth="1"/>
    <col min="4595" max="4595" width="14.5703125" style="37" customWidth="1"/>
    <col min="4596" max="4596" width="16.28515625" style="37" customWidth="1"/>
    <col min="4597" max="4597" width="15.42578125" style="37" customWidth="1"/>
    <col min="4598" max="4598" width="16.28515625" style="37" customWidth="1"/>
    <col min="4599" max="4599" width="16.5703125" style="37" customWidth="1"/>
    <col min="4600" max="4600" width="16.7109375" style="37" customWidth="1"/>
    <col min="4601" max="4601" width="23.140625" style="37" customWidth="1"/>
    <col min="4602" max="4602" width="26.5703125" style="37" customWidth="1"/>
    <col min="4603" max="4603" width="11" style="37" customWidth="1"/>
    <col min="4604" max="4604" width="19" style="37" customWidth="1"/>
    <col min="4605" max="4605" width="11.5703125" style="37" customWidth="1"/>
    <col min="4606" max="4606" width="15.42578125" style="37" customWidth="1"/>
    <col min="4607" max="4607" width="6.7109375" style="37" customWidth="1"/>
    <col min="4608" max="4608" width="3.42578125" style="37" customWidth="1"/>
    <col min="4609" max="4609" width="7.28515625" style="37" customWidth="1"/>
    <col min="4610" max="4610" width="4.85546875" style="37" customWidth="1"/>
    <col min="4611" max="4611" width="6.42578125" style="37" customWidth="1"/>
    <col min="4612" max="4612" width="6.28515625" style="37" customWidth="1"/>
    <col min="4613" max="4613" width="6" style="37" customWidth="1"/>
    <col min="4614" max="4614" width="6.28515625" style="37" customWidth="1"/>
    <col min="4615" max="4615" width="4.7109375" style="37" customWidth="1"/>
    <col min="4616" max="4616" width="4.85546875" style="37" customWidth="1"/>
    <col min="4617" max="4617" width="6" style="37" customWidth="1"/>
    <col min="4618" max="4618" width="5" style="37" customWidth="1"/>
    <col min="4619" max="4619" width="14.7109375" style="37" customWidth="1"/>
    <col min="4620" max="4620" width="8.85546875" style="37" customWidth="1"/>
    <col min="4621" max="4621" width="16.42578125" style="37" customWidth="1"/>
    <col min="4622" max="4622" width="5.85546875" style="37" customWidth="1"/>
    <col min="4623" max="4623" width="6.7109375" style="37" customWidth="1"/>
    <col min="4624" max="4624" width="6.28515625" style="37" customWidth="1"/>
    <col min="4625" max="4625" width="5.7109375" style="37" customWidth="1"/>
    <col min="4626" max="4628" width="6.42578125" style="37" customWidth="1"/>
    <col min="4629" max="4629" width="7.42578125" style="37" customWidth="1"/>
    <col min="4630" max="4630" width="8.42578125" style="37" customWidth="1"/>
    <col min="4631" max="4631" width="6.28515625" style="37" customWidth="1"/>
    <col min="4632" max="4632" width="6.7109375" style="37" customWidth="1"/>
    <col min="4633" max="4633" width="7.140625" style="37" customWidth="1"/>
    <col min="4634" max="4634" width="14.28515625" style="37" customWidth="1"/>
    <col min="4635" max="4635" width="7.85546875" style="37" customWidth="1"/>
    <col min="4636" max="4636" width="13.5703125" style="37" customWidth="1"/>
    <col min="4637" max="4637" width="5.140625" style="37" customWidth="1"/>
    <col min="4638" max="4638" width="7.85546875" style="37" customWidth="1"/>
    <col min="4639" max="4639" width="6.7109375" style="37" customWidth="1"/>
    <col min="4640" max="4640" width="6" style="37" customWidth="1"/>
    <col min="4641" max="4641" width="6.42578125" style="37" customWidth="1"/>
    <col min="4642" max="4642" width="7.42578125" style="37" customWidth="1"/>
    <col min="4643" max="4643" width="6.5703125" style="37" customWidth="1"/>
    <col min="4644" max="4644" width="6.28515625" style="37" customWidth="1"/>
    <col min="4645" max="4645" width="6.7109375" style="37" customWidth="1"/>
    <col min="4646" max="4646" width="6" style="37" customWidth="1"/>
    <col min="4647" max="4647" width="7" style="37" customWidth="1"/>
    <col min="4648" max="4648" width="5.140625" style="37" customWidth="1"/>
    <col min="4649" max="4849" width="11.42578125" style="37"/>
    <col min="4850" max="4850" width="2.85546875" style="37" customWidth="1"/>
    <col min="4851" max="4851" width="14.5703125" style="37" customWidth="1"/>
    <col min="4852" max="4852" width="16.28515625" style="37" customWidth="1"/>
    <col min="4853" max="4853" width="15.42578125" style="37" customWidth="1"/>
    <col min="4854" max="4854" width="16.28515625" style="37" customWidth="1"/>
    <col min="4855" max="4855" width="16.5703125" style="37" customWidth="1"/>
    <col min="4856" max="4856" width="16.7109375" style="37" customWidth="1"/>
    <col min="4857" max="4857" width="23.140625" style="37" customWidth="1"/>
    <col min="4858" max="4858" width="26.5703125" style="37" customWidth="1"/>
    <col min="4859" max="4859" width="11" style="37" customWidth="1"/>
    <col min="4860" max="4860" width="19" style="37" customWidth="1"/>
    <col min="4861" max="4861" width="11.5703125" style="37" customWidth="1"/>
    <col min="4862" max="4862" width="15.42578125" style="37" customWidth="1"/>
    <col min="4863" max="4863" width="6.7109375" style="37" customWidth="1"/>
    <col min="4864" max="4864" width="3.42578125" style="37" customWidth="1"/>
    <col min="4865" max="4865" width="7.28515625" style="37" customWidth="1"/>
    <col min="4866" max="4866" width="4.85546875" style="37" customWidth="1"/>
    <col min="4867" max="4867" width="6.42578125" style="37" customWidth="1"/>
    <col min="4868" max="4868" width="6.28515625" style="37" customWidth="1"/>
    <col min="4869" max="4869" width="6" style="37" customWidth="1"/>
    <col min="4870" max="4870" width="6.28515625" style="37" customWidth="1"/>
    <col min="4871" max="4871" width="4.7109375" style="37" customWidth="1"/>
    <col min="4872" max="4872" width="4.85546875" style="37" customWidth="1"/>
    <col min="4873" max="4873" width="6" style="37" customWidth="1"/>
    <col min="4874" max="4874" width="5" style="37" customWidth="1"/>
    <col min="4875" max="4875" width="14.7109375" style="37" customWidth="1"/>
    <col min="4876" max="4876" width="8.85546875" style="37" customWidth="1"/>
    <col min="4877" max="4877" width="16.42578125" style="37" customWidth="1"/>
    <col min="4878" max="4878" width="5.85546875" style="37" customWidth="1"/>
    <col min="4879" max="4879" width="6.7109375" style="37" customWidth="1"/>
    <col min="4880" max="4880" width="6.28515625" style="37" customWidth="1"/>
    <col min="4881" max="4881" width="5.7109375" style="37" customWidth="1"/>
    <col min="4882" max="4884" width="6.42578125" style="37" customWidth="1"/>
    <col min="4885" max="4885" width="7.42578125" style="37" customWidth="1"/>
    <col min="4886" max="4886" width="8.42578125" style="37" customWidth="1"/>
    <col min="4887" max="4887" width="6.28515625" style="37" customWidth="1"/>
    <col min="4888" max="4888" width="6.7109375" style="37" customWidth="1"/>
    <col min="4889" max="4889" width="7.140625" style="37" customWidth="1"/>
    <col min="4890" max="4890" width="14.28515625" style="37" customWidth="1"/>
    <col min="4891" max="4891" width="7.85546875" style="37" customWidth="1"/>
    <col min="4892" max="4892" width="13.5703125" style="37" customWidth="1"/>
    <col min="4893" max="4893" width="5.140625" style="37" customWidth="1"/>
    <col min="4894" max="4894" width="7.85546875" style="37" customWidth="1"/>
    <col min="4895" max="4895" width="6.7109375" style="37" customWidth="1"/>
    <col min="4896" max="4896" width="6" style="37" customWidth="1"/>
    <col min="4897" max="4897" width="6.42578125" style="37" customWidth="1"/>
    <col min="4898" max="4898" width="7.42578125" style="37" customWidth="1"/>
    <col min="4899" max="4899" width="6.5703125" style="37" customWidth="1"/>
    <col min="4900" max="4900" width="6.28515625" style="37" customWidth="1"/>
    <col min="4901" max="4901" width="6.7109375" style="37" customWidth="1"/>
    <col min="4902" max="4902" width="6" style="37" customWidth="1"/>
    <col min="4903" max="4903" width="7" style="37" customWidth="1"/>
    <col min="4904" max="4904" width="5.140625" style="37" customWidth="1"/>
    <col min="4905" max="5105" width="11.42578125" style="37"/>
    <col min="5106" max="5106" width="2.85546875" style="37" customWidth="1"/>
    <col min="5107" max="5107" width="14.5703125" style="37" customWidth="1"/>
    <col min="5108" max="5108" width="16.28515625" style="37" customWidth="1"/>
    <col min="5109" max="5109" width="15.42578125" style="37" customWidth="1"/>
    <col min="5110" max="5110" width="16.28515625" style="37" customWidth="1"/>
    <col min="5111" max="5111" width="16.5703125" style="37" customWidth="1"/>
    <col min="5112" max="5112" width="16.7109375" style="37" customWidth="1"/>
    <col min="5113" max="5113" width="23.140625" style="37" customWidth="1"/>
    <col min="5114" max="5114" width="26.5703125" style="37" customWidth="1"/>
    <col min="5115" max="5115" width="11" style="37" customWidth="1"/>
    <col min="5116" max="5116" width="19" style="37" customWidth="1"/>
    <col min="5117" max="5117" width="11.5703125" style="37" customWidth="1"/>
    <col min="5118" max="5118" width="15.42578125" style="37" customWidth="1"/>
    <col min="5119" max="5119" width="6.7109375" style="37" customWidth="1"/>
    <col min="5120" max="5120" width="3.42578125" style="37" customWidth="1"/>
    <col min="5121" max="5121" width="7.28515625" style="37" customWidth="1"/>
    <col min="5122" max="5122" width="4.85546875" style="37" customWidth="1"/>
    <col min="5123" max="5123" width="6.42578125" style="37" customWidth="1"/>
    <col min="5124" max="5124" width="6.28515625" style="37" customWidth="1"/>
    <col min="5125" max="5125" width="6" style="37" customWidth="1"/>
    <col min="5126" max="5126" width="6.28515625" style="37" customWidth="1"/>
    <col min="5127" max="5127" width="4.7109375" style="37" customWidth="1"/>
    <col min="5128" max="5128" width="4.85546875" style="37" customWidth="1"/>
    <col min="5129" max="5129" width="6" style="37" customWidth="1"/>
    <col min="5130" max="5130" width="5" style="37" customWidth="1"/>
    <col min="5131" max="5131" width="14.7109375" style="37" customWidth="1"/>
    <col min="5132" max="5132" width="8.85546875" style="37" customWidth="1"/>
    <col min="5133" max="5133" width="16.42578125" style="37" customWidth="1"/>
    <col min="5134" max="5134" width="5.85546875" style="37" customWidth="1"/>
    <col min="5135" max="5135" width="6.7109375" style="37" customWidth="1"/>
    <col min="5136" max="5136" width="6.28515625" style="37" customWidth="1"/>
    <col min="5137" max="5137" width="5.7109375" style="37" customWidth="1"/>
    <col min="5138" max="5140" width="6.42578125" style="37" customWidth="1"/>
    <col min="5141" max="5141" width="7.42578125" style="37" customWidth="1"/>
    <col min="5142" max="5142" width="8.42578125" style="37" customWidth="1"/>
    <col min="5143" max="5143" width="6.28515625" style="37" customWidth="1"/>
    <col min="5144" max="5144" width="6.7109375" style="37" customWidth="1"/>
    <col min="5145" max="5145" width="7.140625" style="37" customWidth="1"/>
    <col min="5146" max="5146" width="14.28515625" style="37" customWidth="1"/>
    <col min="5147" max="5147" width="7.85546875" style="37" customWidth="1"/>
    <col min="5148" max="5148" width="13.5703125" style="37" customWidth="1"/>
    <col min="5149" max="5149" width="5.140625" style="37" customWidth="1"/>
    <col min="5150" max="5150" width="7.85546875" style="37" customWidth="1"/>
    <col min="5151" max="5151" width="6.7109375" style="37" customWidth="1"/>
    <col min="5152" max="5152" width="6" style="37" customWidth="1"/>
    <col min="5153" max="5153" width="6.42578125" style="37" customWidth="1"/>
    <col min="5154" max="5154" width="7.42578125" style="37" customWidth="1"/>
    <col min="5155" max="5155" width="6.5703125" style="37" customWidth="1"/>
    <col min="5156" max="5156" width="6.28515625" style="37" customWidth="1"/>
    <col min="5157" max="5157" width="6.7109375" style="37" customWidth="1"/>
    <col min="5158" max="5158" width="6" style="37" customWidth="1"/>
    <col min="5159" max="5159" width="7" style="37" customWidth="1"/>
    <col min="5160" max="5160" width="5.140625" style="37" customWidth="1"/>
    <col min="5161" max="5361" width="11.42578125" style="37"/>
    <col min="5362" max="5362" width="2.85546875" style="37" customWidth="1"/>
    <col min="5363" max="5363" width="14.5703125" style="37" customWidth="1"/>
    <col min="5364" max="5364" width="16.28515625" style="37" customWidth="1"/>
    <col min="5365" max="5365" width="15.42578125" style="37" customWidth="1"/>
    <col min="5366" max="5366" width="16.28515625" style="37" customWidth="1"/>
    <col min="5367" max="5367" width="16.5703125" style="37" customWidth="1"/>
    <col min="5368" max="5368" width="16.7109375" style="37" customWidth="1"/>
    <col min="5369" max="5369" width="23.140625" style="37" customWidth="1"/>
    <col min="5370" max="5370" width="26.5703125" style="37" customWidth="1"/>
    <col min="5371" max="5371" width="11" style="37" customWidth="1"/>
    <col min="5372" max="5372" width="19" style="37" customWidth="1"/>
    <col min="5373" max="5373" width="11.5703125" style="37" customWidth="1"/>
    <col min="5374" max="5374" width="15.42578125" style="37" customWidth="1"/>
    <col min="5375" max="5375" width="6.7109375" style="37" customWidth="1"/>
    <col min="5376" max="5376" width="3.42578125" style="37" customWidth="1"/>
    <col min="5377" max="5377" width="7.28515625" style="37" customWidth="1"/>
    <col min="5378" max="5378" width="4.85546875" style="37" customWidth="1"/>
    <col min="5379" max="5379" width="6.42578125" style="37" customWidth="1"/>
    <col min="5380" max="5380" width="6.28515625" style="37" customWidth="1"/>
    <col min="5381" max="5381" width="6" style="37" customWidth="1"/>
    <col min="5382" max="5382" width="6.28515625" style="37" customWidth="1"/>
    <col min="5383" max="5383" width="4.7109375" style="37" customWidth="1"/>
    <col min="5384" max="5384" width="4.85546875" style="37" customWidth="1"/>
    <col min="5385" max="5385" width="6" style="37" customWidth="1"/>
    <col min="5386" max="5386" width="5" style="37" customWidth="1"/>
    <col min="5387" max="5387" width="14.7109375" style="37" customWidth="1"/>
    <col min="5388" max="5388" width="8.85546875" style="37" customWidth="1"/>
    <col min="5389" max="5389" width="16.42578125" style="37" customWidth="1"/>
    <col min="5390" max="5390" width="5.85546875" style="37" customWidth="1"/>
    <col min="5391" max="5391" width="6.7109375" style="37" customWidth="1"/>
    <col min="5392" max="5392" width="6.28515625" style="37" customWidth="1"/>
    <col min="5393" max="5393" width="5.7109375" style="37" customWidth="1"/>
    <col min="5394" max="5396" width="6.42578125" style="37" customWidth="1"/>
    <col min="5397" max="5397" width="7.42578125" style="37" customWidth="1"/>
    <col min="5398" max="5398" width="8.42578125" style="37" customWidth="1"/>
    <col min="5399" max="5399" width="6.28515625" style="37" customWidth="1"/>
    <col min="5400" max="5400" width="6.7109375" style="37" customWidth="1"/>
    <col min="5401" max="5401" width="7.140625" style="37" customWidth="1"/>
    <col min="5402" max="5402" width="14.28515625" style="37" customWidth="1"/>
    <col min="5403" max="5403" width="7.85546875" style="37" customWidth="1"/>
    <col min="5404" max="5404" width="13.5703125" style="37" customWidth="1"/>
    <col min="5405" max="5405" width="5.140625" style="37" customWidth="1"/>
    <col min="5406" max="5406" width="7.85546875" style="37" customWidth="1"/>
    <col min="5407" max="5407" width="6.7109375" style="37" customWidth="1"/>
    <col min="5408" max="5408" width="6" style="37" customWidth="1"/>
    <col min="5409" max="5409" width="6.42578125" style="37" customWidth="1"/>
    <col min="5410" max="5410" width="7.42578125" style="37" customWidth="1"/>
    <col min="5411" max="5411" width="6.5703125" style="37" customWidth="1"/>
    <col min="5412" max="5412" width="6.28515625" style="37" customWidth="1"/>
    <col min="5413" max="5413" width="6.7109375" style="37" customWidth="1"/>
    <col min="5414" max="5414" width="6" style="37" customWidth="1"/>
    <col min="5415" max="5415" width="7" style="37" customWidth="1"/>
    <col min="5416" max="5416" width="5.140625" style="37" customWidth="1"/>
    <col min="5417" max="5617" width="11.42578125" style="37"/>
    <col min="5618" max="5618" width="2.85546875" style="37" customWidth="1"/>
    <col min="5619" max="5619" width="14.5703125" style="37" customWidth="1"/>
    <col min="5620" max="5620" width="16.28515625" style="37" customWidth="1"/>
    <col min="5621" max="5621" width="15.42578125" style="37" customWidth="1"/>
    <col min="5622" max="5622" width="16.28515625" style="37" customWidth="1"/>
    <col min="5623" max="5623" width="16.5703125" style="37" customWidth="1"/>
    <col min="5624" max="5624" width="16.7109375" style="37" customWidth="1"/>
    <col min="5625" max="5625" width="23.140625" style="37" customWidth="1"/>
    <col min="5626" max="5626" width="26.5703125" style="37" customWidth="1"/>
    <col min="5627" max="5627" width="11" style="37" customWidth="1"/>
    <col min="5628" max="5628" width="19" style="37" customWidth="1"/>
    <col min="5629" max="5629" width="11.5703125" style="37" customWidth="1"/>
    <col min="5630" max="5630" width="15.42578125" style="37" customWidth="1"/>
    <col min="5631" max="5631" width="6.7109375" style="37" customWidth="1"/>
    <col min="5632" max="5632" width="3.42578125" style="37" customWidth="1"/>
    <col min="5633" max="5633" width="7.28515625" style="37" customWidth="1"/>
    <col min="5634" max="5634" width="4.85546875" style="37" customWidth="1"/>
    <col min="5635" max="5635" width="6.42578125" style="37" customWidth="1"/>
    <col min="5636" max="5636" width="6.28515625" style="37" customWidth="1"/>
    <col min="5637" max="5637" width="6" style="37" customWidth="1"/>
    <col min="5638" max="5638" width="6.28515625" style="37" customWidth="1"/>
    <col min="5639" max="5639" width="4.7109375" style="37" customWidth="1"/>
    <col min="5640" max="5640" width="4.85546875" style="37" customWidth="1"/>
    <col min="5641" max="5641" width="6" style="37" customWidth="1"/>
    <col min="5642" max="5642" width="5" style="37" customWidth="1"/>
    <col min="5643" max="5643" width="14.7109375" style="37" customWidth="1"/>
    <col min="5644" max="5644" width="8.85546875" style="37" customWidth="1"/>
    <col min="5645" max="5645" width="16.42578125" style="37" customWidth="1"/>
    <col min="5646" max="5646" width="5.85546875" style="37" customWidth="1"/>
    <col min="5647" max="5647" width="6.7109375" style="37" customWidth="1"/>
    <col min="5648" max="5648" width="6.28515625" style="37" customWidth="1"/>
    <col min="5649" max="5649" width="5.7109375" style="37" customWidth="1"/>
    <col min="5650" max="5652" width="6.42578125" style="37" customWidth="1"/>
    <col min="5653" max="5653" width="7.42578125" style="37" customWidth="1"/>
    <col min="5654" max="5654" width="8.42578125" style="37" customWidth="1"/>
    <col min="5655" max="5655" width="6.28515625" style="37" customWidth="1"/>
    <col min="5656" max="5656" width="6.7109375" style="37" customWidth="1"/>
    <col min="5657" max="5657" width="7.140625" style="37" customWidth="1"/>
    <col min="5658" max="5658" width="14.28515625" style="37" customWidth="1"/>
    <col min="5659" max="5659" width="7.85546875" style="37" customWidth="1"/>
    <col min="5660" max="5660" width="13.5703125" style="37" customWidth="1"/>
    <col min="5661" max="5661" width="5.140625" style="37" customWidth="1"/>
    <col min="5662" max="5662" width="7.85546875" style="37" customWidth="1"/>
    <col min="5663" max="5663" width="6.7109375" style="37" customWidth="1"/>
    <col min="5664" max="5664" width="6" style="37" customWidth="1"/>
    <col min="5665" max="5665" width="6.42578125" style="37" customWidth="1"/>
    <col min="5666" max="5666" width="7.42578125" style="37" customWidth="1"/>
    <col min="5667" max="5667" width="6.5703125" style="37" customWidth="1"/>
    <col min="5668" max="5668" width="6.28515625" style="37" customWidth="1"/>
    <col min="5669" max="5669" width="6.7109375" style="37" customWidth="1"/>
    <col min="5670" max="5670" width="6" style="37" customWidth="1"/>
    <col min="5671" max="5671" width="7" style="37" customWidth="1"/>
    <col min="5672" max="5672" width="5.140625" style="37" customWidth="1"/>
    <col min="5673" max="5873" width="11.42578125" style="37"/>
    <col min="5874" max="5874" width="2.85546875" style="37" customWidth="1"/>
    <col min="5875" max="5875" width="14.5703125" style="37" customWidth="1"/>
    <col min="5876" max="5876" width="16.28515625" style="37" customWidth="1"/>
    <col min="5877" max="5877" width="15.42578125" style="37" customWidth="1"/>
    <col min="5878" max="5878" width="16.28515625" style="37" customWidth="1"/>
    <col min="5879" max="5879" width="16.5703125" style="37" customWidth="1"/>
    <col min="5880" max="5880" width="16.7109375" style="37" customWidth="1"/>
    <col min="5881" max="5881" width="23.140625" style="37" customWidth="1"/>
    <col min="5882" max="5882" width="26.5703125" style="37" customWidth="1"/>
    <col min="5883" max="5883" width="11" style="37" customWidth="1"/>
    <col min="5884" max="5884" width="19" style="37" customWidth="1"/>
    <col min="5885" max="5885" width="11.5703125" style="37" customWidth="1"/>
    <col min="5886" max="5886" width="15.42578125" style="37" customWidth="1"/>
    <col min="5887" max="5887" width="6.7109375" style="37" customWidth="1"/>
    <col min="5888" max="5888" width="3.42578125" style="37" customWidth="1"/>
    <col min="5889" max="5889" width="7.28515625" style="37" customWidth="1"/>
    <col min="5890" max="5890" width="4.85546875" style="37" customWidth="1"/>
    <col min="5891" max="5891" width="6.42578125" style="37" customWidth="1"/>
    <col min="5892" max="5892" width="6.28515625" style="37" customWidth="1"/>
    <col min="5893" max="5893" width="6" style="37" customWidth="1"/>
    <col min="5894" max="5894" width="6.28515625" style="37" customWidth="1"/>
    <col min="5895" max="5895" width="4.7109375" style="37" customWidth="1"/>
    <col min="5896" max="5896" width="4.85546875" style="37" customWidth="1"/>
    <col min="5897" max="5897" width="6" style="37" customWidth="1"/>
    <col min="5898" max="5898" width="5" style="37" customWidth="1"/>
    <col min="5899" max="5899" width="14.7109375" style="37" customWidth="1"/>
    <col min="5900" max="5900" width="8.85546875" style="37" customWidth="1"/>
    <col min="5901" max="5901" width="16.42578125" style="37" customWidth="1"/>
    <col min="5902" max="5902" width="5.85546875" style="37" customWidth="1"/>
    <col min="5903" max="5903" width="6.7109375" style="37" customWidth="1"/>
    <col min="5904" max="5904" width="6.28515625" style="37" customWidth="1"/>
    <col min="5905" max="5905" width="5.7109375" style="37" customWidth="1"/>
    <col min="5906" max="5908" width="6.42578125" style="37" customWidth="1"/>
    <col min="5909" max="5909" width="7.42578125" style="37" customWidth="1"/>
    <col min="5910" max="5910" width="8.42578125" style="37" customWidth="1"/>
    <col min="5911" max="5911" width="6.28515625" style="37" customWidth="1"/>
    <col min="5912" max="5912" width="6.7109375" style="37" customWidth="1"/>
    <col min="5913" max="5913" width="7.140625" style="37" customWidth="1"/>
    <col min="5914" max="5914" width="14.28515625" style="37" customWidth="1"/>
    <col min="5915" max="5915" width="7.85546875" style="37" customWidth="1"/>
    <col min="5916" max="5916" width="13.5703125" style="37" customWidth="1"/>
    <col min="5917" max="5917" width="5.140625" style="37" customWidth="1"/>
    <col min="5918" max="5918" width="7.85546875" style="37" customWidth="1"/>
    <col min="5919" max="5919" width="6.7109375" style="37" customWidth="1"/>
    <col min="5920" max="5920" width="6" style="37" customWidth="1"/>
    <col min="5921" max="5921" width="6.42578125" style="37" customWidth="1"/>
    <col min="5922" max="5922" width="7.42578125" style="37" customWidth="1"/>
    <col min="5923" max="5923" width="6.5703125" style="37" customWidth="1"/>
    <col min="5924" max="5924" width="6.28515625" style="37" customWidth="1"/>
    <col min="5925" max="5925" width="6.7109375" style="37" customWidth="1"/>
    <col min="5926" max="5926" width="6" style="37" customWidth="1"/>
    <col min="5927" max="5927" width="7" style="37" customWidth="1"/>
    <col min="5928" max="5928" width="5.140625" style="37" customWidth="1"/>
    <col min="5929" max="6129" width="11.42578125" style="37"/>
    <col min="6130" max="6130" width="2.85546875" style="37" customWidth="1"/>
    <col min="6131" max="6131" width="14.5703125" style="37" customWidth="1"/>
    <col min="6132" max="6132" width="16.28515625" style="37" customWidth="1"/>
    <col min="6133" max="6133" width="15.42578125" style="37" customWidth="1"/>
    <col min="6134" max="6134" width="16.28515625" style="37" customWidth="1"/>
    <col min="6135" max="6135" width="16.5703125" style="37" customWidth="1"/>
    <col min="6136" max="6136" width="16.7109375" style="37" customWidth="1"/>
    <col min="6137" max="6137" width="23.140625" style="37" customWidth="1"/>
    <col min="6138" max="6138" width="26.5703125" style="37" customWidth="1"/>
    <col min="6139" max="6139" width="11" style="37" customWidth="1"/>
    <col min="6140" max="6140" width="19" style="37" customWidth="1"/>
    <col min="6141" max="6141" width="11.5703125" style="37" customWidth="1"/>
    <col min="6142" max="6142" width="15.42578125" style="37" customWidth="1"/>
    <col min="6143" max="6143" width="6.7109375" style="37" customWidth="1"/>
    <col min="6144" max="6144" width="3.42578125" style="37" customWidth="1"/>
    <col min="6145" max="6145" width="7.28515625" style="37" customWidth="1"/>
    <col min="6146" max="6146" width="4.85546875" style="37" customWidth="1"/>
    <col min="6147" max="6147" width="6.42578125" style="37" customWidth="1"/>
    <col min="6148" max="6148" width="6.28515625" style="37" customWidth="1"/>
    <col min="6149" max="6149" width="6" style="37" customWidth="1"/>
    <col min="6150" max="6150" width="6.28515625" style="37" customWidth="1"/>
    <col min="6151" max="6151" width="4.7109375" style="37" customWidth="1"/>
    <col min="6152" max="6152" width="4.85546875" style="37" customWidth="1"/>
    <col min="6153" max="6153" width="6" style="37" customWidth="1"/>
    <col min="6154" max="6154" width="5" style="37" customWidth="1"/>
    <col min="6155" max="6155" width="14.7109375" style="37" customWidth="1"/>
    <col min="6156" max="6156" width="8.85546875" style="37" customWidth="1"/>
    <col min="6157" max="6157" width="16.42578125" style="37" customWidth="1"/>
    <col min="6158" max="6158" width="5.85546875" style="37" customWidth="1"/>
    <col min="6159" max="6159" width="6.7109375" style="37" customWidth="1"/>
    <col min="6160" max="6160" width="6.28515625" style="37" customWidth="1"/>
    <col min="6161" max="6161" width="5.7109375" style="37" customWidth="1"/>
    <col min="6162" max="6164" width="6.42578125" style="37" customWidth="1"/>
    <col min="6165" max="6165" width="7.42578125" style="37" customWidth="1"/>
    <col min="6166" max="6166" width="8.42578125" style="37" customWidth="1"/>
    <col min="6167" max="6167" width="6.28515625" style="37" customWidth="1"/>
    <col min="6168" max="6168" width="6.7109375" style="37" customWidth="1"/>
    <col min="6169" max="6169" width="7.140625" style="37" customWidth="1"/>
    <col min="6170" max="6170" width="14.28515625" style="37" customWidth="1"/>
    <col min="6171" max="6171" width="7.85546875" style="37" customWidth="1"/>
    <col min="6172" max="6172" width="13.5703125" style="37" customWidth="1"/>
    <col min="6173" max="6173" width="5.140625" style="37" customWidth="1"/>
    <col min="6174" max="6174" width="7.85546875" style="37" customWidth="1"/>
    <col min="6175" max="6175" width="6.7109375" style="37" customWidth="1"/>
    <col min="6176" max="6176" width="6" style="37" customWidth="1"/>
    <col min="6177" max="6177" width="6.42578125" style="37" customWidth="1"/>
    <col min="6178" max="6178" width="7.42578125" style="37" customWidth="1"/>
    <col min="6179" max="6179" width="6.5703125" style="37" customWidth="1"/>
    <col min="6180" max="6180" width="6.28515625" style="37" customWidth="1"/>
    <col min="6181" max="6181" width="6.7109375" style="37" customWidth="1"/>
    <col min="6182" max="6182" width="6" style="37" customWidth="1"/>
    <col min="6183" max="6183" width="7" style="37" customWidth="1"/>
    <col min="6184" max="6184" width="5.140625" style="37" customWidth="1"/>
    <col min="6185" max="6385" width="11.42578125" style="37"/>
    <col min="6386" max="6386" width="2.85546875" style="37" customWidth="1"/>
    <col min="6387" max="6387" width="14.5703125" style="37" customWidth="1"/>
    <col min="6388" max="6388" width="16.28515625" style="37" customWidth="1"/>
    <col min="6389" max="6389" width="15.42578125" style="37" customWidth="1"/>
    <col min="6390" max="6390" width="16.28515625" style="37" customWidth="1"/>
    <col min="6391" max="6391" width="16.5703125" style="37" customWidth="1"/>
    <col min="6392" max="6392" width="16.7109375" style="37" customWidth="1"/>
    <col min="6393" max="6393" width="23.140625" style="37" customWidth="1"/>
    <col min="6394" max="6394" width="26.5703125" style="37" customWidth="1"/>
    <col min="6395" max="6395" width="11" style="37" customWidth="1"/>
    <col min="6396" max="6396" width="19" style="37" customWidth="1"/>
    <col min="6397" max="6397" width="11.5703125" style="37" customWidth="1"/>
    <col min="6398" max="6398" width="15.42578125" style="37" customWidth="1"/>
    <col min="6399" max="6399" width="6.7109375" style="37" customWidth="1"/>
    <col min="6400" max="6400" width="3.42578125" style="37" customWidth="1"/>
    <col min="6401" max="6401" width="7.28515625" style="37" customWidth="1"/>
    <col min="6402" max="6402" width="4.85546875" style="37" customWidth="1"/>
    <col min="6403" max="6403" width="6.42578125" style="37" customWidth="1"/>
    <col min="6404" max="6404" width="6.28515625" style="37" customWidth="1"/>
    <col min="6405" max="6405" width="6" style="37" customWidth="1"/>
    <col min="6406" max="6406" width="6.28515625" style="37" customWidth="1"/>
    <col min="6407" max="6407" width="4.7109375" style="37" customWidth="1"/>
    <col min="6408" max="6408" width="4.85546875" style="37" customWidth="1"/>
    <col min="6409" max="6409" width="6" style="37" customWidth="1"/>
    <col min="6410" max="6410" width="5" style="37" customWidth="1"/>
    <col min="6411" max="6411" width="14.7109375" style="37" customWidth="1"/>
    <col min="6412" max="6412" width="8.85546875" style="37" customWidth="1"/>
    <col min="6413" max="6413" width="16.42578125" style="37" customWidth="1"/>
    <col min="6414" max="6414" width="5.85546875" style="37" customWidth="1"/>
    <col min="6415" max="6415" width="6.7109375" style="37" customWidth="1"/>
    <col min="6416" max="6416" width="6.28515625" style="37" customWidth="1"/>
    <col min="6417" max="6417" width="5.7109375" style="37" customWidth="1"/>
    <col min="6418" max="6420" width="6.42578125" style="37" customWidth="1"/>
    <col min="6421" max="6421" width="7.42578125" style="37" customWidth="1"/>
    <col min="6422" max="6422" width="8.42578125" style="37" customWidth="1"/>
    <col min="6423" max="6423" width="6.28515625" style="37" customWidth="1"/>
    <col min="6424" max="6424" width="6.7109375" style="37" customWidth="1"/>
    <col min="6425" max="6425" width="7.140625" style="37" customWidth="1"/>
    <col min="6426" max="6426" width="14.28515625" style="37" customWidth="1"/>
    <col min="6427" max="6427" width="7.85546875" style="37" customWidth="1"/>
    <col min="6428" max="6428" width="13.5703125" style="37" customWidth="1"/>
    <col min="6429" max="6429" width="5.140625" style="37" customWidth="1"/>
    <col min="6430" max="6430" width="7.85546875" style="37" customWidth="1"/>
    <col min="6431" max="6431" width="6.7109375" style="37" customWidth="1"/>
    <col min="6432" max="6432" width="6" style="37" customWidth="1"/>
    <col min="6433" max="6433" width="6.42578125" style="37" customWidth="1"/>
    <col min="6434" max="6434" width="7.42578125" style="37" customWidth="1"/>
    <col min="6435" max="6435" width="6.5703125" style="37" customWidth="1"/>
    <col min="6436" max="6436" width="6.28515625" style="37" customWidth="1"/>
    <col min="6437" max="6437" width="6.7109375" style="37" customWidth="1"/>
    <col min="6438" max="6438" width="6" style="37" customWidth="1"/>
    <col min="6439" max="6439" width="7" style="37" customWidth="1"/>
    <col min="6440" max="6440" width="5.140625" style="37" customWidth="1"/>
    <col min="6441" max="6641" width="11.42578125" style="37"/>
    <col min="6642" max="6642" width="2.85546875" style="37" customWidth="1"/>
    <col min="6643" max="6643" width="14.5703125" style="37" customWidth="1"/>
    <col min="6644" max="6644" width="16.28515625" style="37" customWidth="1"/>
    <col min="6645" max="6645" width="15.42578125" style="37" customWidth="1"/>
    <col min="6646" max="6646" width="16.28515625" style="37" customWidth="1"/>
    <col min="6647" max="6647" width="16.5703125" style="37" customWidth="1"/>
    <col min="6648" max="6648" width="16.7109375" style="37" customWidth="1"/>
    <col min="6649" max="6649" width="23.140625" style="37" customWidth="1"/>
    <col min="6650" max="6650" width="26.5703125" style="37" customWidth="1"/>
    <col min="6651" max="6651" width="11" style="37" customWidth="1"/>
    <col min="6652" max="6652" width="19" style="37" customWidth="1"/>
    <col min="6653" max="6653" width="11.5703125" style="37" customWidth="1"/>
    <col min="6654" max="6654" width="15.42578125" style="37" customWidth="1"/>
    <col min="6655" max="6655" width="6.7109375" style="37" customWidth="1"/>
    <col min="6656" max="6656" width="3.42578125" style="37" customWidth="1"/>
    <col min="6657" max="6657" width="7.28515625" style="37" customWidth="1"/>
    <col min="6658" max="6658" width="4.85546875" style="37" customWidth="1"/>
    <col min="6659" max="6659" width="6.42578125" style="37" customWidth="1"/>
    <col min="6660" max="6660" width="6.28515625" style="37" customWidth="1"/>
    <col min="6661" max="6661" width="6" style="37" customWidth="1"/>
    <col min="6662" max="6662" width="6.28515625" style="37" customWidth="1"/>
    <col min="6663" max="6663" width="4.7109375" style="37" customWidth="1"/>
    <col min="6664" max="6664" width="4.85546875" style="37" customWidth="1"/>
    <col min="6665" max="6665" width="6" style="37" customWidth="1"/>
    <col min="6666" max="6666" width="5" style="37" customWidth="1"/>
    <col min="6667" max="6667" width="14.7109375" style="37" customWidth="1"/>
    <col min="6668" max="6668" width="8.85546875" style="37" customWidth="1"/>
    <col min="6669" max="6669" width="16.42578125" style="37" customWidth="1"/>
    <col min="6670" max="6670" width="5.85546875" style="37" customWidth="1"/>
    <col min="6671" max="6671" width="6.7109375" style="37" customWidth="1"/>
    <col min="6672" max="6672" width="6.28515625" style="37" customWidth="1"/>
    <col min="6673" max="6673" width="5.7109375" style="37" customWidth="1"/>
    <col min="6674" max="6676" width="6.42578125" style="37" customWidth="1"/>
    <col min="6677" max="6677" width="7.42578125" style="37" customWidth="1"/>
    <col min="6678" max="6678" width="8.42578125" style="37" customWidth="1"/>
    <col min="6679" max="6679" width="6.28515625" style="37" customWidth="1"/>
    <col min="6680" max="6680" width="6.7109375" style="37" customWidth="1"/>
    <col min="6681" max="6681" width="7.140625" style="37" customWidth="1"/>
    <col min="6682" max="6682" width="14.28515625" style="37" customWidth="1"/>
    <col min="6683" max="6683" width="7.85546875" style="37" customWidth="1"/>
    <col min="6684" max="6684" width="13.5703125" style="37" customWidth="1"/>
    <col min="6685" max="6685" width="5.140625" style="37" customWidth="1"/>
    <col min="6686" max="6686" width="7.85546875" style="37" customWidth="1"/>
    <col min="6687" max="6687" width="6.7109375" style="37" customWidth="1"/>
    <col min="6688" max="6688" width="6" style="37" customWidth="1"/>
    <col min="6689" max="6689" width="6.42578125" style="37" customWidth="1"/>
    <col min="6690" max="6690" width="7.42578125" style="37" customWidth="1"/>
    <col min="6691" max="6691" width="6.5703125" style="37" customWidth="1"/>
    <col min="6692" max="6692" width="6.28515625" style="37" customWidth="1"/>
    <col min="6693" max="6693" width="6.7109375" style="37" customWidth="1"/>
    <col min="6694" max="6694" width="6" style="37" customWidth="1"/>
    <col min="6695" max="6695" width="7" style="37" customWidth="1"/>
    <col min="6696" max="6696" width="5.140625" style="37" customWidth="1"/>
    <col min="6697" max="6897" width="11.42578125" style="37"/>
    <col min="6898" max="6898" width="2.85546875" style="37" customWidth="1"/>
    <col min="6899" max="6899" width="14.5703125" style="37" customWidth="1"/>
    <col min="6900" max="6900" width="16.28515625" style="37" customWidth="1"/>
    <col min="6901" max="6901" width="15.42578125" style="37" customWidth="1"/>
    <col min="6902" max="6902" width="16.28515625" style="37" customWidth="1"/>
    <col min="6903" max="6903" width="16.5703125" style="37" customWidth="1"/>
    <col min="6904" max="6904" width="16.7109375" style="37" customWidth="1"/>
    <col min="6905" max="6905" width="23.140625" style="37" customWidth="1"/>
    <col min="6906" max="6906" width="26.5703125" style="37" customWidth="1"/>
    <col min="6907" max="6907" width="11" style="37" customWidth="1"/>
    <col min="6908" max="6908" width="19" style="37" customWidth="1"/>
    <col min="6909" max="6909" width="11.5703125" style="37" customWidth="1"/>
    <col min="6910" max="6910" width="15.42578125" style="37" customWidth="1"/>
    <col min="6911" max="6911" width="6.7109375" style="37" customWidth="1"/>
    <col min="6912" max="6912" width="3.42578125" style="37" customWidth="1"/>
    <col min="6913" max="6913" width="7.28515625" style="37" customWidth="1"/>
    <col min="6914" max="6914" width="4.85546875" style="37" customWidth="1"/>
    <col min="6915" max="6915" width="6.42578125" style="37" customWidth="1"/>
    <col min="6916" max="6916" width="6.28515625" style="37" customWidth="1"/>
    <col min="6917" max="6917" width="6" style="37" customWidth="1"/>
    <col min="6918" max="6918" width="6.28515625" style="37" customWidth="1"/>
    <col min="6919" max="6919" width="4.7109375" style="37" customWidth="1"/>
    <col min="6920" max="6920" width="4.85546875" style="37" customWidth="1"/>
    <col min="6921" max="6921" width="6" style="37" customWidth="1"/>
    <col min="6922" max="6922" width="5" style="37" customWidth="1"/>
    <col min="6923" max="6923" width="14.7109375" style="37" customWidth="1"/>
    <col min="6924" max="6924" width="8.85546875" style="37" customWidth="1"/>
    <col min="6925" max="6925" width="16.42578125" style="37" customWidth="1"/>
    <col min="6926" max="6926" width="5.85546875" style="37" customWidth="1"/>
    <col min="6927" max="6927" width="6.7109375" style="37" customWidth="1"/>
    <col min="6928" max="6928" width="6.28515625" style="37" customWidth="1"/>
    <col min="6929" max="6929" width="5.7109375" style="37" customWidth="1"/>
    <col min="6930" max="6932" width="6.42578125" style="37" customWidth="1"/>
    <col min="6933" max="6933" width="7.42578125" style="37" customWidth="1"/>
    <col min="6934" max="6934" width="8.42578125" style="37" customWidth="1"/>
    <col min="6935" max="6935" width="6.28515625" style="37" customWidth="1"/>
    <col min="6936" max="6936" width="6.7109375" style="37" customWidth="1"/>
    <col min="6937" max="6937" width="7.140625" style="37" customWidth="1"/>
    <col min="6938" max="6938" width="14.28515625" style="37" customWidth="1"/>
    <col min="6939" max="6939" width="7.85546875" style="37" customWidth="1"/>
    <col min="6940" max="6940" width="13.5703125" style="37" customWidth="1"/>
    <col min="6941" max="6941" width="5.140625" style="37" customWidth="1"/>
    <col min="6942" max="6942" width="7.85546875" style="37" customWidth="1"/>
    <col min="6943" max="6943" width="6.7109375" style="37" customWidth="1"/>
    <col min="6944" max="6944" width="6" style="37" customWidth="1"/>
    <col min="6945" max="6945" width="6.42578125" style="37" customWidth="1"/>
    <col min="6946" max="6946" width="7.42578125" style="37" customWidth="1"/>
    <col min="6947" max="6947" width="6.5703125" style="37" customWidth="1"/>
    <col min="6948" max="6948" width="6.28515625" style="37" customWidth="1"/>
    <col min="6949" max="6949" width="6.7109375" style="37" customWidth="1"/>
    <col min="6950" max="6950" width="6" style="37" customWidth="1"/>
    <col min="6951" max="6951" width="7" style="37" customWidth="1"/>
    <col min="6952" max="6952" width="5.140625" style="37" customWidth="1"/>
    <col min="6953" max="7153" width="11.42578125" style="37"/>
    <col min="7154" max="7154" width="2.85546875" style="37" customWidth="1"/>
    <col min="7155" max="7155" width="14.5703125" style="37" customWidth="1"/>
    <col min="7156" max="7156" width="16.28515625" style="37" customWidth="1"/>
    <col min="7157" max="7157" width="15.42578125" style="37" customWidth="1"/>
    <col min="7158" max="7158" width="16.28515625" style="37" customWidth="1"/>
    <col min="7159" max="7159" width="16.5703125" style="37" customWidth="1"/>
    <col min="7160" max="7160" width="16.7109375" style="37" customWidth="1"/>
    <col min="7161" max="7161" width="23.140625" style="37" customWidth="1"/>
    <col min="7162" max="7162" width="26.5703125" style="37" customWidth="1"/>
    <col min="7163" max="7163" width="11" style="37" customWidth="1"/>
    <col min="7164" max="7164" width="19" style="37" customWidth="1"/>
    <col min="7165" max="7165" width="11.5703125" style="37" customWidth="1"/>
    <col min="7166" max="7166" width="15.42578125" style="37" customWidth="1"/>
    <col min="7167" max="7167" width="6.7109375" style="37" customWidth="1"/>
    <col min="7168" max="7168" width="3.42578125" style="37" customWidth="1"/>
    <col min="7169" max="7169" width="7.28515625" style="37" customWidth="1"/>
    <col min="7170" max="7170" width="4.85546875" style="37" customWidth="1"/>
    <col min="7171" max="7171" width="6.42578125" style="37" customWidth="1"/>
    <col min="7172" max="7172" width="6.28515625" style="37" customWidth="1"/>
    <col min="7173" max="7173" width="6" style="37" customWidth="1"/>
    <col min="7174" max="7174" width="6.28515625" style="37" customWidth="1"/>
    <col min="7175" max="7175" width="4.7109375" style="37" customWidth="1"/>
    <col min="7176" max="7176" width="4.85546875" style="37" customWidth="1"/>
    <col min="7177" max="7177" width="6" style="37" customWidth="1"/>
    <col min="7178" max="7178" width="5" style="37" customWidth="1"/>
    <col min="7179" max="7179" width="14.7109375" style="37" customWidth="1"/>
    <col min="7180" max="7180" width="8.85546875" style="37" customWidth="1"/>
    <col min="7181" max="7181" width="16.42578125" style="37" customWidth="1"/>
    <col min="7182" max="7182" width="5.85546875" style="37" customWidth="1"/>
    <col min="7183" max="7183" width="6.7109375" style="37" customWidth="1"/>
    <col min="7184" max="7184" width="6.28515625" style="37" customWidth="1"/>
    <col min="7185" max="7185" width="5.7109375" style="37" customWidth="1"/>
    <col min="7186" max="7188" width="6.42578125" style="37" customWidth="1"/>
    <col min="7189" max="7189" width="7.42578125" style="37" customWidth="1"/>
    <col min="7190" max="7190" width="8.42578125" style="37" customWidth="1"/>
    <col min="7191" max="7191" width="6.28515625" style="37" customWidth="1"/>
    <col min="7192" max="7192" width="6.7109375" style="37" customWidth="1"/>
    <col min="7193" max="7193" width="7.140625" style="37" customWidth="1"/>
    <col min="7194" max="7194" width="14.28515625" style="37" customWidth="1"/>
    <col min="7195" max="7195" width="7.85546875" style="37" customWidth="1"/>
    <col min="7196" max="7196" width="13.5703125" style="37" customWidth="1"/>
    <col min="7197" max="7197" width="5.140625" style="37" customWidth="1"/>
    <col min="7198" max="7198" width="7.85546875" style="37" customWidth="1"/>
    <col min="7199" max="7199" width="6.7109375" style="37" customWidth="1"/>
    <col min="7200" max="7200" width="6" style="37" customWidth="1"/>
    <col min="7201" max="7201" width="6.42578125" style="37" customWidth="1"/>
    <col min="7202" max="7202" width="7.42578125" style="37" customWidth="1"/>
    <col min="7203" max="7203" width="6.5703125" style="37" customWidth="1"/>
    <col min="7204" max="7204" width="6.28515625" style="37" customWidth="1"/>
    <col min="7205" max="7205" width="6.7109375" style="37" customWidth="1"/>
    <col min="7206" max="7206" width="6" style="37" customWidth="1"/>
    <col min="7207" max="7207" width="7" style="37" customWidth="1"/>
    <col min="7208" max="7208" width="5.140625" style="37" customWidth="1"/>
    <col min="7209" max="7409" width="11.42578125" style="37"/>
    <col min="7410" max="7410" width="2.85546875" style="37" customWidth="1"/>
    <col min="7411" max="7411" width="14.5703125" style="37" customWidth="1"/>
    <col min="7412" max="7412" width="16.28515625" style="37" customWidth="1"/>
    <col min="7413" max="7413" width="15.42578125" style="37" customWidth="1"/>
    <col min="7414" max="7414" width="16.28515625" style="37" customWidth="1"/>
    <col min="7415" max="7415" width="16.5703125" style="37" customWidth="1"/>
    <col min="7416" max="7416" width="16.7109375" style="37" customWidth="1"/>
    <col min="7417" max="7417" width="23.140625" style="37" customWidth="1"/>
    <col min="7418" max="7418" width="26.5703125" style="37" customWidth="1"/>
    <col min="7419" max="7419" width="11" style="37" customWidth="1"/>
    <col min="7420" max="7420" width="19" style="37" customWidth="1"/>
    <col min="7421" max="7421" width="11.5703125" style="37" customWidth="1"/>
    <col min="7422" max="7422" width="15.42578125" style="37" customWidth="1"/>
    <col min="7423" max="7423" width="6.7109375" style="37" customWidth="1"/>
    <col min="7424" max="7424" width="3.42578125" style="37" customWidth="1"/>
    <col min="7425" max="7425" width="7.28515625" style="37" customWidth="1"/>
    <col min="7426" max="7426" width="4.85546875" style="37" customWidth="1"/>
    <col min="7427" max="7427" width="6.42578125" style="37" customWidth="1"/>
    <col min="7428" max="7428" width="6.28515625" style="37" customWidth="1"/>
    <col min="7429" max="7429" width="6" style="37" customWidth="1"/>
    <col min="7430" max="7430" width="6.28515625" style="37" customWidth="1"/>
    <col min="7431" max="7431" width="4.7109375" style="37" customWidth="1"/>
    <col min="7432" max="7432" width="4.85546875" style="37" customWidth="1"/>
    <col min="7433" max="7433" width="6" style="37" customWidth="1"/>
    <col min="7434" max="7434" width="5" style="37" customWidth="1"/>
    <col min="7435" max="7435" width="14.7109375" style="37" customWidth="1"/>
    <col min="7436" max="7436" width="8.85546875" style="37" customWidth="1"/>
    <col min="7437" max="7437" width="16.42578125" style="37" customWidth="1"/>
    <col min="7438" max="7438" width="5.85546875" style="37" customWidth="1"/>
    <col min="7439" max="7439" width="6.7109375" style="37" customWidth="1"/>
    <col min="7440" max="7440" width="6.28515625" style="37" customWidth="1"/>
    <col min="7441" max="7441" width="5.7109375" style="37" customWidth="1"/>
    <col min="7442" max="7444" width="6.42578125" style="37" customWidth="1"/>
    <col min="7445" max="7445" width="7.42578125" style="37" customWidth="1"/>
    <col min="7446" max="7446" width="8.42578125" style="37" customWidth="1"/>
    <col min="7447" max="7447" width="6.28515625" style="37" customWidth="1"/>
    <col min="7448" max="7448" width="6.7109375" style="37" customWidth="1"/>
    <col min="7449" max="7449" width="7.140625" style="37" customWidth="1"/>
    <col min="7450" max="7450" width="14.28515625" style="37" customWidth="1"/>
    <col min="7451" max="7451" width="7.85546875" style="37" customWidth="1"/>
    <col min="7452" max="7452" width="13.5703125" style="37" customWidth="1"/>
    <col min="7453" max="7453" width="5.140625" style="37" customWidth="1"/>
    <col min="7454" max="7454" width="7.85546875" style="37" customWidth="1"/>
    <col min="7455" max="7455" width="6.7109375" style="37" customWidth="1"/>
    <col min="7456" max="7456" width="6" style="37" customWidth="1"/>
    <col min="7457" max="7457" width="6.42578125" style="37" customWidth="1"/>
    <col min="7458" max="7458" width="7.42578125" style="37" customWidth="1"/>
    <col min="7459" max="7459" width="6.5703125" style="37" customWidth="1"/>
    <col min="7460" max="7460" width="6.28515625" style="37" customWidth="1"/>
    <col min="7461" max="7461" width="6.7109375" style="37" customWidth="1"/>
    <col min="7462" max="7462" width="6" style="37" customWidth="1"/>
    <col min="7463" max="7463" width="7" style="37" customWidth="1"/>
    <col min="7464" max="7464" width="5.140625" style="37" customWidth="1"/>
    <col min="7465" max="7665" width="11.42578125" style="37"/>
    <col min="7666" max="7666" width="2.85546875" style="37" customWidth="1"/>
    <col min="7667" max="7667" width="14.5703125" style="37" customWidth="1"/>
    <col min="7668" max="7668" width="16.28515625" style="37" customWidth="1"/>
    <col min="7669" max="7669" width="15.42578125" style="37" customWidth="1"/>
    <col min="7670" max="7670" width="16.28515625" style="37" customWidth="1"/>
    <col min="7671" max="7671" width="16.5703125" style="37" customWidth="1"/>
    <col min="7672" max="7672" width="16.7109375" style="37" customWidth="1"/>
    <col min="7673" max="7673" width="23.140625" style="37" customWidth="1"/>
    <col min="7674" max="7674" width="26.5703125" style="37" customWidth="1"/>
    <col min="7675" max="7675" width="11" style="37" customWidth="1"/>
    <col min="7676" max="7676" width="19" style="37" customWidth="1"/>
    <col min="7677" max="7677" width="11.5703125" style="37" customWidth="1"/>
    <col min="7678" max="7678" width="15.42578125" style="37" customWidth="1"/>
    <col min="7679" max="7679" width="6.7109375" style="37" customWidth="1"/>
    <col min="7680" max="7680" width="3.42578125" style="37" customWidth="1"/>
    <col min="7681" max="7681" width="7.28515625" style="37" customWidth="1"/>
    <col min="7682" max="7682" width="4.85546875" style="37" customWidth="1"/>
    <col min="7683" max="7683" width="6.42578125" style="37" customWidth="1"/>
    <col min="7684" max="7684" width="6.28515625" style="37" customWidth="1"/>
    <col min="7685" max="7685" width="6" style="37" customWidth="1"/>
    <col min="7686" max="7686" width="6.28515625" style="37" customWidth="1"/>
    <col min="7687" max="7687" width="4.7109375" style="37" customWidth="1"/>
    <col min="7688" max="7688" width="4.85546875" style="37" customWidth="1"/>
    <col min="7689" max="7689" width="6" style="37" customWidth="1"/>
    <col min="7690" max="7690" width="5" style="37" customWidth="1"/>
    <col min="7691" max="7691" width="14.7109375" style="37" customWidth="1"/>
    <col min="7692" max="7692" width="8.85546875" style="37" customWidth="1"/>
    <col min="7693" max="7693" width="16.42578125" style="37" customWidth="1"/>
    <col min="7694" max="7694" width="5.85546875" style="37" customWidth="1"/>
    <col min="7695" max="7695" width="6.7109375" style="37" customWidth="1"/>
    <col min="7696" max="7696" width="6.28515625" style="37" customWidth="1"/>
    <col min="7697" max="7697" width="5.7109375" style="37" customWidth="1"/>
    <col min="7698" max="7700" width="6.42578125" style="37" customWidth="1"/>
    <col min="7701" max="7701" width="7.42578125" style="37" customWidth="1"/>
    <col min="7702" max="7702" width="8.42578125" style="37" customWidth="1"/>
    <col min="7703" max="7703" width="6.28515625" style="37" customWidth="1"/>
    <col min="7704" max="7704" width="6.7109375" style="37" customWidth="1"/>
    <col min="7705" max="7705" width="7.140625" style="37" customWidth="1"/>
    <col min="7706" max="7706" width="14.28515625" style="37" customWidth="1"/>
    <col min="7707" max="7707" width="7.85546875" style="37" customWidth="1"/>
    <col min="7708" max="7708" width="13.5703125" style="37" customWidth="1"/>
    <col min="7709" max="7709" width="5.140625" style="37" customWidth="1"/>
    <col min="7710" max="7710" width="7.85546875" style="37" customWidth="1"/>
    <col min="7711" max="7711" width="6.7109375" style="37" customWidth="1"/>
    <col min="7712" max="7712" width="6" style="37" customWidth="1"/>
    <col min="7713" max="7713" width="6.42578125" style="37" customWidth="1"/>
    <col min="7714" max="7714" width="7.42578125" style="37" customWidth="1"/>
    <col min="7715" max="7715" width="6.5703125" style="37" customWidth="1"/>
    <col min="7716" max="7716" width="6.28515625" style="37" customWidth="1"/>
    <col min="7717" max="7717" width="6.7109375" style="37" customWidth="1"/>
    <col min="7718" max="7718" width="6" style="37" customWidth="1"/>
    <col min="7719" max="7719" width="7" style="37" customWidth="1"/>
    <col min="7720" max="7720" width="5.140625" style="37" customWidth="1"/>
    <col min="7721" max="7921" width="11.42578125" style="37"/>
    <col min="7922" max="7922" width="2.85546875" style="37" customWidth="1"/>
    <col min="7923" max="7923" width="14.5703125" style="37" customWidth="1"/>
    <col min="7924" max="7924" width="16.28515625" style="37" customWidth="1"/>
    <col min="7925" max="7925" width="15.42578125" style="37" customWidth="1"/>
    <col min="7926" max="7926" width="16.28515625" style="37" customWidth="1"/>
    <col min="7927" max="7927" width="16.5703125" style="37" customWidth="1"/>
    <col min="7928" max="7928" width="16.7109375" style="37" customWidth="1"/>
    <col min="7929" max="7929" width="23.140625" style="37" customWidth="1"/>
    <col min="7930" max="7930" width="26.5703125" style="37" customWidth="1"/>
    <col min="7931" max="7931" width="11" style="37" customWidth="1"/>
    <col min="7932" max="7932" width="19" style="37" customWidth="1"/>
    <col min="7933" max="7933" width="11.5703125" style="37" customWidth="1"/>
    <col min="7934" max="7934" width="15.42578125" style="37" customWidth="1"/>
    <col min="7935" max="7935" width="6.7109375" style="37" customWidth="1"/>
    <col min="7936" max="7936" width="3.42578125" style="37" customWidth="1"/>
    <col min="7937" max="7937" width="7.28515625" style="37" customWidth="1"/>
    <col min="7938" max="7938" width="4.85546875" style="37" customWidth="1"/>
    <col min="7939" max="7939" width="6.42578125" style="37" customWidth="1"/>
    <col min="7940" max="7940" width="6.28515625" style="37" customWidth="1"/>
    <col min="7941" max="7941" width="6" style="37" customWidth="1"/>
    <col min="7942" max="7942" width="6.28515625" style="37" customWidth="1"/>
    <col min="7943" max="7943" width="4.7109375" style="37" customWidth="1"/>
    <col min="7944" max="7944" width="4.85546875" style="37" customWidth="1"/>
    <col min="7945" max="7945" width="6" style="37" customWidth="1"/>
    <col min="7946" max="7946" width="5" style="37" customWidth="1"/>
    <col min="7947" max="7947" width="14.7109375" style="37" customWidth="1"/>
    <col min="7948" max="7948" width="8.85546875" style="37" customWidth="1"/>
    <col min="7949" max="7949" width="16.42578125" style="37" customWidth="1"/>
    <col min="7950" max="7950" width="5.85546875" style="37" customWidth="1"/>
    <col min="7951" max="7951" width="6.7109375" style="37" customWidth="1"/>
    <col min="7952" max="7952" width="6.28515625" style="37" customWidth="1"/>
    <col min="7953" max="7953" width="5.7109375" style="37" customWidth="1"/>
    <col min="7954" max="7956" width="6.42578125" style="37" customWidth="1"/>
    <col min="7957" max="7957" width="7.42578125" style="37" customWidth="1"/>
    <col min="7958" max="7958" width="8.42578125" style="37" customWidth="1"/>
    <col min="7959" max="7959" width="6.28515625" style="37" customWidth="1"/>
    <col min="7960" max="7960" width="6.7109375" style="37" customWidth="1"/>
    <col min="7961" max="7961" width="7.140625" style="37" customWidth="1"/>
    <col min="7962" max="7962" width="14.28515625" style="37" customWidth="1"/>
    <col min="7963" max="7963" width="7.85546875" style="37" customWidth="1"/>
    <col min="7964" max="7964" width="13.5703125" style="37" customWidth="1"/>
    <col min="7965" max="7965" width="5.140625" style="37" customWidth="1"/>
    <col min="7966" max="7966" width="7.85546875" style="37" customWidth="1"/>
    <col min="7967" max="7967" width="6.7109375" style="37" customWidth="1"/>
    <col min="7968" max="7968" width="6" style="37" customWidth="1"/>
    <col min="7969" max="7969" width="6.42578125" style="37" customWidth="1"/>
    <col min="7970" max="7970" width="7.42578125" style="37" customWidth="1"/>
    <col min="7971" max="7971" width="6.5703125" style="37" customWidth="1"/>
    <col min="7972" max="7972" width="6.28515625" style="37" customWidth="1"/>
    <col min="7973" max="7973" width="6.7109375" style="37" customWidth="1"/>
    <col min="7974" max="7974" width="6" style="37" customWidth="1"/>
    <col min="7975" max="7975" width="7" style="37" customWidth="1"/>
    <col min="7976" max="7976" width="5.140625" style="37" customWidth="1"/>
    <col min="7977" max="8177" width="11.42578125" style="37"/>
    <col min="8178" max="8178" width="2.85546875" style="37" customWidth="1"/>
    <col min="8179" max="8179" width="14.5703125" style="37" customWidth="1"/>
    <col min="8180" max="8180" width="16.28515625" style="37" customWidth="1"/>
    <col min="8181" max="8181" width="15.42578125" style="37" customWidth="1"/>
    <col min="8182" max="8182" width="16.28515625" style="37" customWidth="1"/>
    <col min="8183" max="8183" width="16.5703125" style="37" customWidth="1"/>
    <col min="8184" max="8184" width="16.7109375" style="37" customWidth="1"/>
    <col min="8185" max="8185" width="23.140625" style="37" customWidth="1"/>
    <col min="8186" max="8186" width="26.5703125" style="37" customWidth="1"/>
    <col min="8187" max="8187" width="11" style="37" customWidth="1"/>
    <col min="8188" max="8188" width="19" style="37" customWidth="1"/>
    <col min="8189" max="8189" width="11.5703125" style="37" customWidth="1"/>
    <col min="8190" max="8190" width="15.42578125" style="37" customWidth="1"/>
    <col min="8191" max="8191" width="6.7109375" style="37" customWidth="1"/>
    <col min="8192" max="8192" width="3.42578125" style="37" customWidth="1"/>
    <col min="8193" max="8193" width="7.28515625" style="37" customWidth="1"/>
    <col min="8194" max="8194" width="4.85546875" style="37" customWidth="1"/>
    <col min="8195" max="8195" width="6.42578125" style="37" customWidth="1"/>
    <col min="8196" max="8196" width="6.28515625" style="37" customWidth="1"/>
    <col min="8197" max="8197" width="6" style="37" customWidth="1"/>
    <col min="8198" max="8198" width="6.28515625" style="37" customWidth="1"/>
    <col min="8199" max="8199" width="4.7109375" style="37" customWidth="1"/>
    <col min="8200" max="8200" width="4.85546875" style="37" customWidth="1"/>
    <col min="8201" max="8201" width="6" style="37" customWidth="1"/>
    <col min="8202" max="8202" width="5" style="37" customWidth="1"/>
    <col min="8203" max="8203" width="14.7109375" style="37" customWidth="1"/>
    <col min="8204" max="8204" width="8.85546875" style="37" customWidth="1"/>
    <col min="8205" max="8205" width="16.42578125" style="37" customWidth="1"/>
    <col min="8206" max="8206" width="5.85546875" style="37" customWidth="1"/>
    <col min="8207" max="8207" width="6.7109375" style="37" customWidth="1"/>
    <col min="8208" max="8208" width="6.28515625" style="37" customWidth="1"/>
    <col min="8209" max="8209" width="5.7109375" style="37" customWidth="1"/>
    <col min="8210" max="8212" width="6.42578125" style="37" customWidth="1"/>
    <col min="8213" max="8213" width="7.42578125" style="37" customWidth="1"/>
    <col min="8214" max="8214" width="8.42578125" style="37" customWidth="1"/>
    <col min="8215" max="8215" width="6.28515625" style="37" customWidth="1"/>
    <col min="8216" max="8216" width="6.7109375" style="37" customWidth="1"/>
    <col min="8217" max="8217" width="7.140625" style="37" customWidth="1"/>
    <col min="8218" max="8218" width="14.28515625" style="37" customWidth="1"/>
    <col min="8219" max="8219" width="7.85546875" style="37" customWidth="1"/>
    <col min="8220" max="8220" width="13.5703125" style="37" customWidth="1"/>
    <col min="8221" max="8221" width="5.140625" style="37" customWidth="1"/>
    <col min="8222" max="8222" width="7.85546875" style="37" customWidth="1"/>
    <col min="8223" max="8223" width="6.7109375" style="37" customWidth="1"/>
    <col min="8224" max="8224" width="6" style="37" customWidth="1"/>
    <col min="8225" max="8225" width="6.42578125" style="37" customWidth="1"/>
    <col min="8226" max="8226" width="7.42578125" style="37" customWidth="1"/>
    <col min="8227" max="8227" width="6.5703125" style="37" customWidth="1"/>
    <col min="8228" max="8228" width="6.28515625" style="37" customWidth="1"/>
    <col min="8229" max="8229" width="6.7109375" style="37" customWidth="1"/>
    <col min="8230" max="8230" width="6" style="37" customWidth="1"/>
    <col min="8231" max="8231" width="7" style="37" customWidth="1"/>
    <col min="8232" max="8232" width="5.140625" style="37" customWidth="1"/>
    <col min="8233" max="8433" width="11.42578125" style="37"/>
    <col min="8434" max="8434" width="2.85546875" style="37" customWidth="1"/>
    <col min="8435" max="8435" width="14.5703125" style="37" customWidth="1"/>
    <col min="8436" max="8436" width="16.28515625" style="37" customWidth="1"/>
    <col min="8437" max="8437" width="15.42578125" style="37" customWidth="1"/>
    <col min="8438" max="8438" width="16.28515625" style="37" customWidth="1"/>
    <col min="8439" max="8439" width="16.5703125" style="37" customWidth="1"/>
    <col min="8440" max="8440" width="16.7109375" style="37" customWidth="1"/>
    <col min="8441" max="8441" width="23.140625" style="37" customWidth="1"/>
    <col min="8442" max="8442" width="26.5703125" style="37" customWidth="1"/>
    <col min="8443" max="8443" width="11" style="37" customWidth="1"/>
    <col min="8444" max="8444" width="19" style="37" customWidth="1"/>
    <col min="8445" max="8445" width="11.5703125" style="37" customWidth="1"/>
    <col min="8446" max="8446" width="15.42578125" style="37" customWidth="1"/>
    <col min="8447" max="8447" width="6.7109375" style="37" customWidth="1"/>
    <col min="8448" max="8448" width="3.42578125" style="37" customWidth="1"/>
    <col min="8449" max="8449" width="7.28515625" style="37" customWidth="1"/>
    <col min="8450" max="8450" width="4.85546875" style="37" customWidth="1"/>
    <col min="8451" max="8451" width="6.42578125" style="37" customWidth="1"/>
    <col min="8452" max="8452" width="6.28515625" style="37" customWidth="1"/>
    <col min="8453" max="8453" width="6" style="37" customWidth="1"/>
    <col min="8454" max="8454" width="6.28515625" style="37" customWidth="1"/>
    <col min="8455" max="8455" width="4.7109375" style="37" customWidth="1"/>
    <col min="8456" max="8456" width="4.85546875" style="37" customWidth="1"/>
    <col min="8457" max="8457" width="6" style="37" customWidth="1"/>
    <col min="8458" max="8458" width="5" style="37" customWidth="1"/>
    <col min="8459" max="8459" width="14.7109375" style="37" customWidth="1"/>
    <col min="8460" max="8460" width="8.85546875" style="37" customWidth="1"/>
    <col min="8461" max="8461" width="16.42578125" style="37" customWidth="1"/>
    <col min="8462" max="8462" width="5.85546875" style="37" customWidth="1"/>
    <col min="8463" max="8463" width="6.7109375" style="37" customWidth="1"/>
    <col min="8464" max="8464" width="6.28515625" style="37" customWidth="1"/>
    <col min="8465" max="8465" width="5.7109375" style="37" customWidth="1"/>
    <col min="8466" max="8468" width="6.42578125" style="37" customWidth="1"/>
    <col min="8469" max="8469" width="7.42578125" style="37" customWidth="1"/>
    <col min="8470" max="8470" width="8.42578125" style="37" customWidth="1"/>
    <col min="8471" max="8471" width="6.28515625" style="37" customWidth="1"/>
    <col min="8472" max="8472" width="6.7109375" style="37" customWidth="1"/>
    <col min="8473" max="8473" width="7.140625" style="37" customWidth="1"/>
    <col min="8474" max="8474" width="14.28515625" style="37" customWidth="1"/>
    <col min="8475" max="8475" width="7.85546875" style="37" customWidth="1"/>
    <col min="8476" max="8476" width="13.5703125" style="37" customWidth="1"/>
    <col min="8477" max="8477" width="5.140625" style="37" customWidth="1"/>
    <col min="8478" max="8478" width="7.85546875" style="37" customWidth="1"/>
    <col min="8479" max="8479" width="6.7109375" style="37" customWidth="1"/>
    <col min="8480" max="8480" width="6" style="37" customWidth="1"/>
    <col min="8481" max="8481" width="6.42578125" style="37" customWidth="1"/>
    <col min="8482" max="8482" width="7.42578125" style="37" customWidth="1"/>
    <col min="8483" max="8483" width="6.5703125" style="37" customWidth="1"/>
    <col min="8484" max="8484" width="6.28515625" style="37" customWidth="1"/>
    <col min="8485" max="8485" width="6.7109375" style="37" customWidth="1"/>
    <col min="8486" max="8486" width="6" style="37" customWidth="1"/>
    <col min="8487" max="8487" width="7" style="37" customWidth="1"/>
    <col min="8488" max="8488" width="5.140625" style="37" customWidth="1"/>
    <col min="8489" max="8689" width="11.42578125" style="37"/>
    <col min="8690" max="8690" width="2.85546875" style="37" customWidth="1"/>
    <col min="8691" max="8691" width="14.5703125" style="37" customWidth="1"/>
    <col min="8692" max="8692" width="16.28515625" style="37" customWidth="1"/>
    <col min="8693" max="8693" width="15.42578125" style="37" customWidth="1"/>
    <col min="8694" max="8694" width="16.28515625" style="37" customWidth="1"/>
    <col min="8695" max="8695" width="16.5703125" style="37" customWidth="1"/>
    <col min="8696" max="8696" width="16.7109375" style="37" customWidth="1"/>
    <col min="8697" max="8697" width="23.140625" style="37" customWidth="1"/>
    <col min="8698" max="8698" width="26.5703125" style="37" customWidth="1"/>
    <col min="8699" max="8699" width="11" style="37" customWidth="1"/>
    <col min="8700" max="8700" width="19" style="37" customWidth="1"/>
    <col min="8701" max="8701" width="11.5703125" style="37" customWidth="1"/>
    <col min="8702" max="8702" width="15.42578125" style="37" customWidth="1"/>
    <col min="8703" max="8703" width="6.7109375" style="37" customWidth="1"/>
    <col min="8704" max="8704" width="3.42578125" style="37" customWidth="1"/>
    <col min="8705" max="8705" width="7.28515625" style="37" customWidth="1"/>
    <col min="8706" max="8706" width="4.85546875" style="37" customWidth="1"/>
    <col min="8707" max="8707" width="6.42578125" style="37" customWidth="1"/>
    <col min="8708" max="8708" width="6.28515625" style="37" customWidth="1"/>
    <col min="8709" max="8709" width="6" style="37" customWidth="1"/>
    <col min="8710" max="8710" width="6.28515625" style="37" customWidth="1"/>
    <col min="8711" max="8711" width="4.7109375" style="37" customWidth="1"/>
    <col min="8712" max="8712" width="4.85546875" style="37" customWidth="1"/>
    <col min="8713" max="8713" width="6" style="37" customWidth="1"/>
    <col min="8714" max="8714" width="5" style="37" customWidth="1"/>
    <col min="8715" max="8715" width="14.7109375" style="37" customWidth="1"/>
    <col min="8716" max="8716" width="8.85546875" style="37" customWidth="1"/>
    <col min="8717" max="8717" width="16.42578125" style="37" customWidth="1"/>
    <col min="8718" max="8718" width="5.85546875" style="37" customWidth="1"/>
    <col min="8719" max="8719" width="6.7109375" style="37" customWidth="1"/>
    <col min="8720" max="8720" width="6.28515625" style="37" customWidth="1"/>
    <col min="8721" max="8721" width="5.7109375" style="37" customWidth="1"/>
    <col min="8722" max="8724" width="6.42578125" style="37" customWidth="1"/>
    <col min="8725" max="8725" width="7.42578125" style="37" customWidth="1"/>
    <col min="8726" max="8726" width="8.42578125" style="37" customWidth="1"/>
    <col min="8727" max="8727" width="6.28515625" style="37" customWidth="1"/>
    <col min="8728" max="8728" width="6.7109375" style="37" customWidth="1"/>
    <col min="8729" max="8729" width="7.140625" style="37" customWidth="1"/>
    <col min="8730" max="8730" width="14.28515625" style="37" customWidth="1"/>
    <col min="8731" max="8731" width="7.85546875" style="37" customWidth="1"/>
    <col min="8732" max="8732" width="13.5703125" style="37" customWidth="1"/>
    <col min="8733" max="8733" width="5.140625" style="37" customWidth="1"/>
    <col min="8734" max="8734" width="7.85546875" style="37" customWidth="1"/>
    <col min="8735" max="8735" width="6.7109375" style="37" customWidth="1"/>
    <col min="8736" max="8736" width="6" style="37" customWidth="1"/>
    <col min="8737" max="8737" width="6.42578125" style="37" customWidth="1"/>
    <col min="8738" max="8738" width="7.42578125" style="37" customWidth="1"/>
    <col min="8739" max="8739" width="6.5703125" style="37" customWidth="1"/>
    <col min="8740" max="8740" width="6.28515625" style="37" customWidth="1"/>
    <col min="8741" max="8741" width="6.7109375" style="37" customWidth="1"/>
    <col min="8742" max="8742" width="6" style="37" customWidth="1"/>
    <col min="8743" max="8743" width="7" style="37" customWidth="1"/>
    <col min="8744" max="8744" width="5.140625" style="37" customWidth="1"/>
    <col min="8745" max="8945" width="11.42578125" style="37"/>
    <col min="8946" max="8946" width="2.85546875" style="37" customWidth="1"/>
    <col min="8947" max="8947" width="14.5703125" style="37" customWidth="1"/>
    <col min="8948" max="8948" width="16.28515625" style="37" customWidth="1"/>
    <col min="8949" max="8949" width="15.42578125" style="37" customWidth="1"/>
    <col min="8950" max="8950" width="16.28515625" style="37" customWidth="1"/>
    <col min="8951" max="8951" width="16.5703125" style="37" customWidth="1"/>
    <col min="8952" max="8952" width="16.7109375" style="37" customWidth="1"/>
    <col min="8953" max="8953" width="23.140625" style="37" customWidth="1"/>
    <col min="8954" max="8954" width="26.5703125" style="37" customWidth="1"/>
    <col min="8955" max="8955" width="11" style="37" customWidth="1"/>
    <col min="8956" max="8956" width="19" style="37" customWidth="1"/>
    <col min="8957" max="8957" width="11.5703125" style="37" customWidth="1"/>
    <col min="8958" max="8958" width="15.42578125" style="37" customWidth="1"/>
    <col min="8959" max="8959" width="6.7109375" style="37" customWidth="1"/>
    <col min="8960" max="8960" width="3.42578125" style="37" customWidth="1"/>
    <col min="8961" max="8961" width="7.28515625" style="37" customWidth="1"/>
    <col min="8962" max="8962" width="4.85546875" style="37" customWidth="1"/>
    <col min="8963" max="8963" width="6.42578125" style="37" customWidth="1"/>
    <col min="8964" max="8964" width="6.28515625" style="37" customWidth="1"/>
    <col min="8965" max="8965" width="6" style="37" customWidth="1"/>
    <col min="8966" max="8966" width="6.28515625" style="37" customWidth="1"/>
    <col min="8967" max="8967" width="4.7109375" style="37" customWidth="1"/>
    <col min="8968" max="8968" width="4.85546875" style="37" customWidth="1"/>
    <col min="8969" max="8969" width="6" style="37" customWidth="1"/>
    <col min="8970" max="8970" width="5" style="37" customWidth="1"/>
    <col min="8971" max="8971" width="14.7109375" style="37" customWidth="1"/>
    <col min="8972" max="8972" width="8.85546875" style="37" customWidth="1"/>
    <col min="8973" max="8973" width="16.42578125" style="37" customWidth="1"/>
    <col min="8974" max="8974" width="5.85546875" style="37" customWidth="1"/>
    <col min="8975" max="8975" width="6.7109375" style="37" customWidth="1"/>
    <col min="8976" max="8976" width="6.28515625" style="37" customWidth="1"/>
    <col min="8977" max="8977" width="5.7109375" style="37" customWidth="1"/>
    <col min="8978" max="8980" width="6.42578125" style="37" customWidth="1"/>
    <col min="8981" max="8981" width="7.42578125" style="37" customWidth="1"/>
    <col min="8982" max="8982" width="8.42578125" style="37" customWidth="1"/>
    <col min="8983" max="8983" width="6.28515625" style="37" customWidth="1"/>
    <col min="8984" max="8984" width="6.7109375" style="37" customWidth="1"/>
    <col min="8985" max="8985" width="7.140625" style="37" customWidth="1"/>
    <col min="8986" max="8986" width="14.28515625" style="37" customWidth="1"/>
    <col min="8987" max="8987" width="7.85546875" style="37" customWidth="1"/>
    <col min="8988" max="8988" width="13.5703125" style="37" customWidth="1"/>
    <col min="8989" max="8989" width="5.140625" style="37" customWidth="1"/>
    <col min="8990" max="8990" width="7.85546875" style="37" customWidth="1"/>
    <col min="8991" max="8991" width="6.7109375" style="37" customWidth="1"/>
    <col min="8992" max="8992" width="6" style="37" customWidth="1"/>
    <col min="8993" max="8993" width="6.42578125" style="37" customWidth="1"/>
    <col min="8994" max="8994" width="7.42578125" style="37" customWidth="1"/>
    <col min="8995" max="8995" width="6.5703125" style="37" customWidth="1"/>
    <col min="8996" max="8996" width="6.28515625" style="37" customWidth="1"/>
    <col min="8997" max="8997" width="6.7109375" style="37" customWidth="1"/>
    <col min="8998" max="8998" width="6" style="37" customWidth="1"/>
    <col min="8999" max="8999" width="7" style="37" customWidth="1"/>
    <col min="9000" max="9000" width="5.140625" style="37" customWidth="1"/>
    <col min="9001" max="9201" width="11.42578125" style="37"/>
    <col min="9202" max="9202" width="2.85546875" style="37" customWidth="1"/>
    <col min="9203" max="9203" width="14.5703125" style="37" customWidth="1"/>
    <col min="9204" max="9204" width="16.28515625" style="37" customWidth="1"/>
    <col min="9205" max="9205" width="15.42578125" style="37" customWidth="1"/>
    <col min="9206" max="9206" width="16.28515625" style="37" customWidth="1"/>
    <col min="9207" max="9207" width="16.5703125" style="37" customWidth="1"/>
    <col min="9208" max="9208" width="16.7109375" style="37" customWidth="1"/>
    <col min="9209" max="9209" width="23.140625" style="37" customWidth="1"/>
    <col min="9210" max="9210" width="26.5703125" style="37" customWidth="1"/>
    <col min="9211" max="9211" width="11" style="37" customWidth="1"/>
    <col min="9212" max="9212" width="19" style="37" customWidth="1"/>
    <col min="9213" max="9213" width="11.5703125" style="37" customWidth="1"/>
    <col min="9214" max="9214" width="15.42578125" style="37" customWidth="1"/>
    <col min="9215" max="9215" width="6.7109375" style="37" customWidth="1"/>
    <col min="9216" max="9216" width="3.42578125" style="37" customWidth="1"/>
    <col min="9217" max="9217" width="7.28515625" style="37" customWidth="1"/>
    <col min="9218" max="9218" width="4.85546875" style="37" customWidth="1"/>
    <col min="9219" max="9219" width="6.42578125" style="37" customWidth="1"/>
    <col min="9220" max="9220" width="6.28515625" style="37" customWidth="1"/>
    <col min="9221" max="9221" width="6" style="37" customWidth="1"/>
    <col min="9222" max="9222" width="6.28515625" style="37" customWidth="1"/>
    <col min="9223" max="9223" width="4.7109375" style="37" customWidth="1"/>
    <col min="9224" max="9224" width="4.85546875" style="37" customWidth="1"/>
    <col min="9225" max="9225" width="6" style="37" customWidth="1"/>
    <col min="9226" max="9226" width="5" style="37" customWidth="1"/>
    <col min="9227" max="9227" width="14.7109375" style="37" customWidth="1"/>
    <col min="9228" max="9228" width="8.85546875" style="37" customWidth="1"/>
    <col min="9229" max="9229" width="16.42578125" style="37" customWidth="1"/>
    <col min="9230" max="9230" width="5.85546875" style="37" customWidth="1"/>
    <col min="9231" max="9231" width="6.7109375" style="37" customWidth="1"/>
    <col min="9232" max="9232" width="6.28515625" style="37" customWidth="1"/>
    <col min="9233" max="9233" width="5.7109375" style="37" customWidth="1"/>
    <col min="9234" max="9236" width="6.42578125" style="37" customWidth="1"/>
    <col min="9237" max="9237" width="7.42578125" style="37" customWidth="1"/>
    <col min="9238" max="9238" width="8.42578125" style="37" customWidth="1"/>
    <col min="9239" max="9239" width="6.28515625" style="37" customWidth="1"/>
    <col min="9240" max="9240" width="6.7109375" style="37" customWidth="1"/>
    <col min="9241" max="9241" width="7.140625" style="37" customWidth="1"/>
    <col min="9242" max="9242" width="14.28515625" style="37" customWidth="1"/>
    <col min="9243" max="9243" width="7.85546875" style="37" customWidth="1"/>
    <col min="9244" max="9244" width="13.5703125" style="37" customWidth="1"/>
    <col min="9245" max="9245" width="5.140625" style="37" customWidth="1"/>
    <col min="9246" max="9246" width="7.85546875" style="37" customWidth="1"/>
    <col min="9247" max="9247" width="6.7109375" style="37" customWidth="1"/>
    <col min="9248" max="9248" width="6" style="37" customWidth="1"/>
    <col min="9249" max="9249" width="6.42578125" style="37" customWidth="1"/>
    <col min="9250" max="9250" width="7.42578125" style="37" customWidth="1"/>
    <col min="9251" max="9251" width="6.5703125" style="37" customWidth="1"/>
    <col min="9252" max="9252" width="6.28515625" style="37" customWidth="1"/>
    <col min="9253" max="9253" width="6.7109375" style="37" customWidth="1"/>
    <col min="9254" max="9254" width="6" style="37" customWidth="1"/>
    <col min="9255" max="9255" width="7" style="37" customWidth="1"/>
    <col min="9256" max="9256" width="5.140625" style="37" customWidth="1"/>
    <col min="9257" max="9457" width="11.42578125" style="37"/>
    <col min="9458" max="9458" width="2.85546875" style="37" customWidth="1"/>
    <col min="9459" max="9459" width="14.5703125" style="37" customWidth="1"/>
    <col min="9460" max="9460" width="16.28515625" style="37" customWidth="1"/>
    <col min="9461" max="9461" width="15.42578125" style="37" customWidth="1"/>
    <col min="9462" max="9462" width="16.28515625" style="37" customWidth="1"/>
    <col min="9463" max="9463" width="16.5703125" style="37" customWidth="1"/>
    <col min="9464" max="9464" width="16.7109375" style="37" customWidth="1"/>
    <col min="9465" max="9465" width="23.140625" style="37" customWidth="1"/>
    <col min="9466" max="9466" width="26.5703125" style="37" customWidth="1"/>
    <col min="9467" max="9467" width="11" style="37" customWidth="1"/>
    <col min="9468" max="9468" width="19" style="37" customWidth="1"/>
    <col min="9469" max="9469" width="11.5703125" style="37" customWidth="1"/>
    <col min="9470" max="9470" width="15.42578125" style="37" customWidth="1"/>
    <col min="9471" max="9471" width="6.7109375" style="37" customWidth="1"/>
    <col min="9472" max="9472" width="3.42578125" style="37" customWidth="1"/>
    <col min="9473" max="9473" width="7.28515625" style="37" customWidth="1"/>
    <col min="9474" max="9474" width="4.85546875" style="37" customWidth="1"/>
    <col min="9475" max="9475" width="6.42578125" style="37" customWidth="1"/>
    <col min="9476" max="9476" width="6.28515625" style="37" customWidth="1"/>
    <col min="9477" max="9477" width="6" style="37" customWidth="1"/>
    <col min="9478" max="9478" width="6.28515625" style="37" customWidth="1"/>
    <col min="9479" max="9479" width="4.7109375" style="37" customWidth="1"/>
    <col min="9480" max="9480" width="4.85546875" style="37" customWidth="1"/>
    <col min="9481" max="9481" width="6" style="37" customWidth="1"/>
    <col min="9482" max="9482" width="5" style="37" customWidth="1"/>
    <col min="9483" max="9483" width="14.7109375" style="37" customWidth="1"/>
    <col min="9484" max="9484" width="8.85546875" style="37" customWidth="1"/>
    <col min="9485" max="9485" width="16.42578125" style="37" customWidth="1"/>
    <col min="9486" max="9486" width="5.85546875" style="37" customWidth="1"/>
    <col min="9487" max="9487" width="6.7109375" style="37" customWidth="1"/>
    <col min="9488" max="9488" width="6.28515625" style="37" customWidth="1"/>
    <col min="9489" max="9489" width="5.7109375" style="37" customWidth="1"/>
    <col min="9490" max="9492" width="6.42578125" style="37" customWidth="1"/>
    <col min="9493" max="9493" width="7.42578125" style="37" customWidth="1"/>
    <col min="9494" max="9494" width="8.42578125" style="37" customWidth="1"/>
    <col min="9495" max="9495" width="6.28515625" style="37" customWidth="1"/>
    <col min="9496" max="9496" width="6.7109375" style="37" customWidth="1"/>
    <col min="9497" max="9497" width="7.140625" style="37" customWidth="1"/>
    <col min="9498" max="9498" width="14.28515625" style="37" customWidth="1"/>
    <col min="9499" max="9499" width="7.85546875" style="37" customWidth="1"/>
    <col min="9500" max="9500" width="13.5703125" style="37" customWidth="1"/>
    <col min="9501" max="9501" width="5.140625" style="37" customWidth="1"/>
    <col min="9502" max="9502" width="7.85546875" style="37" customWidth="1"/>
    <col min="9503" max="9503" width="6.7109375" style="37" customWidth="1"/>
    <col min="9504" max="9504" width="6" style="37" customWidth="1"/>
    <col min="9505" max="9505" width="6.42578125" style="37" customWidth="1"/>
    <col min="9506" max="9506" width="7.42578125" style="37" customWidth="1"/>
    <col min="9507" max="9507" width="6.5703125" style="37" customWidth="1"/>
    <col min="9508" max="9508" width="6.28515625" style="37" customWidth="1"/>
    <col min="9509" max="9509" width="6.7109375" style="37" customWidth="1"/>
    <col min="9510" max="9510" width="6" style="37" customWidth="1"/>
    <col min="9511" max="9511" width="7" style="37" customWidth="1"/>
    <col min="9512" max="9512" width="5.140625" style="37" customWidth="1"/>
    <col min="9513" max="9713" width="11.42578125" style="37"/>
    <col min="9714" max="9714" width="2.85546875" style="37" customWidth="1"/>
    <col min="9715" max="9715" width="14.5703125" style="37" customWidth="1"/>
    <col min="9716" max="9716" width="16.28515625" style="37" customWidth="1"/>
    <col min="9717" max="9717" width="15.42578125" style="37" customWidth="1"/>
    <col min="9718" max="9718" width="16.28515625" style="37" customWidth="1"/>
    <col min="9719" max="9719" width="16.5703125" style="37" customWidth="1"/>
    <col min="9720" max="9720" width="16.7109375" style="37" customWidth="1"/>
    <col min="9721" max="9721" width="23.140625" style="37" customWidth="1"/>
    <col min="9722" max="9722" width="26.5703125" style="37" customWidth="1"/>
    <col min="9723" max="9723" width="11" style="37" customWidth="1"/>
    <col min="9724" max="9724" width="19" style="37" customWidth="1"/>
    <col min="9725" max="9725" width="11.5703125" style="37" customWidth="1"/>
    <col min="9726" max="9726" width="15.42578125" style="37" customWidth="1"/>
    <col min="9727" max="9727" width="6.7109375" style="37" customWidth="1"/>
    <col min="9728" max="9728" width="3.42578125" style="37" customWidth="1"/>
    <col min="9729" max="9729" width="7.28515625" style="37" customWidth="1"/>
    <col min="9730" max="9730" width="4.85546875" style="37" customWidth="1"/>
    <col min="9731" max="9731" width="6.42578125" style="37" customWidth="1"/>
    <col min="9732" max="9732" width="6.28515625" style="37" customWidth="1"/>
    <col min="9733" max="9733" width="6" style="37" customWidth="1"/>
    <col min="9734" max="9734" width="6.28515625" style="37" customWidth="1"/>
    <col min="9735" max="9735" width="4.7109375" style="37" customWidth="1"/>
    <col min="9736" max="9736" width="4.85546875" style="37" customWidth="1"/>
    <col min="9737" max="9737" width="6" style="37" customWidth="1"/>
    <col min="9738" max="9738" width="5" style="37" customWidth="1"/>
    <col min="9739" max="9739" width="14.7109375" style="37" customWidth="1"/>
    <col min="9740" max="9740" width="8.85546875" style="37" customWidth="1"/>
    <col min="9741" max="9741" width="16.42578125" style="37" customWidth="1"/>
    <col min="9742" max="9742" width="5.85546875" style="37" customWidth="1"/>
    <col min="9743" max="9743" width="6.7109375" style="37" customWidth="1"/>
    <col min="9744" max="9744" width="6.28515625" style="37" customWidth="1"/>
    <col min="9745" max="9745" width="5.7109375" style="37" customWidth="1"/>
    <col min="9746" max="9748" width="6.42578125" style="37" customWidth="1"/>
    <col min="9749" max="9749" width="7.42578125" style="37" customWidth="1"/>
    <col min="9750" max="9750" width="8.42578125" style="37" customWidth="1"/>
    <col min="9751" max="9751" width="6.28515625" style="37" customWidth="1"/>
    <col min="9752" max="9752" width="6.7109375" style="37" customWidth="1"/>
    <col min="9753" max="9753" width="7.140625" style="37" customWidth="1"/>
    <col min="9754" max="9754" width="14.28515625" style="37" customWidth="1"/>
    <col min="9755" max="9755" width="7.85546875" style="37" customWidth="1"/>
    <col min="9756" max="9756" width="13.5703125" style="37" customWidth="1"/>
    <col min="9757" max="9757" width="5.140625" style="37" customWidth="1"/>
    <col min="9758" max="9758" width="7.85546875" style="37" customWidth="1"/>
    <col min="9759" max="9759" width="6.7109375" style="37" customWidth="1"/>
    <col min="9760" max="9760" width="6" style="37" customWidth="1"/>
    <col min="9761" max="9761" width="6.42578125" style="37" customWidth="1"/>
    <col min="9762" max="9762" width="7.42578125" style="37" customWidth="1"/>
    <col min="9763" max="9763" width="6.5703125" style="37" customWidth="1"/>
    <col min="9764" max="9764" width="6.28515625" style="37" customWidth="1"/>
    <col min="9765" max="9765" width="6.7109375" style="37" customWidth="1"/>
    <col min="9766" max="9766" width="6" style="37" customWidth="1"/>
    <col min="9767" max="9767" width="7" style="37" customWidth="1"/>
    <col min="9768" max="9768" width="5.140625" style="37" customWidth="1"/>
    <col min="9769" max="9969" width="11.42578125" style="37"/>
    <col min="9970" max="9970" width="2.85546875" style="37" customWidth="1"/>
    <col min="9971" max="9971" width="14.5703125" style="37" customWidth="1"/>
    <col min="9972" max="9972" width="16.28515625" style="37" customWidth="1"/>
    <col min="9973" max="9973" width="15.42578125" style="37" customWidth="1"/>
    <col min="9974" max="9974" width="16.28515625" style="37" customWidth="1"/>
    <col min="9975" max="9975" width="16.5703125" style="37" customWidth="1"/>
    <col min="9976" max="9976" width="16.7109375" style="37" customWidth="1"/>
    <col min="9977" max="9977" width="23.140625" style="37" customWidth="1"/>
    <col min="9978" max="9978" width="26.5703125" style="37" customWidth="1"/>
    <col min="9979" max="9979" width="11" style="37" customWidth="1"/>
    <col min="9980" max="9980" width="19" style="37" customWidth="1"/>
    <col min="9981" max="9981" width="11.5703125" style="37" customWidth="1"/>
    <col min="9982" max="9982" width="15.42578125" style="37" customWidth="1"/>
    <col min="9983" max="9983" width="6.7109375" style="37" customWidth="1"/>
    <col min="9984" max="9984" width="3.42578125" style="37" customWidth="1"/>
    <col min="9985" max="9985" width="7.28515625" style="37" customWidth="1"/>
    <col min="9986" max="9986" width="4.85546875" style="37" customWidth="1"/>
    <col min="9987" max="9987" width="6.42578125" style="37" customWidth="1"/>
    <col min="9988" max="9988" width="6.28515625" style="37" customWidth="1"/>
    <col min="9989" max="9989" width="6" style="37" customWidth="1"/>
    <col min="9990" max="9990" width="6.28515625" style="37" customWidth="1"/>
    <col min="9991" max="9991" width="4.7109375" style="37" customWidth="1"/>
    <col min="9992" max="9992" width="4.85546875" style="37" customWidth="1"/>
    <col min="9993" max="9993" width="6" style="37" customWidth="1"/>
    <col min="9994" max="9994" width="5" style="37" customWidth="1"/>
    <col min="9995" max="9995" width="14.7109375" style="37" customWidth="1"/>
    <col min="9996" max="9996" width="8.85546875" style="37" customWidth="1"/>
    <col min="9997" max="9997" width="16.42578125" style="37" customWidth="1"/>
    <col min="9998" max="9998" width="5.85546875" style="37" customWidth="1"/>
    <col min="9999" max="9999" width="6.7109375" style="37" customWidth="1"/>
    <col min="10000" max="10000" width="6.28515625" style="37" customWidth="1"/>
    <col min="10001" max="10001" width="5.7109375" style="37" customWidth="1"/>
    <col min="10002" max="10004" width="6.42578125" style="37" customWidth="1"/>
    <col min="10005" max="10005" width="7.42578125" style="37" customWidth="1"/>
    <col min="10006" max="10006" width="8.42578125" style="37" customWidth="1"/>
    <col min="10007" max="10007" width="6.28515625" style="37" customWidth="1"/>
    <col min="10008" max="10008" width="6.7109375" style="37" customWidth="1"/>
    <col min="10009" max="10009" width="7.140625" style="37" customWidth="1"/>
    <col min="10010" max="10010" width="14.28515625" style="37" customWidth="1"/>
    <col min="10011" max="10011" width="7.85546875" style="37" customWidth="1"/>
    <col min="10012" max="10012" width="13.5703125" style="37" customWidth="1"/>
    <col min="10013" max="10013" width="5.140625" style="37" customWidth="1"/>
    <col min="10014" max="10014" width="7.85546875" style="37" customWidth="1"/>
    <col min="10015" max="10015" width="6.7109375" style="37" customWidth="1"/>
    <col min="10016" max="10016" width="6" style="37" customWidth="1"/>
    <col min="10017" max="10017" width="6.42578125" style="37" customWidth="1"/>
    <col min="10018" max="10018" width="7.42578125" style="37" customWidth="1"/>
    <col min="10019" max="10019" width="6.5703125" style="37" customWidth="1"/>
    <col min="10020" max="10020" width="6.28515625" style="37" customWidth="1"/>
    <col min="10021" max="10021" width="6.7109375" style="37" customWidth="1"/>
    <col min="10022" max="10022" width="6" style="37" customWidth="1"/>
    <col min="10023" max="10023" width="7" style="37" customWidth="1"/>
    <col min="10024" max="10024" width="5.140625" style="37" customWidth="1"/>
    <col min="10025" max="10225" width="11.42578125" style="37"/>
    <col min="10226" max="10226" width="2.85546875" style="37" customWidth="1"/>
    <col min="10227" max="10227" width="14.5703125" style="37" customWidth="1"/>
    <col min="10228" max="10228" width="16.28515625" style="37" customWidth="1"/>
    <col min="10229" max="10229" width="15.42578125" style="37" customWidth="1"/>
    <col min="10230" max="10230" width="16.28515625" style="37" customWidth="1"/>
    <col min="10231" max="10231" width="16.5703125" style="37" customWidth="1"/>
    <col min="10232" max="10232" width="16.7109375" style="37" customWidth="1"/>
    <col min="10233" max="10233" width="23.140625" style="37" customWidth="1"/>
    <col min="10234" max="10234" width="26.5703125" style="37" customWidth="1"/>
    <col min="10235" max="10235" width="11" style="37" customWidth="1"/>
    <col min="10236" max="10236" width="19" style="37" customWidth="1"/>
    <col min="10237" max="10237" width="11.5703125" style="37" customWidth="1"/>
    <col min="10238" max="10238" width="15.42578125" style="37" customWidth="1"/>
    <col min="10239" max="10239" width="6.7109375" style="37" customWidth="1"/>
    <col min="10240" max="10240" width="3.42578125" style="37" customWidth="1"/>
    <col min="10241" max="10241" width="7.28515625" style="37" customWidth="1"/>
    <col min="10242" max="10242" width="4.85546875" style="37" customWidth="1"/>
    <col min="10243" max="10243" width="6.42578125" style="37" customWidth="1"/>
    <col min="10244" max="10244" width="6.28515625" style="37" customWidth="1"/>
    <col min="10245" max="10245" width="6" style="37" customWidth="1"/>
    <col min="10246" max="10246" width="6.28515625" style="37" customWidth="1"/>
    <col min="10247" max="10247" width="4.7109375" style="37" customWidth="1"/>
    <col min="10248" max="10248" width="4.85546875" style="37" customWidth="1"/>
    <col min="10249" max="10249" width="6" style="37" customWidth="1"/>
    <col min="10250" max="10250" width="5" style="37" customWidth="1"/>
    <col min="10251" max="10251" width="14.7109375" style="37" customWidth="1"/>
    <col min="10252" max="10252" width="8.85546875" style="37" customWidth="1"/>
    <col min="10253" max="10253" width="16.42578125" style="37" customWidth="1"/>
    <col min="10254" max="10254" width="5.85546875" style="37" customWidth="1"/>
    <col min="10255" max="10255" width="6.7109375" style="37" customWidth="1"/>
    <col min="10256" max="10256" width="6.28515625" style="37" customWidth="1"/>
    <col min="10257" max="10257" width="5.7109375" style="37" customWidth="1"/>
    <col min="10258" max="10260" width="6.42578125" style="37" customWidth="1"/>
    <col min="10261" max="10261" width="7.42578125" style="37" customWidth="1"/>
    <col min="10262" max="10262" width="8.42578125" style="37" customWidth="1"/>
    <col min="10263" max="10263" width="6.28515625" style="37" customWidth="1"/>
    <col min="10264" max="10264" width="6.7109375" style="37" customWidth="1"/>
    <col min="10265" max="10265" width="7.140625" style="37" customWidth="1"/>
    <col min="10266" max="10266" width="14.28515625" style="37" customWidth="1"/>
    <col min="10267" max="10267" width="7.85546875" style="37" customWidth="1"/>
    <col min="10268" max="10268" width="13.5703125" style="37" customWidth="1"/>
    <col min="10269" max="10269" width="5.140625" style="37" customWidth="1"/>
    <col min="10270" max="10270" width="7.85546875" style="37" customWidth="1"/>
    <col min="10271" max="10271" width="6.7109375" style="37" customWidth="1"/>
    <col min="10272" max="10272" width="6" style="37" customWidth="1"/>
    <col min="10273" max="10273" width="6.42578125" style="37" customWidth="1"/>
    <col min="10274" max="10274" width="7.42578125" style="37" customWidth="1"/>
    <col min="10275" max="10275" width="6.5703125" style="37" customWidth="1"/>
    <col min="10276" max="10276" width="6.28515625" style="37" customWidth="1"/>
    <col min="10277" max="10277" width="6.7109375" style="37" customWidth="1"/>
    <col min="10278" max="10278" width="6" style="37" customWidth="1"/>
    <col min="10279" max="10279" width="7" style="37" customWidth="1"/>
    <col min="10280" max="10280" width="5.140625" style="37" customWidth="1"/>
    <col min="10281" max="10481" width="11.42578125" style="37"/>
    <col min="10482" max="10482" width="2.85546875" style="37" customWidth="1"/>
    <col min="10483" max="10483" width="14.5703125" style="37" customWidth="1"/>
    <col min="10484" max="10484" width="16.28515625" style="37" customWidth="1"/>
    <col min="10485" max="10485" width="15.42578125" style="37" customWidth="1"/>
    <col min="10486" max="10486" width="16.28515625" style="37" customWidth="1"/>
    <col min="10487" max="10487" width="16.5703125" style="37" customWidth="1"/>
    <col min="10488" max="10488" width="16.7109375" style="37" customWidth="1"/>
    <col min="10489" max="10489" width="23.140625" style="37" customWidth="1"/>
    <col min="10490" max="10490" width="26.5703125" style="37" customWidth="1"/>
    <col min="10491" max="10491" width="11" style="37" customWidth="1"/>
    <col min="10492" max="10492" width="19" style="37" customWidth="1"/>
    <col min="10493" max="10493" width="11.5703125" style="37" customWidth="1"/>
    <col min="10494" max="10494" width="15.42578125" style="37" customWidth="1"/>
    <col min="10495" max="10495" width="6.7109375" style="37" customWidth="1"/>
    <col min="10496" max="10496" width="3.42578125" style="37" customWidth="1"/>
    <col min="10497" max="10497" width="7.28515625" style="37" customWidth="1"/>
    <col min="10498" max="10498" width="4.85546875" style="37" customWidth="1"/>
    <col min="10499" max="10499" width="6.42578125" style="37" customWidth="1"/>
    <col min="10500" max="10500" width="6.28515625" style="37" customWidth="1"/>
    <col min="10501" max="10501" width="6" style="37" customWidth="1"/>
    <col min="10502" max="10502" width="6.28515625" style="37" customWidth="1"/>
    <col min="10503" max="10503" width="4.7109375" style="37" customWidth="1"/>
    <col min="10504" max="10504" width="4.85546875" style="37" customWidth="1"/>
    <col min="10505" max="10505" width="6" style="37" customWidth="1"/>
    <col min="10506" max="10506" width="5" style="37" customWidth="1"/>
    <col min="10507" max="10507" width="14.7109375" style="37" customWidth="1"/>
    <col min="10508" max="10508" width="8.85546875" style="37" customWidth="1"/>
    <col min="10509" max="10509" width="16.42578125" style="37" customWidth="1"/>
    <col min="10510" max="10510" width="5.85546875" style="37" customWidth="1"/>
    <col min="10511" max="10511" width="6.7109375" style="37" customWidth="1"/>
    <col min="10512" max="10512" width="6.28515625" style="37" customWidth="1"/>
    <col min="10513" max="10513" width="5.7109375" style="37" customWidth="1"/>
    <col min="10514" max="10516" width="6.42578125" style="37" customWidth="1"/>
    <col min="10517" max="10517" width="7.42578125" style="37" customWidth="1"/>
    <col min="10518" max="10518" width="8.42578125" style="37" customWidth="1"/>
    <col min="10519" max="10519" width="6.28515625" style="37" customWidth="1"/>
    <col min="10520" max="10520" width="6.7109375" style="37" customWidth="1"/>
    <col min="10521" max="10521" width="7.140625" style="37" customWidth="1"/>
    <col min="10522" max="10522" width="14.28515625" style="37" customWidth="1"/>
    <col min="10523" max="10523" width="7.85546875" style="37" customWidth="1"/>
    <col min="10524" max="10524" width="13.5703125" style="37" customWidth="1"/>
    <col min="10525" max="10525" width="5.140625" style="37" customWidth="1"/>
    <col min="10526" max="10526" width="7.85546875" style="37" customWidth="1"/>
    <col min="10527" max="10527" width="6.7109375" style="37" customWidth="1"/>
    <col min="10528" max="10528" width="6" style="37" customWidth="1"/>
    <col min="10529" max="10529" width="6.42578125" style="37" customWidth="1"/>
    <col min="10530" max="10530" width="7.42578125" style="37" customWidth="1"/>
    <col min="10531" max="10531" width="6.5703125" style="37" customWidth="1"/>
    <col min="10532" max="10532" width="6.28515625" style="37" customWidth="1"/>
    <col min="10533" max="10533" width="6.7109375" style="37" customWidth="1"/>
    <col min="10534" max="10534" width="6" style="37" customWidth="1"/>
    <col min="10535" max="10535" width="7" style="37" customWidth="1"/>
    <col min="10536" max="10536" width="5.140625" style="37" customWidth="1"/>
    <col min="10537" max="10737" width="11.42578125" style="37"/>
    <col min="10738" max="10738" width="2.85546875" style="37" customWidth="1"/>
    <col min="10739" max="10739" width="14.5703125" style="37" customWidth="1"/>
    <col min="10740" max="10740" width="16.28515625" style="37" customWidth="1"/>
    <col min="10741" max="10741" width="15.42578125" style="37" customWidth="1"/>
    <col min="10742" max="10742" width="16.28515625" style="37" customWidth="1"/>
    <col min="10743" max="10743" width="16.5703125" style="37" customWidth="1"/>
    <col min="10744" max="10744" width="16.7109375" style="37" customWidth="1"/>
    <col min="10745" max="10745" width="23.140625" style="37" customWidth="1"/>
    <col min="10746" max="10746" width="26.5703125" style="37" customWidth="1"/>
    <col min="10747" max="10747" width="11" style="37" customWidth="1"/>
    <col min="10748" max="10748" width="19" style="37" customWidth="1"/>
    <col min="10749" max="10749" width="11.5703125" style="37" customWidth="1"/>
    <col min="10750" max="10750" width="15.42578125" style="37" customWidth="1"/>
    <col min="10751" max="10751" width="6.7109375" style="37" customWidth="1"/>
    <col min="10752" max="10752" width="3.42578125" style="37" customWidth="1"/>
    <col min="10753" max="10753" width="7.28515625" style="37" customWidth="1"/>
    <col min="10754" max="10754" width="4.85546875" style="37" customWidth="1"/>
    <col min="10755" max="10755" width="6.42578125" style="37" customWidth="1"/>
    <col min="10756" max="10756" width="6.28515625" style="37" customWidth="1"/>
    <col min="10757" max="10757" width="6" style="37" customWidth="1"/>
    <col min="10758" max="10758" width="6.28515625" style="37" customWidth="1"/>
    <col min="10759" max="10759" width="4.7109375" style="37" customWidth="1"/>
    <col min="10760" max="10760" width="4.85546875" style="37" customWidth="1"/>
    <col min="10761" max="10761" width="6" style="37" customWidth="1"/>
    <col min="10762" max="10762" width="5" style="37" customWidth="1"/>
    <col min="10763" max="10763" width="14.7109375" style="37" customWidth="1"/>
    <col min="10764" max="10764" width="8.85546875" style="37" customWidth="1"/>
    <col min="10765" max="10765" width="16.42578125" style="37" customWidth="1"/>
    <col min="10766" max="10766" width="5.85546875" style="37" customWidth="1"/>
    <col min="10767" max="10767" width="6.7109375" style="37" customWidth="1"/>
    <col min="10768" max="10768" width="6.28515625" style="37" customWidth="1"/>
    <col min="10769" max="10769" width="5.7109375" style="37" customWidth="1"/>
    <col min="10770" max="10772" width="6.42578125" style="37" customWidth="1"/>
    <col min="10773" max="10773" width="7.42578125" style="37" customWidth="1"/>
    <col min="10774" max="10774" width="8.42578125" style="37" customWidth="1"/>
    <col min="10775" max="10775" width="6.28515625" style="37" customWidth="1"/>
    <col min="10776" max="10776" width="6.7109375" style="37" customWidth="1"/>
    <col min="10777" max="10777" width="7.140625" style="37" customWidth="1"/>
    <col min="10778" max="10778" width="14.28515625" style="37" customWidth="1"/>
    <col min="10779" max="10779" width="7.85546875" style="37" customWidth="1"/>
    <col min="10780" max="10780" width="13.5703125" style="37" customWidth="1"/>
    <col min="10781" max="10781" width="5.140625" style="37" customWidth="1"/>
    <col min="10782" max="10782" width="7.85546875" style="37" customWidth="1"/>
    <col min="10783" max="10783" width="6.7109375" style="37" customWidth="1"/>
    <col min="10784" max="10784" width="6" style="37" customWidth="1"/>
    <col min="10785" max="10785" width="6.42578125" style="37" customWidth="1"/>
    <col min="10786" max="10786" width="7.42578125" style="37" customWidth="1"/>
    <col min="10787" max="10787" width="6.5703125" style="37" customWidth="1"/>
    <col min="10788" max="10788" width="6.28515625" style="37" customWidth="1"/>
    <col min="10789" max="10789" width="6.7109375" style="37" customWidth="1"/>
    <col min="10790" max="10790" width="6" style="37" customWidth="1"/>
    <col min="10791" max="10791" width="7" style="37" customWidth="1"/>
    <col min="10792" max="10792" width="5.140625" style="37" customWidth="1"/>
    <col min="10793" max="10993" width="11.42578125" style="37"/>
    <col min="10994" max="10994" width="2.85546875" style="37" customWidth="1"/>
    <col min="10995" max="10995" width="14.5703125" style="37" customWidth="1"/>
    <col min="10996" max="10996" width="16.28515625" style="37" customWidth="1"/>
    <col min="10997" max="10997" width="15.42578125" style="37" customWidth="1"/>
    <col min="10998" max="10998" width="16.28515625" style="37" customWidth="1"/>
    <col min="10999" max="10999" width="16.5703125" style="37" customWidth="1"/>
    <col min="11000" max="11000" width="16.7109375" style="37" customWidth="1"/>
    <col min="11001" max="11001" width="23.140625" style="37" customWidth="1"/>
    <col min="11002" max="11002" width="26.5703125" style="37" customWidth="1"/>
    <col min="11003" max="11003" width="11" style="37" customWidth="1"/>
    <col min="11004" max="11004" width="19" style="37" customWidth="1"/>
    <col min="11005" max="11005" width="11.5703125" style="37" customWidth="1"/>
    <col min="11006" max="11006" width="15.42578125" style="37" customWidth="1"/>
    <col min="11007" max="11007" width="6.7109375" style="37" customWidth="1"/>
    <col min="11008" max="11008" width="3.42578125" style="37" customWidth="1"/>
    <col min="11009" max="11009" width="7.28515625" style="37" customWidth="1"/>
    <col min="11010" max="11010" width="4.85546875" style="37" customWidth="1"/>
    <col min="11011" max="11011" width="6.42578125" style="37" customWidth="1"/>
    <col min="11012" max="11012" width="6.28515625" style="37" customWidth="1"/>
    <col min="11013" max="11013" width="6" style="37" customWidth="1"/>
    <col min="11014" max="11014" width="6.28515625" style="37" customWidth="1"/>
    <col min="11015" max="11015" width="4.7109375" style="37" customWidth="1"/>
    <col min="11016" max="11016" width="4.85546875" style="37" customWidth="1"/>
    <col min="11017" max="11017" width="6" style="37" customWidth="1"/>
    <col min="11018" max="11018" width="5" style="37" customWidth="1"/>
    <col min="11019" max="11019" width="14.7109375" style="37" customWidth="1"/>
    <col min="11020" max="11020" width="8.85546875" style="37" customWidth="1"/>
    <col min="11021" max="11021" width="16.42578125" style="37" customWidth="1"/>
    <col min="11022" max="11022" width="5.85546875" style="37" customWidth="1"/>
    <col min="11023" max="11023" width="6.7109375" style="37" customWidth="1"/>
    <col min="11024" max="11024" width="6.28515625" style="37" customWidth="1"/>
    <col min="11025" max="11025" width="5.7109375" style="37" customWidth="1"/>
    <col min="11026" max="11028" width="6.42578125" style="37" customWidth="1"/>
    <col min="11029" max="11029" width="7.42578125" style="37" customWidth="1"/>
    <col min="11030" max="11030" width="8.42578125" style="37" customWidth="1"/>
    <col min="11031" max="11031" width="6.28515625" style="37" customWidth="1"/>
    <col min="11032" max="11032" width="6.7109375" style="37" customWidth="1"/>
    <col min="11033" max="11033" width="7.140625" style="37" customWidth="1"/>
    <col min="11034" max="11034" width="14.28515625" style="37" customWidth="1"/>
    <col min="11035" max="11035" width="7.85546875" style="37" customWidth="1"/>
    <col min="11036" max="11036" width="13.5703125" style="37" customWidth="1"/>
    <col min="11037" max="11037" width="5.140625" style="37" customWidth="1"/>
    <col min="11038" max="11038" width="7.85546875" style="37" customWidth="1"/>
    <col min="11039" max="11039" width="6.7109375" style="37" customWidth="1"/>
    <col min="11040" max="11040" width="6" style="37" customWidth="1"/>
    <col min="11041" max="11041" width="6.42578125" style="37" customWidth="1"/>
    <col min="11042" max="11042" width="7.42578125" style="37" customWidth="1"/>
    <col min="11043" max="11043" width="6.5703125" style="37" customWidth="1"/>
    <col min="11044" max="11044" width="6.28515625" style="37" customWidth="1"/>
    <col min="11045" max="11045" width="6.7109375" style="37" customWidth="1"/>
    <col min="11046" max="11046" width="6" style="37" customWidth="1"/>
    <col min="11047" max="11047" width="7" style="37" customWidth="1"/>
    <col min="11048" max="11048" width="5.140625" style="37" customWidth="1"/>
    <col min="11049" max="11249" width="11.42578125" style="37"/>
    <col min="11250" max="11250" width="2.85546875" style="37" customWidth="1"/>
    <col min="11251" max="11251" width="14.5703125" style="37" customWidth="1"/>
    <col min="11252" max="11252" width="16.28515625" style="37" customWidth="1"/>
    <col min="11253" max="11253" width="15.42578125" style="37" customWidth="1"/>
    <col min="11254" max="11254" width="16.28515625" style="37" customWidth="1"/>
    <col min="11255" max="11255" width="16.5703125" style="37" customWidth="1"/>
    <col min="11256" max="11256" width="16.7109375" style="37" customWidth="1"/>
    <col min="11257" max="11257" width="23.140625" style="37" customWidth="1"/>
    <col min="11258" max="11258" width="26.5703125" style="37" customWidth="1"/>
    <col min="11259" max="11259" width="11" style="37" customWidth="1"/>
    <col min="11260" max="11260" width="19" style="37" customWidth="1"/>
    <col min="11261" max="11261" width="11.5703125" style="37" customWidth="1"/>
    <col min="11262" max="11262" width="15.42578125" style="37" customWidth="1"/>
    <col min="11263" max="11263" width="6.7109375" style="37" customWidth="1"/>
    <col min="11264" max="11264" width="3.42578125" style="37" customWidth="1"/>
    <col min="11265" max="11265" width="7.28515625" style="37" customWidth="1"/>
    <col min="11266" max="11266" width="4.85546875" style="37" customWidth="1"/>
    <col min="11267" max="11267" width="6.42578125" style="37" customWidth="1"/>
    <col min="11268" max="11268" width="6.28515625" style="37" customWidth="1"/>
    <col min="11269" max="11269" width="6" style="37" customWidth="1"/>
    <col min="11270" max="11270" width="6.28515625" style="37" customWidth="1"/>
    <col min="11271" max="11271" width="4.7109375" style="37" customWidth="1"/>
    <col min="11272" max="11272" width="4.85546875" style="37" customWidth="1"/>
    <col min="11273" max="11273" width="6" style="37" customWidth="1"/>
    <col min="11274" max="11274" width="5" style="37" customWidth="1"/>
    <col min="11275" max="11275" width="14.7109375" style="37" customWidth="1"/>
    <col min="11276" max="11276" width="8.85546875" style="37" customWidth="1"/>
    <col min="11277" max="11277" width="16.42578125" style="37" customWidth="1"/>
    <col min="11278" max="11278" width="5.85546875" style="37" customWidth="1"/>
    <col min="11279" max="11279" width="6.7109375" style="37" customWidth="1"/>
    <col min="11280" max="11280" width="6.28515625" style="37" customWidth="1"/>
    <col min="11281" max="11281" width="5.7109375" style="37" customWidth="1"/>
    <col min="11282" max="11284" width="6.42578125" style="37" customWidth="1"/>
    <col min="11285" max="11285" width="7.42578125" style="37" customWidth="1"/>
    <col min="11286" max="11286" width="8.42578125" style="37" customWidth="1"/>
    <col min="11287" max="11287" width="6.28515625" style="37" customWidth="1"/>
    <col min="11288" max="11288" width="6.7109375" style="37" customWidth="1"/>
    <col min="11289" max="11289" width="7.140625" style="37" customWidth="1"/>
    <col min="11290" max="11290" width="14.28515625" style="37" customWidth="1"/>
    <col min="11291" max="11291" width="7.85546875" style="37" customWidth="1"/>
    <col min="11292" max="11292" width="13.5703125" style="37" customWidth="1"/>
    <col min="11293" max="11293" width="5.140625" style="37" customWidth="1"/>
    <col min="11294" max="11294" width="7.85546875" style="37" customWidth="1"/>
    <col min="11295" max="11295" width="6.7109375" style="37" customWidth="1"/>
    <col min="11296" max="11296" width="6" style="37" customWidth="1"/>
    <col min="11297" max="11297" width="6.42578125" style="37" customWidth="1"/>
    <col min="11298" max="11298" width="7.42578125" style="37" customWidth="1"/>
    <col min="11299" max="11299" width="6.5703125" style="37" customWidth="1"/>
    <col min="11300" max="11300" width="6.28515625" style="37" customWidth="1"/>
    <col min="11301" max="11301" width="6.7109375" style="37" customWidth="1"/>
    <col min="11302" max="11302" width="6" style="37" customWidth="1"/>
    <col min="11303" max="11303" width="7" style="37" customWidth="1"/>
    <col min="11304" max="11304" width="5.140625" style="37" customWidth="1"/>
    <col min="11305" max="11505" width="11.42578125" style="37"/>
    <col min="11506" max="11506" width="2.85546875" style="37" customWidth="1"/>
    <col min="11507" max="11507" width="14.5703125" style="37" customWidth="1"/>
    <col min="11508" max="11508" width="16.28515625" style="37" customWidth="1"/>
    <col min="11509" max="11509" width="15.42578125" style="37" customWidth="1"/>
    <col min="11510" max="11510" width="16.28515625" style="37" customWidth="1"/>
    <col min="11511" max="11511" width="16.5703125" style="37" customWidth="1"/>
    <col min="11512" max="11512" width="16.7109375" style="37" customWidth="1"/>
    <col min="11513" max="11513" width="23.140625" style="37" customWidth="1"/>
    <col min="11514" max="11514" width="26.5703125" style="37" customWidth="1"/>
    <col min="11515" max="11515" width="11" style="37" customWidth="1"/>
    <col min="11516" max="11516" width="19" style="37" customWidth="1"/>
    <col min="11517" max="11517" width="11.5703125" style="37" customWidth="1"/>
    <col min="11518" max="11518" width="15.42578125" style="37" customWidth="1"/>
    <col min="11519" max="11519" width="6.7109375" style="37" customWidth="1"/>
    <col min="11520" max="11520" width="3.42578125" style="37" customWidth="1"/>
    <col min="11521" max="11521" width="7.28515625" style="37" customWidth="1"/>
    <col min="11522" max="11522" width="4.85546875" style="37" customWidth="1"/>
    <col min="11523" max="11523" width="6.42578125" style="37" customWidth="1"/>
    <col min="11524" max="11524" width="6.28515625" style="37" customWidth="1"/>
    <col min="11525" max="11525" width="6" style="37" customWidth="1"/>
    <col min="11526" max="11526" width="6.28515625" style="37" customWidth="1"/>
    <col min="11527" max="11527" width="4.7109375" style="37" customWidth="1"/>
    <col min="11528" max="11528" width="4.85546875" style="37" customWidth="1"/>
    <col min="11529" max="11529" width="6" style="37" customWidth="1"/>
    <col min="11530" max="11530" width="5" style="37" customWidth="1"/>
    <col min="11531" max="11531" width="14.7109375" style="37" customWidth="1"/>
    <col min="11532" max="11532" width="8.85546875" style="37" customWidth="1"/>
    <col min="11533" max="11533" width="16.42578125" style="37" customWidth="1"/>
    <col min="11534" max="11534" width="5.85546875" style="37" customWidth="1"/>
    <col min="11535" max="11535" width="6.7109375" style="37" customWidth="1"/>
    <col min="11536" max="11536" width="6.28515625" style="37" customWidth="1"/>
    <col min="11537" max="11537" width="5.7109375" style="37" customWidth="1"/>
    <col min="11538" max="11540" width="6.42578125" style="37" customWidth="1"/>
    <col min="11541" max="11541" width="7.42578125" style="37" customWidth="1"/>
    <col min="11542" max="11542" width="8.42578125" style="37" customWidth="1"/>
    <col min="11543" max="11543" width="6.28515625" style="37" customWidth="1"/>
    <col min="11544" max="11544" width="6.7109375" style="37" customWidth="1"/>
    <col min="11545" max="11545" width="7.140625" style="37" customWidth="1"/>
    <col min="11546" max="11546" width="14.28515625" style="37" customWidth="1"/>
    <col min="11547" max="11547" width="7.85546875" style="37" customWidth="1"/>
    <col min="11548" max="11548" width="13.5703125" style="37" customWidth="1"/>
    <col min="11549" max="11549" width="5.140625" style="37" customWidth="1"/>
    <col min="11550" max="11550" width="7.85546875" style="37" customWidth="1"/>
    <col min="11551" max="11551" width="6.7109375" style="37" customWidth="1"/>
    <col min="11552" max="11552" width="6" style="37" customWidth="1"/>
    <col min="11553" max="11553" width="6.42578125" style="37" customWidth="1"/>
    <col min="11554" max="11554" width="7.42578125" style="37" customWidth="1"/>
    <col min="11555" max="11555" width="6.5703125" style="37" customWidth="1"/>
    <col min="11556" max="11556" width="6.28515625" style="37" customWidth="1"/>
    <col min="11557" max="11557" width="6.7109375" style="37" customWidth="1"/>
    <col min="11558" max="11558" width="6" style="37" customWidth="1"/>
    <col min="11559" max="11559" width="7" style="37" customWidth="1"/>
    <col min="11560" max="11560" width="5.140625" style="37" customWidth="1"/>
    <col min="11561" max="11761" width="11.42578125" style="37"/>
    <col min="11762" max="11762" width="2.85546875" style="37" customWidth="1"/>
    <col min="11763" max="11763" width="14.5703125" style="37" customWidth="1"/>
    <col min="11764" max="11764" width="16.28515625" style="37" customWidth="1"/>
    <col min="11765" max="11765" width="15.42578125" style="37" customWidth="1"/>
    <col min="11766" max="11766" width="16.28515625" style="37" customWidth="1"/>
    <col min="11767" max="11767" width="16.5703125" style="37" customWidth="1"/>
    <col min="11768" max="11768" width="16.7109375" style="37" customWidth="1"/>
    <col min="11769" max="11769" width="23.140625" style="37" customWidth="1"/>
    <col min="11770" max="11770" width="26.5703125" style="37" customWidth="1"/>
    <col min="11771" max="11771" width="11" style="37" customWidth="1"/>
    <col min="11772" max="11772" width="19" style="37" customWidth="1"/>
    <col min="11773" max="11773" width="11.5703125" style="37" customWidth="1"/>
    <col min="11774" max="11774" width="15.42578125" style="37" customWidth="1"/>
    <col min="11775" max="11775" width="6.7109375" style="37" customWidth="1"/>
    <col min="11776" max="11776" width="3.42578125" style="37" customWidth="1"/>
    <col min="11777" max="11777" width="7.28515625" style="37" customWidth="1"/>
    <col min="11778" max="11778" width="4.85546875" style="37" customWidth="1"/>
    <col min="11779" max="11779" width="6.42578125" style="37" customWidth="1"/>
    <col min="11780" max="11780" width="6.28515625" style="37" customWidth="1"/>
    <col min="11781" max="11781" width="6" style="37" customWidth="1"/>
    <col min="11782" max="11782" width="6.28515625" style="37" customWidth="1"/>
    <col min="11783" max="11783" width="4.7109375" style="37" customWidth="1"/>
    <col min="11784" max="11784" width="4.85546875" style="37" customWidth="1"/>
    <col min="11785" max="11785" width="6" style="37" customWidth="1"/>
    <col min="11786" max="11786" width="5" style="37" customWidth="1"/>
    <col min="11787" max="11787" width="14.7109375" style="37" customWidth="1"/>
    <col min="11788" max="11788" width="8.85546875" style="37" customWidth="1"/>
    <col min="11789" max="11789" width="16.42578125" style="37" customWidth="1"/>
    <col min="11790" max="11790" width="5.85546875" style="37" customWidth="1"/>
    <col min="11791" max="11791" width="6.7109375" style="37" customWidth="1"/>
    <col min="11792" max="11792" width="6.28515625" style="37" customWidth="1"/>
    <col min="11793" max="11793" width="5.7109375" style="37" customWidth="1"/>
    <col min="11794" max="11796" width="6.42578125" style="37" customWidth="1"/>
    <col min="11797" max="11797" width="7.42578125" style="37" customWidth="1"/>
    <col min="11798" max="11798" width="8.42578125" style="37" customWidth="1"/>
    <col min="11799" max="11799" width="6.28515625" style="37" customWidth="1"/>
    <col min="11800" max="11800" width="6.7109375" style="37" customWidth="1"/>
    <col min="11801" max="11801" width="7.140625" style="37" customWidth="1"/>
    <col min="11802" max="11802" width="14.28515625" style="37" customWidth="1"/>
    <col min="11803" max="11803" width="7.85546875" style="37" customWidth="1"/>
    <col min="11804" max="11804" width="13.5703125" style="37" customWidth="1"/>
    <col min="11805" max="11805" width="5.140625" style="37" customWidth="1"/>
    <col min="11806" max="11806" width="7.85546875" style="37" customWidth="1"/>
    <col min="11807" max="11807" width="6.7109375" style="37" customWidth="1"/>
    <col min="11808" max="11808" width="6" style="37" customWidth="1"/>
    <col min="11809" max="11809" width="6.42578125" style="37" customWidth="1"/>
    <col min="11810" max="11810" width="7.42578125" style="37" customWidth="1"/>
    <col min="11811" max="11811" width="6.5703125" style="37" customWidth="1"/>
    <col min="11812" max="11812" width="6.28515625" style="37" customWidth="1"/>
    <col min="11813" max="11813" width="6.7109375" style="37" customWidth="1"/>
    <col min="11814" max="11814" width="6" style="37" customWidth="1"/>
    <col min="11815" max="11815" width="7" style="37" customWidth="1"/>
    <col min="11816" max="11816" width="5.140625" style="37" customWidth="1"/>
    <col min="11817" max="12017" width="11.42578125" style="37"/>
    <col min="12018" max="12018" width="2.85546875" style="37" customWidth="1"/>
    <col min="12019" max="12019" width="14.5703125" style="37" customWidth="1"/>
    <col min="12020" max="12020" width="16.28515625" style="37" customWidth="1"/>
    <col min="12021" max="12021" width="15.42578125" style="37" customWidth="1"/>
    <col min="12022" max="12022" width="16.28515625" style="37" customWidth="1"/>
    <col min="12023" max="12023" width="16.5703125" style="37" customWidth="1"/>
    <col min="12024" max="12024" width="16.7109375" style="37" customWidth="1"/>
    <col min="12025" max="12025" width="23.140625" style="37" customWidth="1"/>
    <col min="12026" max="12026" width="26.5703125" style="37" customWidth="1"/>
    <col min="12027" max="12027" width="11" style="37" customWidth="1"/>
    <col min="12028" max="12028" width="19" style="37" customWidth="1"/>
    <col min="12029" max="12029" width="11.5703125" style="37" customWidth="1"/>
    <col min="12030" max="12030" width="15.42578125" style="37" customWidth="1"/>
    <col min="12031" max="12031" width="6.7109375" style="37" customWidth="1"/>
    <col min="12032" max="12032" width="3.42578125" style="37" customWidth="1"/>
    <col min="12033" max="12033" width="7.28515625" style="37" customWidth="1"/>
    <col min="12034" max="12034" width="4.85546875" style="37" customWidth="1"/>
    <col min="12035" max="12035" width="6.42578125" style="37" customWidth="1"/>
    <col min="12036" max="12036" width="6.28515625" style="37" customWidth="1"/>
    <col min="12037" max="12037" width="6" style="37" customWidth="1"/>
    <col min="12038" max="12038" width="6.28515625" style="37" customWidth="1"/>
    <col min="12039" max="12039" width="4.7109375" style="37" customWidth="1"/>
    <col min="12040" max="12040" width="4.85546875" style="37" customWidth="1"/>
    <col min="12041" max="12041" width="6" style="37" customWidth="1"/>
    <col min="12042" max="12042" width="5" style="37" customWidth="1"/>
    <col min="12043" max="12043" width="14.7109375" style="37" customWidth="1"/>
    <col min="12044" max="12044" width="8.85546875" style="37" customWidth="1"/>
    <col min="12045" max="12045" width="16.42578125" style="37" customWidth="1"/>
    <col min="12046" max="12046" width="5.85546875" style="37" customWidth="1"/>
    <col min="12047" max="12047" width="6.7109375" style="37" customWidth="1"/>
    <col min="12048" max="12048" width="6.28515625" style="37" customWidth="1"/>
    <col min="12049" max="12049" width="5.7109375" style="37" customWidth="1"/>
    <col min="12050" max="12052" width="6.42578125" style="37" customWidth="1"/>
    <col min="12053" max="12053" width="7.42578125" style="37" customWidth="1"/>
    <col min="12054" max="12054" width="8.42578125" style="37" customWidth="1"/>
    <col min="12055" max="12055" width="6.28515625" style="37" customWidth="1"/>
    <col min="12056" max="12056" width="6.7109375" style="37" customWidth="1"/>
    <col min="12057" max="12057" width="7.140625" style="37" customWidth="1"/>
    <col min="12058" max="12058" width="14.28515625" style="37" customWidth="1"/>
    <col min="12059" max="12059" width="7.85546875" style="37" customWidth="1"/>
    <col min="12060" max="12060" width="13.5703125" style="37" customWidth="1"/>
    <col min="12061" max="12061" width="5.140625" style="37" customWidth="1"/>
    <col min="12062" max="12062" width="7.85546875" style="37" customWidth="1"/>
    <col min="12063" max="12063" width="6.7109375" style="37" customWidth="1"/>
    <col min="12064" max="12064" width="6" style="37" customWidth="1"/>
    <col min="12065" max="12065" width="6.42578125" style="37" customWidth="1"/>
    <col min="12066" max="12066" width="7.42578125" style="37" customWidth="1"/>
    <col min="12067" max="12067" width="6.5703125" style="37" customWidth="1"/>
    <col min="12068" max="12068" width="6.28515625" style="37" customWidth="1"/>
    <col min="12069" max="12069" width="6.7109375" style="37" customWidth="1"/>
    <col min="12070" max="12070" width="6" style="37" customWidth="1"/>
    <col min="12071" max="12071" width="7" style="37" customWidth="1"/>
    <col min="12072" max="12072" width="5.140625" style="37" customWidth="1"/>
    <col min="12073" max="12273" width="11.42578125" style="37"/>
    <col min="12274" max="12274" width="2.85546875" style="37" customWidth="1"/>
    <col min="12275" max="12275" width="14.5703125" style="37" customWidth="1"/>
    <col min="12276" max="12276" width="16.28515625" style="37" customWidth="1"/>
    <col min="12277" max="12277" width="15.42578125" style="37" customWidth="1"/>
    <col min="12278" max="12278" width="16.28515625" style="37" customWidth="1"/>
    <col min="12279" max="12279" width="16.5703125" style="37" customWidth="1"/>
    <col min="12280" max="12280" width="16.7109375" style="37" customWidth="1"/>
    <col min="12281" max="12281" width="23.140625" style="37" customWidth="1"/>
    <col min="12282" max="12282" width="26.5703125" style="37" customWidth="1"/>
    <col min="12283" max="12283" width="11" style="37" customWidth="1"/>
    <col min="12284" max="12284" width="19" style="37" customWidth="1"/>
    <col min="12285" max="12285" width="11.5703125" style="37" customWidth="1"/>
    <col min="12286" max="12286" width="15.42578125" style="37" customWidth="1"/>
    <col min="12287" max="12287" width="6.7109375" style="37" customWidth="1"/>
    <col min="12288" max="12288" width="3.42578125" style="37" customWidth="1"/>
    <col min="12289" max="12289" width="7.28515625" style="37" customWidth="1"/>
    <col min="12290" max="12290" width="4.85546875" style="37" customWidth="1"/>
    <col min="12291" max="12291" width="6.42578125" style="37" customWidth="1"/>
    <col min="12292" max="12292" width="6.28515625" style="37" customWidth="1"/>
    <col min="12293" max="12293" width="6" style="37" customWidth="1"/>
    <col min="12294" max="12294" width="6.28515625" style="37" customWidth="1"/>
    <col min="12295" max="12295" width="4.7109375" style="37" customWidth="1"/>
    <col min="12296" max="12296" width="4.85546875" style="37" customWidth="1"/>
    <col min="12297" max="12297" width="6" style="37" customWidth="1"/>
    <col min="12298" max="12298" width="5" style="37" customWidth="1"/>
    <col min="12299" max="12299" width="14.7109375" style="37" customWidth="1"/>
    <col min="12300" max="12300" width="8.85546875" style="37" customWidth="1"/>
    <col min="12301" max="12301" width="16.42578125" style="37" customWidth="1"/>
    <col min="12302" max="12302" width="5.85546875" style="37" customWidth="1"/>
    <col min="12303" max="12303" width="6.7109375" style="37" customWidth="1"/>
    <col min="12304" max="12304" width="6.28515625" style="37" customWidth="1"/>
    <col min="12305" max="12305" width="5.7109375" style="37" customWidth="1"/>
    <col min="12306" max="12308" width="6.42578125" style="37" customWidth="1"/>
    <col min="12309" max="12309" width="7.42578125" style="37" customWidth="1"/>
    <col min="12310" max="12310" width="8.42578125" style="37" customWidth="1"/>
    <col min="12311" max="12311" width="6.28515625" style="37" customWidth="1"/>
    <col min="12312" max="12312" width="6.7109375" style="37" customWidth="1"/>
    <col min="12313" max="12313" width="7.140625" style="37" customWidth="1"/>
    <col min="12314" max="12314" width="14.28515625" style="37" customWidth="1"/>
    <col min="12315" max="12315" width="7.85546875" style="37" customWidth="1"/>
    <col min="12316" max="12316" width="13.5703125" style="37" customWidth="1"/>
    <col min="12317" max="12317" width="5.140625" style="37" customWidth="1"/>
    <col min="12318" max="12318" width="7.85546875" style="37" customWidth="1"/>
    <col min="12319" max="12319" width="6.7109375" style="37" customWidth="1"/>
    <col min="12320" max="12320" width="6" style="37" customWidth="1"/>
    <col min="12321" max="12321" width="6.42578125" style="37" customWidth="1"/>
    <col min="12322" max="12322" width="7.42578125" style="37" customWidth="1"/>
    <col min="12323" max="12323" width="6.5703125" style="37" customWidth="1"/>
    <col min="12324" max="12324" width="6.28515625" style="37" customWidth="1"/>
    <col min="12325" max="12325" width="6.7109375" style="37" customWidth="1"/>
    <col min="12326" max="12326" width="6" style="37" customWidth="1"/>
    <col min="12327" max="12327" width="7" style="37" customWidth="1"/>
    <col min="12328" max="12328" width="5.140625" style="37" customWidth="1"/>
    <col min="12329" max="12529" width="11.42578125" style="37"/>
    <col min="12530" max="12530" width="2.85546875" style="37" customWidth="1"/>
    <col min="12531" max="12531" width="14.5703125" style="37" customWidth="1"/>
    <col min="12532" max="12532" width="16.28515625" style="37" customWidth="1"/>
    <col min="12533" max="12533" width="15.42578125" style="37" customWidth="1"/>
    <col min="12534" max="12534" width="16.28515625" style="37" customWidth="1"/>
    <col min="12535" max="12535" width="16.5703125" style="37" customWidth="1"/>
    <col min="12536" max="12536" width="16.7109375" style="37" customWidth="1"/>
    <col min="12537" max="12537" width="23.140625" style="37" customWidth="1"/>
    <col min="12538" max="12538" width="26.5703125" style="37" customWidth="1"/>
    <col min="12539" max="12539" width="11" style="37" customWidth="1"/>
    <col min="12540" max="12540" width="19" style="37" customWidth="1"/>
    <col min="12541" max="12541" width="11.5703125" style="37" customWidth="1"/>
    <col min="12542" max="12542" width="15.42578125" style="37" customWidth="1"/>
    <col min="12543" max="12543" width="6.7109375" style="37" customWidth="1"/>
    <col min="12544" max="12544" width="3.42578125" style="37" customWidth="1"/>
    <col min="12545" max="12545" width="7.28515625" style="37" customWidth="1"/>
    <col min="12546" max="12546" width="4.85546875" style="37" customWidth="1"/>
    <col min="12547" max="12547" width="6.42578125" style="37" customWidth="1"/>
    <col min="12548" max="12548" width="6.28515625" style="37" customWidth="1"/>
    <col min="12549" max="12549" width="6" style="37" customWidth="1"/>
    <col min="12550" max="12550" width="6.28515625" style="37" customWidth="1"/>
    <col min="12551" max="12551" width="4.7109375" style="37" customWidth="1"/>
    <col min="12552" max="12552" width="4.85546875" style="37" customWidth="1"/>
    <col min="12553" max="12553" width="6" style="37" customWidth="1"/>
    <col min="12554" max="12554" width="5" style="37" customWidth="1"/>
    <col min="12555" max="12555" width="14.7109375" style="37" customWidth="1"/>
    <col min="12556" max="12556" width="8.85546875" style="37" customWidth="1"/>
    <col min="12557" max="12557" width="16.42578125" style="37" customWidth="1"/>
    <col min="12558" max="12558" width="5.85546875" style="37" customWidth="1"/>
    <col min="12559" max="12559" width="6.7109375" style="37" customWidth="1"/>
    <col min="12560" max="12560" width="6.28515625" style="37" customWidth="1"/>
    <col min="12561" max="12561" width="5.7109375" style="37" customWidth="1"/>
    <col min="12562" max="12564" width="6.42578125" style="37" customWidth="1"/>
    <col min="12565" max="12565" width="7.42578125" style="37" customWidth="1"/>
    <col min="12566" max="12566" width="8.42578125" style="37" customWidth="1"/>
    <col min="12567" max="12567" width="6.28515625" style="37" customWidth="1"/>
    <col min="12568" max="12568" width="6.7109375" style="37" customWidth="1"/>
    <col min="12569" max="12569" width="7.140625" style="37" customWidth="1"/>
    <col min="12570" max="12570" width="14.28515625" style="37" customWidth="1"/>
    <col min="12571" max="12571" width="7.85546875" style="37" customWidth="1"/>
    <col min="12572" max="12572" width="13.5703125" style="37" customWidth="1"/>
    <col min="12573" max="12573" width="5.140625" style="37" customWidth="1"/>
    <col min="12574" max="12574" width="7.85546875" style="37" customWidth="1"/>
    <col min="12575" max="12575" width="6.7109375" style="37" customWidth="1"/>
    <col min="12576" max="12576" width="6" style="37" customWidth="1"/>
    <col min="12577" max="12577" width="6.42578125" style="37" customWidth="1"/>
    <col min="12578" max="12578" width="7.42578125" style="37" customWidth="1"/>
    <col min="12579" max="12579" width="6.5703125" style="37" customWidth="1"/>
    <col min="12580" max="12580" width="6.28515625" style="37" customWidth="1"/>
    <col min="12581" max="12581" width="6.7109375" style="37" customWidth="1"/>
    <col min="12582" max="12582" width="6" style="37" customWidth="1"/>
    <col min="12583" max="12583" width="7" style="37" customWidth="1"/>
    <col min="12584" max="12584" width="5.140625" style="37" customWidth="1"/>
    <col min="12585" max="12785" width="11.42578125" style="37"/>
    <col min="12786" max="12786" width="2.85546875" style="37" customWidth="1"/>
    <col min="12787" max="12787" width="14.5703125" style="37" customWidth="1"/>
    <col min="12788" max="12788" width="16.28515625" style="37" customWidth="1"/>
    <col min="12789" max="12789" width="15.42578125" style="37" customWidth="1"/>
    <col min="12790" max="12790" width="16.28515625" style="37" customWidth="1"/>
    <col min="12791" max="12791" width="16.5703125" style="37" customWidth="1"/>
    <col min="12792" max="12792" width="16.7109375" style="37" customWidth="1"/>
    <col min="12793" max="12793" width="23.140625" style="37" customWidth="1"/>
    <col min="12794" max="12794" width="26.5703125" style="37" customWidth="1"/>
    <col min="12795" max="12795" width="11" style="37" customWidth="1"/>
    <col min="12796" max="12796" width="19" style="37" customWidth="1"/>
    <col min="12797" max="12797" width="11.5703125" style="37" customWidth="1"/>
    <col min="12798" max="12798" width="15.42578125" style="37" customWidth="1"/>
    <col min="12799" max="12799" width="6.7109375" style="37" customWidth="1"/>
    <col min="12800" max="12800" width="3.42578125" style="37" customWidth="1"/>
    <col min="12801" max="12801" width="7.28515625" style="37" customWidth="1"/>
    <col min="12802" max="12802" width="4.85546875" style="37" customWidth="1"/>
    <col min="12803" max="12803" width="6.42578125" style="37" customWidth="1"/>
    <col min="12804" max="12804" width="6.28515625" style="37" customWidth="1"/>
    <col min="12805" max="12805" width="6" style="37" customWidth="1"/>
    <col min="12806" max="12806" width="6.28515625" style="37" customWidth="1"/>
    <col min="12807" max="12807" width="4.7109375" style="37" customWidth="1"/>
    <col min="12808" max="12808" width="4.85546875" style="37" customWidth="1"/>
    <col min="12809" max="12809" width="6" style="37" customWidth="1"/>
    <col min="12810" max="12810" width="5" style="37" customWidth="1"/>
    <col min="12811" max="12811" width="14.7109375" style="37" customWidth="1"/>
    <col min="12812" max="12812" width="8.85546875" style="37" customWidth="1"/>
    <col min="12813" max="12813" width="16.42578125" style="37" customWidth="1"/>
    <col min="12814" max="12814" width="5.85546875" style="37" customWidth="1"/>
    <col min="12815" max="12815" width="6.7109375" style="37" customWidth="1"/>
    <col min="12816" max="12816" width="6.28515625" style="37" customWidth="1"/>
    <col min="12817" max="12817" width="5.7109375" style="37" customWidth="1"/>
    <col min="12818" max="12820" width="6.42578125" style="37" customWidth="1"/>
    <col min="12821" max="12821" width="7.42578125" style="37" customWidth="1"/>
    <col min="12822" max="12822" width="8.42578125" style="37" customWidth="1"/>
    <col min="12823" max="12823" width="6.28515625" style="37" customWidth="1"/>
    <col min="12824" max="12824" width="6.7109375" style="37" customWidth="1"/>
    <col min="12825" max="12825" width="7.140625" style="37" customWidth="1"/>
    <col min="12826" max="12826" width="14.28515625" style="37" customWidth="1"/>
    <col min="12827" max="12827" width="7.85546875" style="37" customWidth="1"/>
    <col min="12828" max="12828" width="13.5703125" style="37" customWidth="1"/>
    <col min="12829" max="12829" width="5.140625" style="37" customWidth="1"/>
    <col min="12830" max="12830" width="7.85546875" style="37" customWidth="1"/>
    <col min="12831" max="12831" width="6.7109375" style="37" customWidth="1"/>
    <col min="12832" max="12832" width="6" style="37" customWidth="1"/>
    <col min="12833" max="12833" width="6.42578125" style="37" customWidth="1"/>
    <col min="12834" max="12834" width="7.42578125" style="37" customWidth="1"/>
    <col min="12835" max="12835" width="6.5703125" style="37" customWidth="1"/>
    <col min="12836" max="12836" width="6.28515625" style="37" customWidth="1"/>
    <col min="12837" max="12837" width="6.7109375" style="37" customWidth="1"/>
    <col min="12838" max="12838" width="6" style="37" customWidth="1"/>
    <col min="12839" max="12839" width="7" style="37" customWidth="1"/>
    <col min="12840" max="12840" width="5.140625" style="37" customWidth="1"/>
    <col min="12841" max="13041" width="11.42578125" style="37"/>
    <col min="13042" max="13042" width="2.85546875" style="37" customWidth="1"/>
    <col min="13043" max="13043" width="14.5703125" style="37" customWidth="1"/>
    <col min="13044" max="13044" width="16.28515625" style="37" customWidth="1"/>
    <col min="13045" max="13045" width="15.42578125" style="37" customWidth="1"/>
    <col min="13046" max="13046" width="16.28515625" style="37" customWidth="1"/>
    <col min="13047" max="13047" width="16.5703125" style="37" customWidth="1"/>
    <col min="13048" max="13048" width="16.7109375" style="37" customWidth="1"/>
    <col min="13049" max="13049" width="23.140625" style="37" customWidth="1"/>
    <col min="13050" max="13050" width="26.5703125" style="37" customWidth="1"/>
    <col min="13051" max="13051" width="11" style="37" customWidth="1"/>
    <col min="13052" max="13052" width="19" style="37" customWidth="1"/>
    <col min="13053" max="13053" width="11.5703125" style="37" customWidth="1"/>
    <col min="13054" max="13054" width="15.42578125" style="37" customWidth="1"/>
    <col min="13055" max="13055" width="6.7109375" style="37" customWidth="1"/>
    <col min="13056" max="13056" width="3.42578125" style="37" customWidth="1"/>
    <col min="13057" max="13057" width="7.28515625" style="37" customWidth="1"/>
    <col min="13058" max="13058" width="4.85546875" style="37" customWidth="1"/>
    <col min="13059" max="13059" width="6.42578125" style="37" customWidth="1"/>
    <col min="13060" max="13060" width="6.28515625" style="37" customWidth="1"/>
    <col min="13061" max="13061" width="6" style="37" customWidth="1"/>
    <col min="13062" max="13062" width="6.28515625" style="37" customWidth="1"/>
    <col min="13063" max="13063" width="4.7109375" style="37" customWidth="1"/>
    <col min="13064" max="13064" width="4.85546875" style="37" customWidth="1"/>
    <col min="13065" max="13065" width="6" style="37" customWidth="1"/>
    <col min="13066" max="13066" width="5" style="37" customWidth="1"/>
    <col min="13067" max="13067" width="14.7109375" style="37" customWidth="1"/>
    <col min="13068" max="13068" width="8.85546875" style="37" customWidth="1"/>
    <col min="13069" max="13069" width="16.42578125" style="37" customWidth="1"/>
    <col min="13070" max="13070" width="5.85546875" style="37" customWidth="1"/>
    <col min="13071" max="13071" width="6.7109375" style="37" customWidth="1"/>
    <col min="13072" max="13072" width="6.28515625" style="37" customWidth="1"/>
    <col min="13073" max="13073" width="5.7109375" style="37" customWidth="1"/>
    <col min="13074" max="13076" width="6.42578125" style="37" customWidth="1"/>
    <col min="13077" max="13077" width="7.42578125" style="37" customWidth="1"/>
    <col min="13078" max="13078" width="8.42578125" style="37" customWidth="1"/>
    <col min="13079" max="13079" width="6.28515625" style="37" customWidth="1"/>
    <col min="13080" max="13080" width="6.7109375" style="37" customWidth="1"/>
    <col min="13081" max="13081" width="7.140625" style="37" customWidth="1"/>
    <col min="13082" max="13082" width="14.28515625" style="37" customWidth="1"/>
    <col min="13083" max="13083" width="7.85546875" style="37" customWidth="1"/>
    <col min="13084" max="13084" width="13.5703125" style="37" customWidth="1"/>
    <col min="13085" max="13085" width="5.140625" style="37" customWidth="1"/>
    <col min="13086" max="13086" width="7.85546875" style="37" customWidth="1"/>
    <col min="13087" max="13087" width="6.7109375" style="37" customWidth="1"/>
    <col min="13088" max="13088" width="6" style="37" customWidth="1"/>
    <col min="13089" max="13089" width="6.42578125" style="37" customWidth="1"/>
    <col min="13090" max="13090" width="7.42578125" style="37" customWidth="1"/>
    <col min="13091" max="13091" width="6.5703125" style="37" customWidth="1"/>
    <col min="13092" max="13092" width="6.28515625" style="37" customWidth="1"/>
    <col min="13093" max="13093" width="6.7109375" style="37" customWidth="1"/>
    <col min="13094" max="13094" width="6" style="37" customWidth="1"/>
    <col min="13095" max="13095" width="7" style="37" customWidth="1"/>
    <col min="13096" max="13096" width="5.140625" style="37" customWidth="1"/>
    <col min="13097" max="13297" width="11.42578125" style="37"/>
    <col min="13298" max="13298" width="2.85546875" style="37" customWidth="1"/>
    <col min="13299" max="13299" width="14.5703125" style="37" customWidth="1"/>
    <col min="13300" max="13300" width="16.28515625" style="37" customWidth="1"/>
    <col min="13301" max="13301" width="15.42578125" style="37" customWidth="1"/>
    <col min="13302" max="13302" width="16.28515625" style="37" customWidth="1"/>
    <col min="13303" max="13303" width="16.5703125" style="37" customWidth="1"/>
    <col min="13304" max="13304" width="16.7109375" style="37" customWidth="1"/>
    <col min="13305" max="13305" width="23.140625" style="37" customWidth="1"/>
    <col min="13306" max="13306" width="26.5703125" style="37" customWidth="1"/>
    <col min="13307" max="13307" width="11" style="37" customWidth="1"/>
    <col min="13308" max="13308" width="19" style="37" customWidth="1"/>
    <col min="13309" max="13309" width="11.5703125" style="37" customWidth="1"/>
    <col min="13310" max="13310" width="15.42578125" style="37" customWidth="1"/>
    <col min="13311" max="13311" width="6.7109375" style="37" customWidth="1"/>
    <col min="13312" max="13312" width="3.42578125" style="37" customWidth="1"/>
    <col min="13313" max="13313" width="7.28515625" style="37" customWidth="1"/>
    <col min="13314" max="13314" width="4.85546875" style="37" customWidth="1"/>
    <col min="13315" max="13315" width="6.42578125" style="37" customWidth="1"/>
    <col min="13316" max="13316" width="6.28515625" style="37" customWidth="1"/>
    <col min="13317" max="13317" width="6" style="37" customWidth="1"/>
    <col min="13318" max="13318" width="6.28515625" style="37" customWidth="1"/>
    <col min="13319" max="13319" width="4.7109375" style="37" customWidth="1"/>
    <col min="13320" max="13320" width="4.85546875" style="37" customWidth="1"/>
    <col min="13321" max="13321" width="6" style="37" customWidth="1"/>
    <col min="13322" max="13322" width="5" style="37" customWidth="1"/>
    <col min="13323" max="13323" width="14.7109375" style="37" customWidth="1"/>
    <col min="13324" max="13324" width="8.85546875" style="37" customWidth="1"/>
    <col min="13325" max="13325" width="16.42578125" style="37" customWidth="1"/>
    <col min="13326" max="13326" width="5.85546875" style="37" customWidth="1"/>
    <col min="13327" max="13327" width="6.7109375" style="37" customWidth="1"/>
    <col min="13328" max="13328" width="6.28515625" style="37" customWidth="1"/>
    <col min="13329" max="13329" width="5.7109375" style="37" customWidth="1"/>
    <col min="13330" max="13332" width="6.42578125" style="37" customWidth="1"/>
    <col min="13333" max="13333" width="7.42578125" style="37" customWidth="1"/>
    <col min="13334" max="13334" width="8.42578125" style="37" customWidth="1"/>
    <col min="13335" max="13335" width="6.28515625" style="37" customWidth="1"/>
    <col min="13336" max="13336" width="6.7109375" style="37" customWidth="1"/>
    <col min="13337" max="13337" width="7.140625" style="37" customWidth="1"/>
    <col min="13338" max="13338" width="14.28515625" style="37" customWidth="1"/>
    <col min="13339" max="13339" width="7.85546875" style="37" customWidth="1"/>
    <col min="13340" max="13340" width="13.5703125" style="37" customWidth="1"/>
    <col min="13341" max="13341" width="5.140625" style="37" customWidth="1"/>
    <col min="13342" max="13342" width="7.85546875" style="37" customWidth="1"/>
    <col min="13343" max="13343" width="6.7109375" style="37" customWidth="1"/>
    <col min="13344" max="13344" width="6" style="37" customWidth="1"/>
    <col min="13345" max="13345" width="6.42578125" style="37" customWidth="1"/>
    <col min="13346" max="13346" width="7.42578125" style="37" customWidth="1"/>
    <col min="13347" max="13347" width="6.5703125" style="37" customWidth="1"/>
    <col min="13348" max="13348" width="6.28515625" style="37" customWidth="1"/>
    <col min="13349" max="13349" width="6.7109375" style="37" customWidth="1"/>
    <col min="13350" max="13350" width="6" style="37" customWidth="1"/>
    <col min="13351" max="13351" width="7" style="37" customWidth="1"/>
    <col min="13352" max="13352" width="5.140625" style="37" customWidth="1"/>
    <col min="13353" max="13553" width="11.42578125" style="37"/>
    <col min="13554" max="13554" width="2.85546875" style="37" customWidth="1"/>
    <col min="13555" max="13555" width="14.5703125" style="37" customWidth="1"/>
    <col min="13556" max="13556" width="16.28515625" style="37" customWidth="1"/>
    <col min="13557" max="13557" width="15.42578125" style="37" customWidth="1"/>
    <col min="13558" max="13558" width="16.28515625" style="37" customWidth="1"/>
    <col min="13559" max="13559" width="16.5703125" style="37" customWidth="1"/>
    <col min="13560" max="13560" width="16.7109375" style="37" customWidth="1"/>
    <col min="13561" max="13561" width="23.140625" style="37" customWidth="1"/>
    <col min="13562" max="13562" width="26.5703125" style="37" customWidth="1"/>
    <col min="13563" max="13563" width="11" style="37" customWidth="1"/>
    <col min="13564" max="13564" width="19" style="37" customWidth="1"/>
    <col min="13565" max="13565" width="11.5703125" style="37" customWidth="1"/>
    <col min="13566" max="13566" width="15.42578125" style="37" customWidth="1"/>
    <col min="13567" max="13567" width="6.7109375" style="37" customWidth="1"/>
    <col min="13568" max="13568" width="3.42578125" style="37" customWidth="1"/>
    <col min="13569" max="13569" width="7.28515625" style="37" customWidth="1"/>
    <col min="13570" max="13570" width="4.85546875" style="37" customWidth="1"/>
    <col min="13571" max="13571" width="6.42578125" style="37" customWidth="1"/>
    <col min="13572" max="13572" width="6.28515625" style="37" customWidth="1"/>
    <col min="13573" max="13573" width="6" style="37" customWidth="1"/>
    <col min="13574" max="13574" width="6.28515625" style="37" customWidth="1"/>
    <col min="13575" max="13575" width="4.7109375" style="37" customWidth="1"/>
    <col min="13576" max="13576" width="4.85546875" style="37" customWidth="1"/>
    <col min="13577" max="13577" width="6" style="37" customWidth="1"/>
    <col min="13578" max="13578" width="5" style="37" customWidth="1"/>
    <col min="13579" max="13579" width="14.7109375" style="37" customWidth="1"/>
    <col min="13580" max="13580" width="8.85546875" style="37" customWidth="1"/>
    <col min="13581" max="13581" width="16.42578125" style="37" customWidth="1"/>
    <col min="13582" max="13582" width="5.85546875" style="37" customWidth="1"/>
    <col min="13583" max="13583" width="6.7109375" style="37" customWidth="1"/>
    <col min="13584" max="13584" width="6.28515625" style="37" customWidth="1"/>
    <col min="13585" max="13585" width="5.7109375" style="37" customWidth="1"/>
    <col min="13586" max="13588" width="6.42578125" style="37" customWidth="1"/>
    <col min="13589" max="13589" width="7.42578125" style="37" customWidth="1"/>
    <col min="13590" max="13590" width="8.42578125" style="37" customWidth="1"/>
    <col min="13591" max="13591" width="6.28515625" style="37" customWidth="1"/>
    <col min="13592" max="13592" width="6.7109375" style="37" customWidth="1"/>
    <col min="13593" max="13593" width="7.140625" style="37" customWidth="1"/>
    <col min="13594" max="13594" width="14.28515625" style="37" customWidth="1"/>
    <col min="13595" max="13595" width="7.85546875" style="37" customWidth="1"/>
    <col min="13596" max="13596" width="13.5703125" style="37" customWidth="1"/>
    <col min="13597" max="13597" width="5.140625" style="37" customWidth="1"/>
    <col min="13598" max="13598" width="7.85546875" style="37" customWidth="1"/>
    <col min="13599" max="13599" width="6.7109375" style="37" customWidth="1"/>
    <col min="13600" max="13600" width="6" style="37" customWidth="1"/>
    <col min="13601" max="13601" width="6.42578125" style="37" customWidth="1"/>
    <col min="13602" max="13602" width="7.42578125" style="37" customWidth="1"/>
    <col min="13603" max="13603" width="6.5703125" style="37" customWidth="1"/>
    <col min="13604" max="13604" width="6.28515625" style="37" customWidth="1"/>
    <col min="13605" max="13605" width="6.7109375" style="37" customWidth="1"/>
    <col min="13606" max="13606" width="6" style="37" customWidth="1"/>
    <col min="13607" max="13607" width="7" style="37" customWidth="1"/>
    <col min="13608" max="13608" width="5.140625" style="37" customWidth="1"/>
    <col min="13609" max="13809" width="11.42578125" style="37"/>
    <col min="13810" max="13810" width="2.85546875" style="37" customWidth="1"/>
    <col min="13811" max="13811" width="14.5703125" style="37" customWidth="1"/>
    <col min="13812" max="13812" width="16.28515625" style="37" customWidth="1"/>
    <col min="13813" max="13813" width="15.42578125" style="37" customWidth="1"/>
    <col min="13814" max="13814" width="16.28515625" style="37" customWidth="1"/>
    <col min="13815" max="13815" width="16.5703125" style="37" customWidth="1"/>
    <col min="13816" max="13816" width="16.7109375" style="37" customWidth="1"/>
    <col min="13817" max="13817" width="23.140625" style="37" customWidth="1"/>
    <col min="13818" max="13818" width="26.5703125" style="37" customWidth="1"/>
    <col min="13819" max="13819" width="11" style="37" customWidth="1"/>
    <col min="13820" max="13820" width="19" style="37" customWidth="1"/>
    <col min="13821" max="13821" width="11.5703125" style="37" customWidth="1"/>
    <col min="13822" max="13822" width="15.42578125" style="37" customWidth="1"/>
    <col min="13823" max="13823" width="6.7109375" style="37" customWidth="1"/>
    <col min="13824" max="13824" width="3.42578125" style="37" customWidth="1"/>
    <col min="13825" max="13825" width="7.28515625" style="37" customWidth="1"/>
    <col min="13826" max="13826" width="4.85546875" style="37" customWidth="1"/>
    <col min="13827" max="13827" width="6.42578125" style="37" customWidth="1"/>
    <col min="13828" max="13828" width="6.28515625" style="37" customWidth="1"/>
    <col min="13829" max="13829" width="6" style="37" customWidth="1"/>
    <col min="13830" max="13830" width="6.28515625" style="37" customWidth="1"/>
    <col min="13831" max="13831" width="4.7109375" style="37" customWidth="1"/>
    <col min="13832" max="13832" width="4.85546875" style="37" customWidth="1"/>
    <col min="13833" max="13833" width="6" style="37" customWidth="1"/>
    <col min="13834" max="13834" width="5" style="37" customWidth="1"/>
    <col min="13835" max="13835" width="14.7109375" style="37" customWidth="1"/>
    <col min="13836" max="13836" width="8.85546875" style="37" customWidth="1"/>
    <col min="13837" max="13837" width="16.42578125" style="37" customWidth="1"/>
    <col min="13838" max="13838" width="5.85546875" style="37" customWidth="1"/>
    <col min="13839" max="13839" width="6.7109375" style="37" customWidth="1"/>
    <col min="13840" max="13840" width="6.28515625" style="37" customWidth="1"/>
    <col min="13841" max="13841" width="5.7109375" style="37" customWidth="1"/>
    <col min="13842" max="13844" width="6.42578125" style="37" customWidth="1"/>
    <col min="13845" max="13845" width="7.42578125" style="37" customWidth="1"/>
    <col min="13846" max="13846" width="8.42578125" style="37" customWidth="1"/>
    <col min="13847" max="13847" width="6.28515625" style="37" customWidth="1"/>
    <col min="13848" max="13848" width="6.7109375" style="37" customWidth="1"/>
    <col min="13849" max="13849" width="7.140625" style="37" customWidth="1"/>
    <col min="13850" max="13850" width="14.28515625" style="37" customWidth="1"/>
    <col min="13851" max="13851" width="7.85546875" style="37" customWidth="1"/>
    <col min="13852" max="13852" width="13.5703125" style="37" customWidth="1"/>
    <col min="13853" max="13853" width="5.140625" style="37" customWidth="1"/>
    <col min="13854" max="13854" width="7.85546875" style="37" customWidth="1"/>
    <col min="13855" max="13855" width="6.7109375" style="37" customWidth="1"/>
    <col min="13856" max="13856" width="6" style="37" customWidth="1"/>
    <col min="13857" max="13857" width="6.42578125" style="37" customWidth="1"/>
    <col min="13858" max="13858" width="7.42578125" style="37" customWidth="1"/>
    <col min="13859" max="13859" width="6.5703125" style="37" customWidth="1"/>
    <col min="13860" max="13860" width="6.28515625" style="37" customWidth="1"/>
    <col min="13861" max="13861" width="6.7109375" style="37" customWidth="1"/>
    <col min="13862" max="13862" width="6" style="37" customWidth="1"/>
    <col min="13863" max="13863" width="7" style="37" customWidth="1"/>
    <col min="13864" max="13864" width="5.140625" style="37" customWidth="1"/>
    <col min="13865" max="14065" width="11.42578125" style="37"/>
    <col min="14066" max="14066" width="2.85546875" style="37" customWidth="1"/>
    <col min="14067" max="14067" width="14.5703125" style="37" customWidth="1"/>
    <col min="14068" max="14068" width="16.28515625" style="37" customWidth="1"/>
    <col min="14069" max="14069" width="15.42578125" style="37" customWidth="1"/>
    <col min="14070" max="14070" width="16.28515625" style="37" customWidth="1"/>
    <col min="14071" max="14071" width="16.5703125" style="37" customWidth="1"/>
    <col min="14072" max="14072" width="16.7109375" style="37" customWidth="1"/>
    <col min="14073" max="14073" width="23.140625" style="37" customWidth="1"/>
    <col min="14074" max="14074" width="26.5703125" style="37" customWidth="1"/>
    <col min="14075" max="14075" width="11" style="37" customWidth="1"/>
    <col min="14076" max="14076" width="19" style="37" customWidth="1"/>
    <col min="14077" max="14077" width="11.5703125" style="37" customWidth="1"/>
    <col min="14078" max="14078" width="15.42578125" style="37" customWidth="1"/>
    <col min="14079" max="14079" width="6.7109375" style="37" customWidth="1"/>
    <col min="14080" max="14080" width="3.42578125" style="37" customWidth="1"/>
    <col min="14081" max="14081" width="7.28515625" style="37" customWidth="1"/>
    <col min="14082" max="14082" width="4.85546875" style="37" customWidth="1"/>
    <col min="14083" max="14083" width="6.42578125" style="37" customWidth="1"/>
    <col min="14084" max="14084" width="6.28515625" style="37" customWidth="1"/>
    <col min="14085" max="14085" width="6" style="37" customWidth="1"/>
    <col min="14086" max="14086" width="6.28515625" style="37" customWidth="1"/>
    <col min="14087" max="14087" width="4.7109375" style="37" customWidth="1"/>
    <col min="14088" max="14088" width="4.85546875" style="37" customWidth="1"/>
    <col min="14089" max="14089" width="6" style="37" customWidth="1"/>
    <col min="14090" max="14090" width="5" style="37" customWidth="1"/>
    <col min="14091" max="14091" width="14.7109375" style="37" customWidth="1"/>
    <col min="14092" max="14092" width="8.85546875" style="37" customWidth="1"/>
    <col min="14093" max="14093" width="16.42578125" style="37" customWidth="1"/>
    <col min="14094" max="14094" width="5.85546875" style="37" customWidth="1"/>
    <col min="14095" max="14095" width="6.7109375" style="37" customWidth="1"/>
    <col min="14096" max="14096" width="6.28515625" style="37" customWidth="1"/>
    <col min="14097" max="14097" width="5.7109375" style="37" customWidth="1"/>
    <col min="14098" max="14100" width="6.42578125" style="37" customWidth="1"/>
    <col min="14101" max="14101" width="7.42578125" style="37" customWidth="1"/>
    <col min="14102" max="14102" width="8.42578125" style="37" customWidth="1"/>
    <col min="14103" max="14103" width="6.28515625" style="37" customWidth="1"/>
    <col min="14104" max="14104" width="6.7109375" style="37" customWidth="1"/>
    <col min="14105" max="14105" width="7.140625" style="37" customWidth="1"/>
    <col min="14106" max="14106" width="14.28515625" style="37" customWidth="1"/>
    <col min="14107" max="14107" width="7.85546875" style="37" customWidth="1"/>
    <col min="14108" max="14108" width="13.5703125" style="37" customWidth="1"/>
    <col min="14109" max="14109" width="5.140625" style="37" customWidth="1"/>
    <col min="14110" max="14110" width="7.85546875" style="37" customWidth="1"/>
    <col min="14111" max="14111" width="6.7109375" style="37" customWidth="1"/>
    <col min="14112" max="14112" width="6" style="37" customWidth="1"/>
    <col min="14113" max="14113" width="6.42578125" style="37" customWidth="1"/>
    <col min="14114" max="14114" width="7.42578125" style="37" customWidth="1"/>
    <col min="14115" max="14115" width="6.5703125" style="37" customWidth="1"/>
    <col min="14116" max="14116" width="6.28515625" style="37" customWidth="1"/>
    <col min="14117" max="14117" width="6.7109375" style="37" customWidth="1"/>
    <col min="14118" max="14118" width="6" style="37" customWidth="1"/>
    <col min="14119" max="14119" width="7" style="37" customWidth="1"/>
    <col min="14120" max="14120" width="5.140625" style="37" customWidth="1"/>
    <col min="14121" max="14321" width="11.42578125" style="37"/>
    <col min="14322" max="14322" width="2.85546875" style="37" customWidth="1"/>
    <col min="14323" max="14323" width="14.5703125" style="37" customWidth="1"/>
    <col min="14324" max="14324" width="16.28515625" style="37" customWidth="1"/>
    <col min="14325" max="14325" width="15.42578125" style="37" customWidth="1"/>
    <col min="14326" max="14326" width="16.28515625" style="37" customWidth="1"/>
    <col min="14327" max="14327" width="16.5703125" style="37" customWidth="1"/>
    <col min="14328" max="14328" width="16.7109375" style="37" customWidth="1"/>
    <col min="14329" max="14329" width="23.140625" style="37" customWidth="1"/>
    <col min="14330" max="14330" width="26.5703125" style="37" customWidth="1"/>
    <col min="14331" max="14331" width="11" style="37" customWidth="1"/>
    <col min="14332" max="14332" width="19" style="37" customWidth="1"/>
    <col min="14333" max="14333" width="11.5703125" style="37" customWidth="1"/>
    <col min="14334" max="14334" width="15.42578125" style="37" customWidth="1"/>
    <col min="14335" max="14335" width="6.7109375" style="37" customWidth="1"/>
    <col min="14336" max="14336" width="3.42578125" style="37" customWidth="1"/>
    <col min="14337" max="14337" width="7.28515625" style="37" customWidth="1"/>
    <col min="14338" max="14338" width="4.85546875" style="37" customWidth="1"/>
    <col min="14339" max="14339" width="6.42578125" style="37" customWidth="1"/>
    <col min="14340" max="14340" width="6.28515625" style="37" customWidth="1"/>
    <col min="14341" max="14341" width="6" style="37" customWidth="1"/>
    <col min="14342" max="14342" width="6.28515625" style="37" customWidth="1"/>
    <col min="14343" max="14343" width="4.7109375" style="37" customWidth="1"/>
    <col min="14344" max="14344" width="4.85546875" style="37" customWidth="1"/>
    <col min="14345" max="14345" width="6" style="37" customWidth="1"/>
    <col min="14346" max="14346" width="5" style="37" customWidth="1"/>
    <col min="14347" max="14347" width="14.7109375" style="37" customWidth="1"/>
    <col min="14348" max="14348" width="8.85546875" style="37" customWidth="1"/>
    <col min="14349" max="14349" width="16.42578125" style="37" customWidth="1"/>
    <col min="14350" max="14350" width="5.85546875" style="37" customWidth="1"/>
    <col min="14351" max="14351" width="6.7109375" style="37" customWidth="1"/>
    <col min="14352" max="14352" width="6.28515625" style="37" customWidth="1"/>
    <col min="14353" max="14353" width="5.7109375" style="37" customWidth="1"/>
    <col min="14354" max="14356" width="6.42578125" style="37" customWidth="1"/>
    <col min="14357" max="14357" width="7.42578125" style="37" customWidth="1"/>
    <col min="14358" max="14358" width="8.42578125" style="37" customWidth="1"/>
    <col min="14359" max="14359" width="6.28515625" style="37" customWidth="1"/>
    <col min="14360" max="14360" width="6.7109375" style="37" customWidth="1"/>
    <col min="14361" max="14361" width="7.140625" style="37" customWidth="1"/>
    <col min="14362" max="14362" width="14.28515625" style="37" customWidth="1"/>
    <col min="14363" max="14363" width="7.85546875" style="37" customWidth="1"/>
    <col min="14364" max="14364" width="13.5703125" style="37" customWidth="1"/>
    <col min="14365" max="14365" width="5.140625" style="37" customWidth="1"/>
    <col min="14366" max="14366" width="7.85546875" style="37" customWidth="1"/>
    <col min="14367" max="14367" width="6.7109375" style="37" customWidth="1"/>
    <col min="14368" max="14368" width="6" style="37" customWidth="1"/>
    <col min="14369" max="14369" width="6.42578125" style="37" customWidth="1"/>
    <col min="14370" max="14370" width="7.42578125" style="37" customWidth="1"/>
    <col min="14371" max="14371" width="6.5703125" style="37" customWidth="1"/>
    <col min="14372" max="14372" width="6.28515625" style="37" customWidth="1"/>
    <col min="14373" max="14373" width="6.7109375" style="37" customWidth="1"/>
    <col min="14374" max="14374" width="6" style="37" customWidth="1"/>
    <col min="14375" max="14375" width="7" style="37" customWidth="1"/>
    <col min="14376" max="14376" width="5.140625" style="37" customWidth="1"/>
    <col min="14377" max="14577" width="11.42578125" style="37"/>
    <col min="14578" max="14578" width="2.85546875" style="37" customWidth="1"/>
    <col min="14579" max="14579" width="14.5703125" style="37" customWidth="1"/>
    <col min="14580" max="14580" width="16.28515625" style="37" customWidth="1"/>
    <col min="14581" max="14581" width="15.42578125" style="37" customWidth="1"/>
    <col min="14582" max="14582" width="16.28515625" style="37" customWidth="1"/>
    <col min="14583" max="14583" width="16.5703125" style="37" customWidth="1"/>
    <col min="14584" max="14584" width="16.7109375" style="37" customWidth="1"/>
    <col min="14585" max="14585" width="23.140625" style="37" customWidth="1"/>
    <col min="14586" max="14586" width="26.5703125" style="37" customWidth="1"/>
    <col min="14587" max="14587" width="11" style="37" customWidth="1"/>
    <col min="14588" max="14588" width="19" style="37" customWidth="1"/>
    <col min="14589" max="14589" width="11.5703125" style="37" customWidth="1"/>
    <col min="14590" max="14590" width="15.42578125" style="37" customWidth="1"/>
    <col min="14591" max="14591" width="6.7109375" style="37" customWidth="1"/>
    <col min="14592" max="14592" width="3.42578125" style="37" customWidth="1"/>
    <col min="14593" max="14593" width="7.28515625" style="37" customWidth="1"/>
    <col min="14594" max="14594" width="4.85546875" style="37" customWidth="1"/>
    <col min="14595" max="14595" width="6.42578125" style="37" customWidth="1"/>
    <col min="14596" max="14596" width="6.28515625" style="37" customWidth="1"/>
    <col min="14597" max="14597" width="6" style="37" customWidth="1"/>
    <col min="14598" max="14598" width="6.28515625" style="37" customWidth="1"/>
    <col min="14599" max="14599" width="4.7109375" style="37" customWidth="1"/>
    <col min="14600" max="14600" width="4.85546875" style="37" customWidth="1"/>
    <col min="14601" max="14601" width="6" style="37" customWidth="1"/>
    <col min="14602" max="14602" width="5" style="37" customWidth="1"/>
    <col min="14603" max="14603" width="14.7109375" style="37" customWidth="1"/>
    <col min="14604" max="14604" width="8.85546875" style="37" customWidth="1"/>
    <col min="14605" max="14605" width="16.42578125" style="37" customWidth="1"/>
    <col min="14606" max="14606" width="5.85546875" style="37" customWidth="1"/>
    <col min="14607" max="14607" width="6.7109375" style="37" customWidth="1"/>
    <col min="14608" max="14608" width="6.28515625" style="37" customWidth="1"/>
    <col min="14609" max="14609" width="5.7109375" style="37" customWidth="1"/>
    <col min="14610" max="14612" width="6.42578125" style="37" customWidth="1"/>
    <col min="14613" max="14613" width="7.42578125" style="37" customWidth="1"/>
    <col min="14614" max="14614" width="8.42578125" style="37" customWidth="1"/>
    <col min="14615" max="14615" width="6.28515625" style="37" customWidth="1"/>
    <col min="14616" max="14616" width="6.7109375" style="37" customWidth="1"/>
    <col min="14617" max="14617" width="7.140625" style="37" customWidth="1"/>
    <col min="14618" max="14618" width="14.28515625" style="37" customWidth="1"/>
    <col min="14619" max="14619" width="7.85546875" style="37" customWidth="1"/>
    <col min="14620" max="14620" width="13.5703125" style="37" customWidth="1"/>
    <col min="14621" max="14621" width="5.140625" style="37" customWidth="1"/>
    <col min="14622" max="14622" width="7.85546875" style="37" customWidth="1"/>
    <col min="14623" max="14623" width="6.7109375" style="37" customWidth="1"/>
    <col min="14624" max="14624" width="6" style="37" customWidth="1"/>
    <col min="14625" max="14625" width="6.42578125" style="37" customWidth="1"/>
    <col min="14626" max="14626" width="7.42578125" style="37" customWidth="1"/>
    <col min="14627" max="14627" width="6.5703125" style="37" customWidth="1"/>
    <col min="14628" max="14628" width="6.28515625" style="37" customWidth="1"/>
    <col min="14629" max="14629" width="6.7109375" style="37" customWidth="1"/>
    <col min="14630" max="14630" width="6" style="37" customWidth="1"/>
    <col min="14631" max="14631" width="7" style="37" customWidth="1"/>
    <col min="14632" max="14632" width="5.140625" style="37" customWidth="1"/>
    <col min="14633" max="14833" width="11.42578125" style="37"/>
    <col min="14834" max="14834" width="2.85546875" style="37" customWidth="1"/>
    <col min="14835" max="14835" width="14.5703125" style="37" customWidth="1"/>
    <col min="14836" max="14836" width="16.28515625" style="37" customWidth="1"/>
    <col min="14837" max="14837" width="15.42578125" style="37" customWidth="1"/>
    <col min="14838" max="14838" width="16.28515625" style="37" customWidth="1"/>
    <col min="14839" max="14839" width="16.5703125" style="37" customWidth="1"/>
    <col min="14840" max="14840" width="16.7109375" style="37" customWidth="1"/>
    <col min="14841" max="14841" width="23.140625" style="37" customWidth="1"/>
    <col min="14842" max="14842" width="26.5703125" style="37" customWidth="1"/>
    <col min="14843" max="14843" width="11" style="37" customWidth="1"/>
    <col min="14844" max="14844" width="19" style="37" customWidth="1"/>
    <col min="14845" max="14845" width="11.5703125" style="37" customWidth="1"/>
    <col min="14846" max="14846" width="15.42578125" style="37" customWidth="1"/>
    <col min="14847" max="14847" width="6.7109375" style="37" customWidth="1"/>
    <col min="14848" max="14848" width="3.42578125" style="37" customWidth="1"/>
    <col min="14849" max="14849" width="7.28515625" style="37" customWidth="1"/>
    <col min="14850" max="14850" width="4.85546875" style="37" customWidth="1"/>
    <col min="14851" max="14851" width="6.42578125" style="37" customWidth="1"/>
    <col min="14852" max="14852" width="6.28515625" style="37" customWidth="1"/>
    <col min="14853" max="14853" width="6" style="37" customWidth="1"/>
    <col min="14854" max="14854" width="6.28515625" style="37" customWidth="1"/>
    <col min="14855" max="14855" width="4.7109375" style="37" customWidth="1"/>
    <col min="14856" max="14856" width="4.85546875" style="37" customWidth="1"/>
    <col min="14857" max="14857" width="6" style="37" customWidth="1"/>
    <col min="14858" max="14858" width="5" style="37" customWidth="1"/>
    <col min="14859" max="14859" width="14.7109375" style="37" customWidth="1"/>
    <col min="14860" max="14860" width="8.85546875" style="37" customWidth="1"/>
    <col min="14861" max="14861" width="16.42578125" style="37" customWidth="1"/>
    <col min="14862" max="14862" width="5.85546875" style="37" customWidth="1"/>
    <col min="14863" max="14863" width="6.7109375" style="37" customWidth="1"/>
    <col min="14864" max="14864" width="6.28515625" style="37" customWidth="1"/>
    <col min="14865" max="14865" width="5.7109375" style="37" customWidth="1"/>
    <col min="14866" max="14868" width="6.42578125" style="37" customWidth="1"/>
    <col min="14869" max="14869" width="7.42578125" style="37" customWidth="1"/>
    <col min="14870" max="14870" width="8.42578125" style="37" customWidth="1"/>
    <col min="14871" max="14871" width="6.28515625" style="37" customWidth="1"/>
    <col min="14872" max="14872" width="6.7109375" style="37" customWidth="1"/>
    <col min="14873" max="14873" width="7.140625" style="37" customWidth="1"/>
    <col min="14874" max="14874" width="14.28515625" style="37" customWidth="1"/>
    <col min="14875" max="14875" width="7.85546875" style="37" customWidth="1"/>
    <col min="14876" max="14876" width="13.5703125" style="37" customWidth="1"/>
    <col min="14877" max="14877" width="5.140625" style="37" customWidth="1"/>
    <col min="14878" max="14878" width="7.85546875" style="37" customWidth="1"/>
    <col min="14879" max="14879" width="6.7109375" style="37" customWidth="1"/>
    <col min="14880" max="14880" width="6" style="37" customWidth="1"/>
    <col min="14881" max="14881" width="6.42578125" style="37" customWidth="1"/>
    <col min="14882" max="14882" width="7.42578125" style="37" customWidth="1"/>
    <col min="14883" max="14883" width="6.5703125" style="37" customWidth="1"/>
    <col min="14884" max="14884" width="6.28515625" style="37" customWidth="1"/>
    <col min="14885" max="14885" width="6.7109375" style="37" customWidth="1"/>
    <col min="14886" max="14886" width="6" style="37" customWidth="1"/>
    <col min="14887" max="14887" width="7" style="37" customWidth="1"/>
    <col min="14888" max="14888" width="5.140625" style="37" customWidth="1"/>
    <col min="14889" max="15089" width="11.42578125" style="37"/>
    <col min="15090" max="15090" width="2.85546875" style="37" customWidth="1"/>
    <col min="15091" max="15091" width="14.5703125" style="37" customWidth="1"/>
    <col min="15092" max="15092" width="16.28515625" style="37" customWidth="1"/>
    <col min="15093" max="15093" width="15.42578125" style="37" customWidth="1"/>
    <col min="15094" max="15094" width="16.28515625" style="37" customWidth="1"/>
    <col min="15095" max="15095" width="16.5703125" style="37" customWidth="1"/>
    <col min="15096" max="15096" width="16.7109375" style="37" customWidth="1"/>
    <col min="15097" max="15097" width="23.140625" style="37" customWidth="1"/>
    <col min="15098" max="15098" width="26.5703125" style="37" customWidth="1"/>
    <col min="15099" max="15099" width="11" style="37" customWidth="1"/>
    <col min="15100" max="15100" width="19" style="37" customWidth="1"/>
    <col min="15101" max="15101" width="11.5703125" style="37" customWidth="1"/>
    <col min="15102" max="15102" width="15.42578125" style="37" customWidth="1"/>
    <col min="15103" max="15103" width="6.7109375" style="37" customWidth="1"/>
    <col min="15104" max="15104" width="3.42578125" style="37" customWidth="1"/>
    <col min="15105" max="15105" width="7.28515625" style="37" customWidth="1"/>
    <col min="15106" max="15106" width="4.85546875" style="37" customWidth="1"/>
    <col min="15107" max="15107" width="6.42578125" style="37" customWidth="1"/>
    <col min="15108" max="15108" width="6.28515625" style="37" customWidth="1"/>
    <col min="15109" max="15109" width="6" style="37" customWidth="1"/>
    <col min="15110" max="15110" width="6.28515625" style="37" customWidth="1"/>
    <col min="15111" max="15111" width="4.7109375" style="37" customWidth="1"/>
    <col min="15112" max="15112" width="4.85546875" style="37" customWidth="1"/>
    <col min="15113" max="15113" width="6" style="37" customWidth="1"/>
    <col min="15114" max="15114" width="5" style="37" customWidth="1"/>
    <col min="15115" max="15115" width="14.7109375" style="37" customWidth="1"/>
    <col min="15116" max="15116" width="8.85546875" style="37" customWidth="1"/>
    <col min="15117" max="15117" width="16.42578125" style="37" customWidth="1"/>
    <col min="15118" max="15118" width="5.85546875" style="37" customWidth="1"/>
    <col min="15119" max="15119" width="6.7109375" style="37" customWidth="1"/>
    <col min="15120" max="15120" width="6.28515625" style="37" customWidth="1"/>
    <col min="15121" max="15121" width="5.7109375" style="37" customWidth="1"/>
    <col min="15122" max="15124" width="6.42578125" style="37" customWidth="1"/>
    <col min="15125" max="15125" width="7.42578125" style="37" customWidth="1"/>
    <col min="15126" max="15126" width="8.42578125" style="37" customWidth="1"/>
    <col min="15127" max="15127" width="6.28515625" style="37" customWidth="1"/>
    <col min="15128" max="15128" width="6.7109375" style="37" customWidth="1"/>
    <col min="15129" max="15129" width="7.140625" style="37" customWidth="1"/>
    <col min="15130" max="15130" width="14.28515625" style="37" customWidth="1"/>
    <col min="15131" max="15131" width="7.85546875" style="37" customWidth="1"/>
    <col min="15132" max="15132" width="13.5703125" style="37" customWidth="1"/>
    <col min="15133" max="15133" width="5.140625" style="37" customWidth="1"/>
    <col min="15134" max="15134" width="7.85546875" style="37" customWidth="1"/>
    <col min="15135" max="15135" width="6.7109375" style="37" customWidth="1"/>
    <col min="15136" max="15136" width="6" style="37" customWidth="1"/>
    <col min="15137" max="15137" width="6.42578125" style="37" customWidth="1"/>
    <col min="15138" max="15138" width="7.42578125" style="37" customWidth="1"/>
    <col min="15139" max="15139" width="6.5703125" style="37" customWidth="1"/>
    <col min="15140" max="15140" width="6.28515625" style="37" customWidth="1"/>
    <col min="15141" max="15141" width="6.7109375" style="37" customWidth="1"/>
    <col min="15142" max="15142" width="6" style="37" customWidth="1"/>
    <col min="15143" max="15143" width="7" style="37" customWidth="1"/>
    <col min="15144" max="15144" width="5.140625" style="37" customWidth="1"/>
    <col min="15145" max="15345" width="11.42578125" style="37"/>
    <col min="15346" max="15346" width="2.85546875" style="37" customWidth="1"/>
    <col min="15347" max="15347" width="14.5703125" style="37" customWidth="1"/>
    <col min="15348" max="15348" width="16.28515625" style="37" customWidth="1"/>
    <col min="15349" max="15349" width="15.42578125" style="37" customWidth="1"/>
    <col min="15350" max="15350" width="16.28515625" style="37" customWidth="1"/>
    <col min="15351" max="15351" width="16.5703125" style="37" customWidth="1"/>
    <col min="15352" max="15352" width="16.7109375" style="37" customWidth="1"/>
    <col min="15353" max="15353" width="23.140625" style="37" customWidth="1"/>
    <col min="15354" max="15354" width="26.5703125" style="37" customWidth="1"/>
    <col min="15355" max="15355" width="11" style="37" customWidth="1"/>
    <col min="15356" max="15356" width="19" style="37" customWidth="1"/>
    <col min="15357" max="15357" width="11.5703125" style="37" customWidth="1"/>
    <col min="15358" max="15358" width="15.42578125" style="37" customWidth="1"/>
    <col min="15359" max="15359" width="6.7109375" style="37" customWidth="1"/>
    <col min="15360" max="15360" width="3.42578125" style="37" customWidth="1"/>
    <col min="15361" max="15361" width="7.28515625" style="37" customWidth="1"/>
    <col min="15362" max="15362" width="4.85546875" style="37" customWidth="1"/>
    <col min="15363" max="15363" width="6.42578125" style="37" customWidth="1"/>
    <col min="15364" max="15364" width="6.28515625" style="37" customWidth="1"/>
    <col min="15365" max="15365" width="6" style="37" customWidth="1"/>
    <col min="15366" max="15366" width="6.28515625" style="37" customWidth="1"/>
    <col min="15367" max="15367" width="4.7109375" style="37" customWidth="1"/>
    <col min="15368" max="15368" width="4.85546875" style="37" customWidth="1"/>
    <col min="15369" max="15369" width="6" style="37" customWidth="1"/>
    <col min="15370" max="15370" width="5" style="37" customWidth="1"/>
    <col min="15371" max="15371" width="14.7109375" style="37" customWidth="1"/>
    <col min="15372" max="15372" width="8.85546875" style="37" customWidth="1"/>
    <col min="15373" max="15373" width="16.42578125" style="37" customWidth="1"/>
    <col min="15374" max="15374" width="5.85546875" style="37" customWidth="1"/>
    <col min="15375" max="15375" width="6.7109375" style="37" customWidth="1"/>
    <col min="15376" max="15376" width="6.28515625" style="37" customWidth="1"/>
    <col min="15377" max="15377" width="5.7109375" style="37" customWidth="1"/>
    <col min="15378" max="15380" width="6.42578125" style="37" customWidth="1"/>
    <col min="15381" max="15381" width="7.42578125" style="37" customWidth="1"/>
    <col min="15382" max="15382" width="8.42578125" style="37" customWidth="1"/>
    <col min="15383" max="15383" width="6.28515625" style="37" customWidth="1"/>
    <col min="15384" max="15384" width="6.7109375" style="37" customWidth="1"/>
    <col min="15385" max="15385" width="7.140625" style="37" customWidth="1"/>
    <col min="15386" max="15386" width="14.28515625" style="37" customWidth="1"/>
    <col min="15387" max="15387" width="7.85546875" style="37" customWidth="1"/>
    <col min="15388" max="15388" width="13.5703125" style="37" customWidth="1"/>
    <col min="15389" max="15389" width="5.140625" style="37" customWidth="1"/>
    <col min="15390" max="15390" width="7.85546875" style="37" customWidth="1"/>
    <col min="15391" max="15391" width="6.7109375" style="37" customWidth="1"/>
    <col min="15392" max="15392" width="6" style="37" customWidth="1"/>
    <col min="15393" max="15393" width="6.42578125" style="37" customWidth="1"/>
    <col min="15394" max="15394" width="7.42578125" style="37" customWidth="1"/>
    <col min="15395" max="15395" width="6.5703125" style="37" customWidth="1"/>
    <col min="15396" max="15396" width="6.28515625" style="37" customWidth="1"/>
    <col min="15397" max="15397" width="6.7109375" style="37" customWidth="1"/>
    <col min="15398" max="15398" width="6" style="37" customWidth="1"/>
    <col min="15399" max="15399" width="7" style="37" customWidth="1"/>
    <col min="15400" max="15400" width="5.140625" style="37" customWidth="1"/>
    <col min="15401" max="15601" width="11.42578125" style="37"/>
    <col min="15602" max="15602" width="2.85546875" style="37" customWidth="1"/>
    <col min="15603" max="15603" width="14.5703125" style="37" customWidth="1"/>
    <col min="15604" max="15604" width="16.28515625" style="37" customWidth="1"/>
    <col min="15605" max="15605" width="15.42578125" style="37" customWidth="1"/>
    <col min="15606" max="15606" width="16.28515625" style="37" customWidth="1"/>
    <col min="15607" max="15607" width="16.5703125" style="37" customWidth="1"/>
    <col min="15608" max="15608" width="16.7109375" style="37" customWidth="1"/>
    <col min="15609" max="15609" width="23.140625" style="37" customWidth="1"/>
    <col min="15610" max="15610" width="26.5703125" style="37" customWidth="1"/>
    <col min="15611" max="15611" width="11" style="37" customWidth="1"/>
    <col min="15612" max="15612" width="19" style="37" customWidth="1"/>
    <col min="15613" max="15613" width="11.5703125" style="37" customWidth="1"/>
    <col min="15614" max="15614" width="15.42578125" style="37" customWidth="1"/>
    <col min="15615" max="15615" width="6.7109375" style="37" customWidth="1"/>
    <col min="15616" max="15616" width="3.42578125" style="37" customWidth="1"/>
    <col min="15617" max="15617" width="7.28515625" style="37" customWidth="1"/>
    <col min="15618" max="15618" width="4.85546875" style="37" customWidth="1"/>
    <col min="15619" max="15619" width="6.42578125" style="37" customWidth="1"/>
    <col min="15620" max="15620" width="6.28515625" style="37" customWidth="1"/>
    <col min="15621" max="15621" width="6" style="37" customWidth="1"/>
    <col min="15622" max="15622" width="6.28515625" style="37" customWidth="1"/>
    <col min="15623" max="15623" width="4.7109375" style="37" customWidth="1"/>
    <col min="15624" max="15624" width="4.85546875" style="37" customWidth="1"/>
    <col min="15625" max="15625" width="6" style="37" customWidth="1"/>
    <col min="15626" max="15626" width="5" style="37" customWidth="1"/>
    <col min="15627" max="15627" width="14.7109375" style="37" customWidth="1"/>
    <col min="15628" max="15628" width="8.85546875" style="37" customWidth="1"/>
    <col min="15629" max="15629" width="16.42578125" style="37" customWidth="1"/>
    <col min="15630" max="15630" width="5.85546875" style="37" customWidth="1"/>
    <col min="15631" max="15631" width="6.7109375" style="37" customWidth="1"/>
    <col min="15632" max="15632" width="6.28515625" style="37" customWidth="1"/>
    <col min="15633" max="15633" width="5.7109375" style="37" customWidth="1"/>
    <col min="15634" max="15636" width="6.42578125" style="37" customWidth="1"/>
    <col min="15637" max="15637" width="7.42578125" style="37" customWidth="1"/>
    <col min="15638" max="15638" width="8.42578125" style="37" customWidth="1"/>
    <col min="15639" max="15639" width="6.28515625" style="37" customWidth="1"/>
    <col min="15640" max="15640" width="6.7109375" style="37" customWidth="1"/>
    <col min="15641" max="15641" width="7.140625" style="37" customWidth="1"/>
    <col min="15642" max="15642" width="14.28515625" style="37" customWidth="1"/>
    <col min="15643" max="15643" width="7.85546875" style="37" customWidth="1"/>
    <col min="15644" max="15644" width="13.5703125" style="37" customWidth="1"/>
    <col min="15645" max="15645" width="5.140625" style="37" customWidth="1"/>
    <col min="15646" max="15646" width="7.85546875" style="37" customWidth="1"/>
    <col min="15647" max="15647" width="6.7109375" style="37" customWidth="1"/>
    <col min="15648" max="15648" width="6" style="37" customWidth="1"/>
    <col min="15649" max="15649" width="6.42578125" style="37" customWidth="1"/>
    <col min="15650" max="15650" width="7.42578125" style="37" customWidth="1"/>
    <col min="15651" max="15651" width="6.5703125" style="37" customWidth="1"/>
    <col min="15652" max="15652" width="6.28515625" style="37" customWidth="1"/>
    <col min="15653" max="15653" width="6.7109375" style="37" customWidth="1"/>
    <col min="15654" max="15654" width="6" style="37" customWidth="1"/>
    <col min="15655" max="15655" width="7" style="37" customWidth="1"/>
    <col min="15656" max="15656" width="5.140625" style="37" customWidth="1"/>
    <col min="15657" max="15857" width="11.42578125" style="37"/>
    <col min="15858" max="15858" width="2.85546875" style="37" customWidth="1"/>
    <col min="15859" max="15859" width="14.5703125" style="37" customWidth="1"/>
    <col min="15860" max="15860" width="16.28515625" style="37" customWidth="1"/>
    <col min="15861" max="15861" width="15.42578125" style="37" customWidth="1"/>
    <col min="15862" max="15862" width="16.28515625" style="37" customWidth="1"/>
    <col min="15863" max="15863" width="16.5703125" style="37" customWidth="1"/>
    <col min="15864" max="15864" width="16.7109375" style="37" customWidth="1"/>
    <col min="15865" max="15865" width="23.140625" style="37" customWidth="1"/>
    <col min="15866" max="15866" width="26.5703125" style="37" customWidth="1"/>
    <col min="15867" max="15867" width="11" style="37" customWidth="1"/>
    <col min="15868" max="15868" width="19" style="37" customWidth="1"/>
    <col min="15869" max="15869" width="11.5703125" style="37" customWidth="1"/>
    <col min="15870" max="15870" width="15.42578125" style="37" customWidth="1"/>
    <col min="15871" max="15871" width="6.7109375" style="37" customWidth="1"/>
    <col min="15872" max="15872" width="3.42578125" style="37" customWidth="1"/>
    <col min="15873" max="15873" width="7.28515625" style="37" customWidth="1"/>
    <col min="15874" max="15874" width="4.85546875" style="37" customWidth="1"/>
    <col min="15875" max="15875" width="6.42578125" style="37" customWidth="1"/>
    <col min="15876" max="15876" width="6.28515625" style="37" customWidth="1"/>
    <col min="15877" max="15877" width="6" style="37" customWidth="1"/>
    <col min="15878" max="15878" width="6.28515625" style="37" customWidth="1"/>
    <col min="15879" max="15879" width="4.7109375" style="37" customWidth="1"/>
    <col min="15880" max="15880" width="4.85546875" style="37" customWidth="1"/>
    <col min="15881" max="15881" width="6" style="37" customWidth="1"/>
    <col min="15882" max="15882" width="5" style="37" customWidth="1"/>
    <col min="15883" max="15883" width="14.7109375" style="37" customWidth="1"/>
    <col min="15884" max="15884" width="8.85546875" style="37" customWidth="1"/>
    <col min="15885" max="15885" width="16.42578125" style="37" customWidth="1"/>
    <col min="15886" max="15886" width="5.85546875" style="37" customWidth="1"/>
    <col min="15887" max="15887" width="6.7109375" style="37" customWidth="1"/>
    <col min="15888" max="15888" width="6.28515625" style="37" customWidth="1"/>
    <col min="15889" max="15889" width="5.7109375" style="37" customWidth="1"/>
    <col min="15890" max="15892" width="6.42578125" style="37" customWidth="1"/>
    <col min="15893" max="15893" width="7.42578125" style="37" customWidth="1"/>
    <col min="15894" max="15894" width="8.42578125" style="37" customWidth="1"/>
    <col min="15895" max="15895" width="6.28515625" style="37" customWidth="1"/>
    <col min="15896" max="15896" width="6.7109375" style="37" customWidth="1"/>
    <col min="15897" max="15897" width="7.140625" style="37" customWidth="1"/>
    <col min="15898" max="15898" width="14.28515625" style="37" customWidth="1"/>
    <col min="15899" max="15899" width="7.85546875" style="37" customWidth="1"/>
    <col min="15900" max="15900" width="13.5703125" style="37" customWidth="1"/>
    <col min="15901" max="15901" width="5.140625" style="37" customWidth="1"/>
    <col min="15902" max="15902" width="7.85546875" style="37" customWidth="1"/>
    <col min="15903" max="15903" width="6.7109375" style="37" customWidth="1"/>
    <col min="15904" max="15904" width="6" style="37" customWidth="1"/>
    <col min="15905" max="15905" width="6.42578125" style="37" customWidth="1"/>
    <col min="15906" max="15906" width="7.42578125" style="37" customWidth="1"/>
    <col min="15907" max="15907" width="6.5703125" style="37" customWidth="1"/>
    <col min="15908" max="15908" width="6.28515625" style="37" customWidth="1"/>
    <col min="15909" max="15909" width="6.7109375" style="37" customWidth="1"/>
    <col min="15910" max="15910" width="6" style="37" customWidth="1"/>
    <col min="15911" max="15911" width="7" style="37" customWidth="1"/>
    <col min="15912" max="15912" width="5.140625" style="37" customWidth="1"/>
    <col min="15913" max="16113" width="11.42578125" style="37"/>
    <col min="16114" max="16114" width="2.85546875" style="37" customWidth="1"/>
    <col min="16115" max="16115" width="14.5703125" style="37" customWidth="1"/>
    <col min="16116" max="16116" width="16.28515625" style="37" customWidth="1"/>
    <col min="16117" max="16117" width="15.42578125" style="37" customWidth="1"/>
    <col min="16118" max="16118" width="16.28515625" style="37" customWidth="1"/>
    <col min="16119" max="16119" width="16.5703125" style="37" customWidth="1"/>
    <col min="16120" max="16120" width="16.7109375" style="37" customWidth="1"/>
    <col min="16121" max="16121" width="23.140625" style="37" customWidth="1"/>
    <col min="16122" max="16122" width="26.5703125" style="37" customWidth="1"/>
    <col min="16123" max="16123" width="11" style="37" customWidth="1"/>
    <col min="16124" max="16124" width="19" style="37" customWidth="1"/>
    <col min="16125" max="16125" width="11.5703125" style="37" customWidth="1"/>
    <col min="16126" max="16126" width="15.42578125" style="37" customWidth="1"/>
    <col min="16127" max="16127" width="6.7109375" style="37" customWidth="1"/>
    <col min="16128" max="16128" width="3.42578125" style="37" customWidth="1"/>
    <col min="16129" max="16129" width="7.28515625" style="37" customWidth="1"/>
    <col min="16130" max="16130" width="4.85546875" style="37" customWidth="1"/>
    <col min="16131" max="16131" width="6.42578125" style="37" customWidth="1"/>
    <col min="16132" max="16132" width="6.28515625" style="37" customWidth="1"/>
    <col min="16133" max="16133" width="6" style="37" customWidth="1"/>
    <col min="16134" max="16134" width="6.28515625" style="37" customWidth="1"/>
    <col min="16135" max="16135" width="4.7109375" style="37" customWidth="1"/>
    <col min="16136" max="16136" width="4.85546875" style="37" customWidth="1"/>
    <col min="16137" max="16137" width="6" style="37" customWidth="1"/>
    <col min="16138" max="16138" width="5" style="37" customWidth="1"/>
    <col min="16139" max="16139" width="14.7109375" style="37" customWidth="1"/>
    <col min="16140" max="16140" width="8.85546875" style="37" customWidth="1"/>
    <col min="16141" max="16141" width="16.42578125" style="37" customWidth="1"/>
    <col min="16142" max="16142" width="5.85546875" style="37" customWidth="1"/>
    <col min="16143" max="16143" width="6.7109375" style="37" customWidth="1"/>
    <col min="16144" max="16144" width="6.28515625" style="37" customWidth="1"/>
    <col min="16145" max="16145" width="5.7109375" style="37" customWidth="1"/>
    <col min="16146" max="16148" width="6.42578125" style="37" customWidth="1"/>
    <col min="16149" max="16149" width="7.42578125" style="37" customWidth="1"/>
    <col min="16150" max="16150" width="8.42578125" style="37" customWidth="1"/>
    <col min="16151" max="16151" width="6.28515625" style="37" customWidth="1"/>
    <col min="16152" max="16152" width="6.7109375" style="37" customWidth="1"/>
    <col min="16153" max="16153" width="7.140625" style="37" customWidth="1"/>
    <col min="16154" max="16154" width="14.28515625" style="37" customWidth="1"/>
    <col min="16155" max="16155" width="7.85546875" style="37" customWidth="1"/>
    <col min="16156" max="16156" width="13.5703125" style="37" customWidth="1"/>
    <col min="16157" max="16157" width="5.140625" style="37" customWidth="1"/>
    <col min="16158" max="16158" width="7.85546875" style="37" customWidth="1"/>
    <col min="16159" max="16159" width="6.7109375" style="37" customWidth="1"/>
    <col min="16160" max="16160" width="6" style="37" customWidth="1"/>
    <col min="16161" max="16161" width="6.42578125" style="37" customWidth="1"/>
    <col min="16162" max="16162" width="7.42578125" style="37" customWidth="1"/>
    <col min="16163" max="16163" width="6.5703125" style="37" customWidth="1"/>
    <col min="16164" max="16164" width="6.28515625" style="37" customWidth="1"/>
    <col min="16165" max="16165" width="6.7109375" style="37" customWidth="1"/>
    <col min="16166" max="16166" width="6" style="37" customWidth="1"/>
    <col min="16167" max="16167" width="7" style="37" customWidth="1"/>
    <col min="16168" max="16168" width="5.140625" style="37" customWidth="1"/>
    <col min="16169" max="16384" width="11.42578125" style="37"/>
  </cols>
  <sheetData>
    <row r="2" spans="2:186" ht="14.25" customHeight="1" x14ac:dyDescent="0.2">
      <c r="I2" s="38"/>
      <c r="J2" s="38"/>
      <c r="L2" s="47"/>
      <c r="N2" s="4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2:186" x14ac:dyDescent="0.2">
      <c r="B3" s="37"/>
      <c r="I3" s="38"/>
      <c r="J3" s="38"/>
      <c r="L3" s="47"/>
      <c r="N3" s="4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2:186" ht="12.75" customHeight="1" x14ac:dyDescent="0.2">
      <c r="B4" s="233" t="s">
        <v>13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39"/>
    </row>
    <row r="5" spans="2:186" ht="15" x14ac:dyDescent="0.2">
      <c r="B5" s="233" t="s">
        <v>18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39"/>
    </row>
    <row r="6" spans="2:186" ht="15" x14ac:dyDescent="0.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9"/>
    </row>
    <row r="7" spans="2:186" ht="30" customHeight="1" thickBot="1" x14ac:dyDescent="0.25">
      <c r="B7" s="234" t="s">
        <v>334</v>
      </c>
      <c r="C7" s="234"/>
      <c r="D7" s="234"/>
      <c r="E7" s="234"/>
      <c r="F7" s="234"/>
      <c r="G7" s="234"/>
      <c r="H7" s="234"/>
      <c r="I7" s="40" t="s">
        <v>35</v>
      </c>
      <c r="J7" s="40"/>
      <c r="K7" s="5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2:186" ht="25.5" customHeight="1" x14ac:dyDescent="0.2">
      <c r="B8" s="237" t="s">
        <v>29</v>
      </c>
      <c r="C8" s="238"/>
      <c r="D8" s="238"/>
      <c r="E8" s="238"/>
      <c r="F8" s="238"/>
      <c r="G8" s="238"/>
      <c r="H8" s="238"/>
      <c r="I8" s="238"/>
      <c r="J8" s="238"/>
      <c r="K8" s="863" t="s">
        <v>33</v>
      </c>
      <c r="L8" s="204" t="s">
        <v>34</v>
      </c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863" t="s">
        <v>32</v>
      </c>
      <c r="AA8" s="204" t="s">
        <v>37</v>
      </c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 t="s">
        <v>0</v>
      </c>
      <c r="AP8" s="204"/>
      <c r="AQ8" s="205"/>
    </row>
    <row r="9" spans="2:186" ht="12.75" customHeight="1" x14ac:dyDescent="0.2">
      <c r="B9" s="244" t="s">
        <v>19</v>
      </c>
      <c r="C9" s="243" t="s">
        <v>14</v>
      </c>
      <c r="D9" s="243" t="s">
        <v>15</v>
      </c>
      <c r="E9" s="243"/>
      <c r="F9" s="230" t="s">
        <v>11</v>
      </c>
      <c r="G9" s="230" t="s">
        <v>12</v>
      </c>
      <c r="H9" s="243" t="s">
        <v>22</v>
      </c>
      <c r="I9" s="243" t="s">
        <v>31</v>
      </c>
      <c r="J9" s="243" t="s">
        <v>17</v>
      </c>
      <c r="K9" s="438"/>
      <c r="L9" s="232" t="s">
        <v>1</v>
      </c>
      <c r="M9" s="232"/>
      <c r="N9" s="232" t="s">
        <v>2</v>
      </c>
      <c r="O9" s="232"/>
      <c r="P9" s="232"/>
      <c r="Q9" s="232"/>
      <c r="R9" s="232"/>
      <c r="S9" s="232"/>
      <c r="T9" s="232"/>
      <c r="U9" s="232"/>
      <c r="V9" s="230" t="s">
        <v>3</v>
      </c>
      <c r="W9" s="230" t="s">
        <v>4</v>
      </c>
      <c r="X9" s="230" t="s">
        <v>27</v>
      </c>
      <c r="Y9" s="230" t="s">
        <v>5</v>
      </c>
      <c r="Z9" s="438"/>
      <c r="AA9" s="232" t="s">
        <v>1</v>
      </c>
      <c r="AB9" s="232"/>
      <c r="AC9" s="232" t="s">
        <v>2</v>
      </c>
      <c r="AD9" s="232"/>
      <c r="AE9" s="232"/>
      <c r="AF9" s="232"/>
      <c r="AG9" s="232"/>
      <c r="AH9" s="232"/>
      <c r="AI9" s="232"/>
      <c r="AJ9" s="232"/>
      <c r="AK9" s="230" t="s">
        <v>3</v>
      </c>
      <c r="AL9" s="230" t="s">
        <v>4</v>
      </c>
      <c r="AM9" s="230" t="s">
        <v>27</v>
      </c>
      <c r="AN9" s="230" t="s">
        <v>5</v>
      </c>
      <c r="AO9" s="230" t="s">
        <v>28</v>
      </c>
      <c r="AP9" s="230" t="s">
        <v>20</v>
      </c>
      <c r="AQ9" s="231" t="s">
        <v>21</v>
      </c>
    </row>
    <row r="10" spans="2:186" ht="129.75" customHeight="1" thickBot="1" x14ac:dyDescent="0.25">
      <c r="B10" s="241"/>
      <c r="C10" s="242"/>
      <c r="D10" s="242"/>
      <c r="E10" s="242"/>
      <c r="F10" s="239"/>
      <c r="G10" s="239"/>
      <c r="H10" s="242"/>
      <c r="I10" s="242"/>
      <c r="J10" s="242"/>
      <c r="K10" s="864"/>
      <c r="L10" s="64" t="s">
        <v>6</v>
      </c>
      <c r="M10" s="64" t="s">
        <v>7</v>
      </c>
      <c r="N10" s="64" t="s">
        <v>8</v>
      </c>
      <c r="O10" s="64" t="s">
        <v>9</v>
      </c>
      <c r="P10" s="64" t="s">
        <v>10</v>
      </c>
      <c r="Q10" s="64" t="s">
        <v>23</v>
      </c>
      <c r="R10" s="64" t="s">
        <v>24</v>
      </c>
      <c r="S10" s="64" t="s">
        <v>25</v>
      </c>
      <c r="T10" s="64" t="s">
        <v>26</v>
      </c>
      <c r="U10" s="64" t="s">
        <v>30</v>
      </c>
      <c r="V10" s="239"/>
      <c r="W10" s="239"/>
      <c r="X10" s="239"/>
      <c r="Y10" s="239"/>
      <c r="Z10" s="864"/>
      <c r="AA10" s="64" t="s">
        <v>6</v>
      </c>
      <c r="AB10" s="64" t="s">
        <v>7</v>
      </c>
      <c r="AC10" s="64" t="s">
        <v>8</v>
      </c>
      <c r="AD10" s="64" t="s">
        <v>9</v>
      </c>
      <c r="AE10" s="64" t="s">
        <v>10</v>
      </c>
      <c r="AF10" s="64" t="s">
        <v>23</v>
      </c>
      <c r="AG10" s="64" t="s">
        <v>24</v>
      </c>
      <c r="AH10" s="64" t="s">
        <v>25</v>
      </c>
      <c r="AI10" s="64" t="s">
        <v>26</v>
      </c>
      <c r="AJ10" s="64" t="s">
        <v>30</v>
      </c>
      <c r="AK10" s="239"/>
      <c r="AL10" s="239"/>
      <c r="AM10" s="239"/>
      <c r="AN10" s="239"/>
      <c r="AO10" s="239"/>
      <c r="AP10" s="239"/>
      <c r="AQ10" s="240"/>
    </row>
    <row r="11" spans="2:186" ht="171" x14ac:dyDescent="0.2">
      <c r="B11" s="75" t="s">
        <v>38</v>
      </c>
      <c r="C11" s="76" t="s">
        <v>39</v>
      </c>
      <c r="D11" s="49" t="s">
        <v>335</v>
      </c>
      <c r="E11" s="77" t="s">
        <v>336</v>
      </c>
      <c r="F11" s="42">
        <v>2020730010059</v>
      </c>
      <c r="G11" s="42">
        <v>206300901031</v>
      </c>
      <c r="H11" s="78" t="s">
        <v>337</v>
      </c>
      <c r="I11" s="79" t="s">
        <v>338</v>
      </c>
      <c r="J11" s="79">
        <v>74.5</v>
      </c>
      <c r="K11" s="65">
        <v>121794998</v>
      </c>
      <c r="L11" s="80">
        <v>0</v>
      </c>
      <c r="M11" s="81">
        <f t="shared" ref="M11:M16" si="0">+K11</f>
        <v>121794998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2">
        <v>121794998</v>
      </c>
      <c r="AA11" s="80">
        <v>0</v>
      </c>
      <c r="AB11" s="83">
        <f>+Z11</f>
        <v>121794998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41" t="s">
        <v>339</v>
      </c>
      <c r="AP11" s="41" t="s">
        <v>340</v>
      </c>
      <c r="AQ11" s="43" t="s">
        <v>341</v>
      </c>
    </row>
    <row r="12" spans="2:186" ht="171" x14ac:dyDescent="0.2">
      <c r="B12" s="84" t="s">
        <v>38</v>
      </c>
      <c r="C12" s="85" t="s">
        <v>39</v>
      </c>
      <c r="D12" s="50" t="s">
        <v>335</v>
      </c>
      <c r="E12" s="86" t="s">
        <v>336</v>
      </c>
      <c r="F12" s="59">
        <v>2020730010059</v>
      </c>
      <c r="G12" s="59">
        <v>206300901031</v>
      </c>
      <c r="H12" s="87" t="s">
        <v>337</v>
      </c>
      <c r="I12" s="88" t="s">
        <v>342</v>
      </c>
      <c r="J12" s="60">
        <v>1</v>
      </c>
      <c r="K12" s="61">
        <v>1221495644</v>
      </c>
      <c r="L12" s="89">
        <v>0</v>
      </c>
      <c r="M12" s="90">
        <f t="shared" si="0"/>
        <v>1221495644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91">
        <v>1221495644</v>
      </c>
      <c r="AA12" s="89">
        <v>0</v>
      </c>
      <c r="AB12" s="92">
        <f>+Z12</f>
        <v>1221495644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44" t="s">
        <v>339</v>
      </c>
      <c r="AP12" s="44" t="s">
        <v>343</v>
      </c>
      <c r="AQ12" s="45" t="s">
        <v>344</v>
      </c>
    </row>
    <row r="13" spans="2:186" ht="171" x14ac:dyDescent="0.2">
      <c r="B13" s="84" t="s">
        <v>38</v>
      </c>
      <c r="C13" s="85" t="s">
        <v>39</v>
      </c>
      <c r="D13" s="50" t="s">
        <v>335</v>
      </c>
      <c r="E13" s="86" t="s">
        <v>336</v>
      </c>
      <c r="F13" s="59">
        <v>2020730010059</v>
      </c>
      <c r="G13" s="59">
        <v>206300901031</v>
      </c>
      <c r="H13" s="87" t="s">
        <v>337</v>
      </c>
      <c r="I13" s="88" t="s">
        <v>345</v>
      </c>
      <c r="J13" s="60">
        <v>1</v>
      </c>
      <c r="K13" s="61">
        <v>275969889</v>
      </c>
      <c r="L13" s="89">
        <v>0</v>
      </c>
      <c r="M13" s="90">
        <f t="shared" si="0"/>
        <v>275969889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93">
        <v>26460000</v>
      </c>
      <c r="AA13" s="89">
        <v>0</v>
      </c>
      <c r="AB13" s="94">
        <f>+Z13</f>
        <v>26460000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44" t="s">
        <v>339</v>
      </c>
      <c r="AP13" s="44" t="s">
        <v>346</v>
      </c>
      <c r="AQ13" s="45" t="s">
        <v>347</v>
      </c>
    </row>
    <row r="14" spans="2:186" ht="171" x14ac:dyDescent="0.2">
      <c r="B14" s="84" t="s">
        <v>38</v>
      </c>
      <c r="C14" s="85" t="s">
        <v>39</v>
      </c>
      <c r="D14" s="50" t="s">
        <v>335</v>
      </c>
      <c r="E14" s="86" t="s">
        <v>336</v>
      </c>
      <c r="F14" s="59">
        <v>2020730010059</v>
      </c>
      <c r="G14" s="59">
        <v>206300901031</v>
      </c>
      <c r="H14" s="87" t="s">
        <v>337</v>
      </c>
      <c r="I14" s="88" t="s">
        <v>348</v>
      </c>
      <c r="J14" s="95">
        <v>0.03</v>
      </c>
      <c r="K14" s="61">
        <v>1613924990</v>
      </c>
      <c r="L14" s="89">
        <v>0</v>
      </c>
      <c r="M14" s="90">
        <f t="shared" si="0"/>
        <v>1613924990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91">
        <v>1613924990</v>
      </c>
      <c r="AA14" s="89">
        <v>0</v>
      </c>
      <c r="AB14" s="92">
        <f>+Z14</f>
        <v>1613924990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44" t="s">
        <v>339</v>
      </c>
      <c r="AP14" s="44" t="s">
        <v>343</v>
      </c>
      <c r="AQ14" s="45" t="s">
        <v>344</v>
      </c>
    </row>
    <row r="15" spans="2:186" ht="171" x14ac:dyDescent="0.2">
      <c r="B15" s="84" t="s">
        <v>38</v>
      </c>
      <c r="C15" s="85" t="s">
        <v>39</v>
      </c>
      <c r="D15" s="50" t="s">
        <v>335</v>
      </c>
      <c r="E15" s="86" t="s">
        <v>336</v>
      </c>
      <c r="F15" s="59">
        <v>2020730010059</v>
      </c>
      <c r="G15" s="59">
        <v>206300901031</v>
      </c>
      <c r="H15" s="87" t="s">
        <v>337</v>
      </c>
      <c r="I15" s="88" t="s">
        <v>349</v>
      </c>
      <c r="J15" s="95">
        <v>0.04</v>
      </c>
      <c r="K15" s="61">
        <v>300846666</v>
      </c>
      <c r="L15" s="89">
        <v>0</v>
      </c>
      <c r="M15" s="90">
        <f t="shared" si="0"/>
        <v>300846666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91">
        <v>300846666</v>
      </c>
      <c r="AA15" s="89">
        <v>0</v>
      </c>
      <c r="AB15" s="92">
        <f>+Z15</f>
        <v>300846666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44" t="s">
        <v>339</v>
      </c>
      <c r="AP15" s="44" t="s">
        <v>343</v>
      </c>
      <c r="AQ15" s="45" t="s">
        <v>344</v>
      </c>
    </row>
    <row r="16" spans="2:186" ht="171.75" thickBot="1" x14ac:dyDescent="0.3">
      <c r="B16" s="96" t="s">
        <v>38</v>
      </c>
      <c r="C16" s="97" t="s">
        <v>39</v>
      </c>
      <c r="D16" s="98" t="s">
        <v>335</v>
      </c>
      <c r="E16" s="99" t="s">
        <v>336</v>
      </c>
      <c r="F16" s="62">
        <v>2020730010059</v>
      </c>
      <c r="G16" s="62">
        <v>206300901031</v>
      </c>
      <c r="H16" s="100" t="s">
        <v>337</v>
      </c>
      <c r="I16" s="63" t="s">
        <v>350</v>
      </c>
      <c r="J16" s="101">
        <v>0</v>
      </c>
      <c r="K16" s="61">
        <v>0</v>
      </c>
      <c r="L16" s="89">
        <v>0</v>
      </c>
      <c r="M16" s="90">
        <f t="shared" si="0"/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102"/>
      <c r="AA16" s="103">
        <v>0</v>
      </c>
      <c r="AB16" s="103"/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44" t="s">
        <v>339</v>
      </c>
      <c r="AP16" s="44" t="s">
        <v>346</v>
      </c>
      <c r="AQ16" s="45" t="s">
        <v>347</v>
      </c>
    </row>
    <row r="17" spans="2:43" ht="15.75" thickBot="1" x14ac:dyDescent="0.3">
      <c r="B17" s="245" t="s">
        <v>36</v>
      </c>
      <c r="C17" s="246"/>
      <c r="D17" s="246"/>
      <c r="E17" s="246"/>
      <c r="F17" s="246"/>
      <c r="G17" s="246"/>
      <c r="H17" s="246"/>
      <c r="I17" s="246"/>
      <c r="J17" s="247"/>
      <c r="K17" s="104">
        <f t="shared" ref="K17:AN17" si="1">SUM(K11:K16)</f>
        <v>3534032187</v>
      </c>
      <c r="L17" s="105">
        <f t="shared" si="1"/>
        <v>0</v>
      </c>
      <c r="M17" s="105">
        <f t="shared" si="1"/>
        <v>3534032187</v>
      </c>
      <c r="N17" s="105">
        <f t="shared" si="1"/>
        <v>0</v>
      </c>
      <c r="O17" s="105">
        <f t="shared" si="1"/>
        <v>0</v>
      </c>
      <c r="P17" s="105">
        <f t="shared" si="1"/>
        <v>0</v>
      </c>
      <c r="Q17" s="105">
        <f t="shared" si="1"/>
        <v>0</v>
      </c>
      <c r="R17" s="105">
        <f t="shared" si="1"/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6">
        <f t="shared" si="1"/>
        <v>3284522298</v>
      </c>
      <c r="AA17" s="105">
        <f t="shared" si="1"/>
        <v>0</v>
      </c>
      <c r="AB17" s="105">
        <f t="shared" si="1"/>
        <v>3284522298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 s="105">
        <f t="shared" si="1"/>
        <v>0</v>
      </c>
      <c r="AI17" s="105">
        <f t="shared" si="1"/>
        <v>0</v>
      </c>
      <c r="AJ17" s="105">
        <f t="shared" si="1"/>
        <v>0</v>
      </c>
      <c r="AK17" s="105">
        <f t="shared" si="1"/>
        <v>0</v>
      </c>
      <c r="AL17" s="105">
        <f t="shared" si="1"/>
        <v>0</v>
      </c>
      <c r="AM17" s="105">
        <f t="shared" si="1"/>
        <v>0</v>
      </c>
      <c r="AN17" s="105">
        <f t="shared" si="1"/>
        <v>0</v>
      </c>
      <c r="AO17" s="107"/>
      <c r="AP17" s="107"/>
      <c r="AQ17" s="108"/>
    </row>
    <row r="18" spans="2:43" ht="15" x14ac:dyDescent="0.25">
      <c r="K18" s="48"/>
      <c r="L18" s="48"/>
      <c r="M18" s="109"/>
    </row>
    <row r="19" spans="2:43" ht="15" x14ac:dyDescent="0.25">
      <c r="K19" s="109"/>
      <c r="L19" s="48"/>
      <c r="M19" s="109"/>
    </row>
    <row r="20" spans="2:43" ht="15" x14ac:dyDescent="0.25">
      <c r="K20" s="109"/>
      <c r="L20" s="48"/>
      <c r="M20" s="109"/>
    </row>
    <row r="21" spans="2:43" ht="15" x14ac:dyDescent="0.25">
      <c r="K21" s="109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</sheetData>
  <mergeCells count="34">
    <mergeCell ref="B4:X4"/>
    <mergeCell ref="B5:X5"/>
    <mergeCell ref="B7:H7"/>
    <mergeCell ref="B8:J8"/>
    <mergeCell ref="L8:Y8"/>
    <mergeCell ref="K8:K10"/>
    <mergeCell ref="AO8:AQ8"/>
    <mergeCell ref="B9:B10"/>
    <mergeCell ref="C9:C10"/>
    <mergeCell ref="D9:D10"/>
    <mergeCell ref="E9:E10"/>
    <mergeCell ref="F9:F10"/>
    <mergeCell ref="G9:G10"/>
    <mergeCell ref="H9:H10"/>
    <mergeCell ref="I9:I10"/>
    <mergeCell ref="AA8:AN8"/>
    <mergeCell ref="Z8:Z10"/>
    <mergeCell ref="AA9:AB9"/>
    <mergeCell ref="AC9:AJ9"/>
    <mergeCell ref="AK9:AK10"/>
    <mergeCell ref="J9:J10"/>
    <mergeCell ref="L9:M9"/>
    <mergeCell ref="N9:U9"/>
    <mergeCell ref="V9:V10"/>
    <mergeCell ref="W9:W10"/>
    <mergeCell ref="AQ9:AQ10"/>
    <mergeCell ref="B17:J17"/>
    <mergeCell ref="AO9:AO10"/>
    <mergeCell ref="AP9:AP10"/>
    <mergeCell ref="AL9:AL10"/>
    <mergeCell ref="AM9:AM10"/>
    <mergeCell ref="AN9:AN10"/>
    <mergeCell ref="X9:X10"/>
    <mergeCell ref="Y9:Y10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D50"/>
  <sheetViews>
    <sheetView zoomScale="70" zoomScaleNormal="70" workbookViewId="0">
      <selection activeCell="G11" sqref="G11"/>
    </sheetView>
  </sheetViews>
  <sheetFormatPr baseColWidth="10" defaultRowHeight="12.75" x14ac:dyDescent="0.2"/>
  <cols>
    <col min="1" max="1" width="2.85546875" style="7" customWidth="1"/>
    <col min="2" max="2" width="20.7109375" style="4" customWidth="1"/>
    <col min="3" max="3" width="16.28515625" style="3" customWidth="1"/>
    <col min="4" max="4" width="21.7109375" style="3" customWidth="1"/>
    <col min="5" max="5" width="21.5703125" style="3" customWidth="1"/>
    <col min="6" max="6" width="25.5703125" style="3" bestFit="1" customWidth="1"/>
    <col min="7" max="7" width="20.85546875" style="3" customWidth="1"/>
    <col min="8" max="8" width="23.140625" style="3" customWidth="1"/>
    <col min="9" max="9" width="33.85546875" style="500" customWidth="1"/>
    <col min="10" max="10" width="13.7109375" style="3" customWidth="1"/>
    <col min="11" max="11" width="22.85546875" style="3" customWidth="1"/>
    <col min="12" max="12" width="20.28515625" style="3" bestFit="1" customWidth="1"/>
    <col min="13" max="13" width="18.140625" style="3" customWidth="1"/>
    <col min="14" max="14" width="8.140625" style="3" customWidth="1"/>
    <col min="15" max="15" width="8.42578125" style="3" customWidth="1"/>
    <col min="16" max="20" width="11.7109375" style="3" bestFit="1" customWidth="1"/>
    <col min="21" max="21" width="10" style="3" customWidth="1"/>
    <col min="22" max="22" width="8.42578125" style="3" customWidth="1"/>
    <col min="23" max="23" width="8.85546875" style="3" customWidth="1"/>
    <col min="24" max="24" width="9.42578125" style="3" customWidth="1"/>
    <col min="25" max="25" width="8.7109375" style="3" customWidth="1"/>
    <col min="26" max="26" width="23.5703125" style="7" customWidth="1"/>
    <col min="27" max="27" width="21.140625" style="7" bestFit="1" customWidth="1"/>
    <col min="28" max="28" width="21.28515625" style="7" bestFit="1" customWidth="1"/>
    <col min="29" max="40" width="11.7109375" style="7" bestFit="1" customWidth="1"/>
    <col min="41" max="43" width="14.28515625" style="7" customWidth="1"/>
    <col min="44" max="186" width="11.42578125" style="7"/>
    <col min="187" max="241" width="11.42578125" style="3"/>
    <col min="242" max="242" width="2.85546875" style="3" customWidth="1"/>
    <col min="243" max="243" width="20.7109375" style="3" customWidth="1"/>
    <col min="244" max="244" width="16.28515625" style="3" customWidth="1"/>
    <col min="245" max="245" width="21.7109375" style="3" customWidth="1"/>
    <col min="246" max="246" width="16.28515625" style="3" customWidth="1"/>
    <col min="247" max="247" width="25.42578125" style="3" bestFit="1" customWidth="1"/>
    <col min="248" max="248" width="20.85546875" style="3" customWidth="1"/>
    <col min="249" max="249" width="23.140625" style="3" customWidth="1"/>
    <col min="250" max="250" width="33.85546875" style="3" customWidth="1"/>
    <col min="251" max="251" width="13.7109375" style="3" customWidth="1"/>
    <col min="252" max="252" width="22.85546875" style="3" customWidth="1"/>
    <col min="253" max="253" width="20.140625" style="3" bestFit="1" customWidth="1"/>
    <col min="254" max="254" width="18.140625" style="3" customWidth="1"/>
    <col min="255" max="255" width="8.140625" style="3" customWidth="1"/>
    <col min="256" max="256" width="8.42578125" style="3" customWidth="1"/>
    <col min="257" max="261" width="11.5703125" style="3" bestFit="1" customWidth="1"/>
    <col min="262" max="262" width="10" style="3" customWidth="1"/>
    <col min="263" max="263" width="8.42578125" style="3" customWidth="1"/>
    <col min="264" max="264" width="8.85546875" style="3" customWidth="1"/>
    <col min="265" max="265" width="9.42578125" style="3" customWidth="1"/>
    <col min="266" max="266" width="8.7109375" style="3" customWidth="1"/>
    <col min="267" max="267" width="23.5703125" style="3" customWidth="1"/>
    <col min="268" max="268" width="19.140625" style="3" bestFit="1" customWidth="1"/>
    <col min="269" max="269" width="21.140625" style="3" bestFit="1" customWidth="1"/>
    <col min="270" max="281" width="11.5703125" style="3" bestFit="1" customWidth="1"/>
    <col min="282" max="282" width="23.5703125" style="3" customWidth="1"/>
    <col min="283" max="283" width="19.140625" style="3" bestFit="1" customWidth="1"/>
    <col min="284" max="284" width="19.28515625" style="3" bestFit="1" customWidth="1"/>
    <col min="285" max="296" width="11.5703125" style="3" bestFit="1" customWidth="1"/>
    <col min="297" max="297" width="11.42578125" style="3"/>
    <col min="298" max="298" width="13.42578125" style="3" customWidth="1"/>
    <col min="299" max="497" width="11.42578125" style="3"/>
    <col min="498" max="498" width="2.85546875" style="3" customWidth="1"/>
    <col min="499" max="499" width="20.7109375" style="3" customWidth="1"/>
    <col min="500" max="500" width="16.28515625" style="3" customWidth="1"/>
    <col min="501" max="501" width="21.7109375" style="3" customWidth="1"/>
    <col min="502" max="502" width="16.28515625" style="3" customWidth="1"/>
    <col min="503" max="503" width="25.42578125" style="3" bestFit="1" customWidth="1"/>
    <col min="504" max="504" width="20.85546875" style="3" customWidth="1"/>
    <col min="505" max="505" width="23.140625" style="3" customWidth="1"/>
    <col min="506" max="506" width="33.85546875" style="3" customWidth="1"/>
    <col min="507" max="507" width="13.7109375" style="3" customWidth="1"/>
    <col min="508" max="508" width="22.85546875" style="3" customWidth="1"/>
    <col min="509" max="509" width="20.140625" style="3" bestFit="1" customWidth="1"/>
    <col min="510" max="510" width="18.140625" style="3" customWidth="1"/>
    <col min="511" max="511" width="8.140625" style="3" customWidth="1"/>
    <col min="512" max="512" width="8.42578125" style="3" customWidth="1"/>
    <col min="513" max="517" width="11.5703125" style="3" bestFit="1" customWidth="1"/>
    <col min="518" max="518" width="10" style="3" customWidth="1"/>
    <col min="519" max="519" width="8.42578125" style="3" customWidth="1"/>
    <col min="520" max="520" width="8.85546875" style="3" customWidth="1"/>
    <col min="521" max="521" width="9.42578125" style="3" customWidth="1"/>
    <col min="522" max="522" width="8.7109375" style="3" customWidth="1"/>
    <col min="523" max="523" width="23.5703125" style="3" customWidth="1"/>
    <col min="524" max="524" width="19.140625" style="3" bestFit="1" customWidth="1"/>
    <col min="525" max="525" width="21.140625" style="3" bestFit="1" customWidth="1"/>
    <col min="526" max="537" width="11.5703125" style="3" bestFit="1" customWidth="1"/>
    <col min="538" max="538" width="23.5703125" style="3" customWidth="1"/>
    <col min="539" max="539" width="19.140625" style="3" bestFit="1" customWidth="1"/>
    <col min="540" max="540" width="19.28515625" style="3" bestFit="1" customWidth="1"/>
    <col min="541" max="552" width="11.5703125" style="3" bestFit="1" customWidth="1"/>
    <col min="553" max="553" width="11.42578125" style="3"/>
    <col min="554" max="554" width="13.42578125" style="3" customWidth="1"/>
    <col min="555" max="753" width="11.42578125" style="3"/>
    <col min="754" max="754" width="2.85546875" style="3" customWidth="1"/>
    <col min="755" max="755" width="20.7109375" style="3" customWidth="1"/>
    <col min="756" max="756" width="16.28515625" style="3" customWidth="1"/>
    <col min="757" max="757" width="21.7109375" style="3" customWidth="1"/>
    <col min="758" max="758" width="16.28515625" style="3" customWidth="1"/>
    <col min="759" max="759" width="25.42578125" style="3" bestFit="1" customWidth="1"/>
    <col min="760" max="760" width="20.85546875" style="3" customWidth="1"/>
    <col min="761" max="761" width="23.140625" style="3" customWidth="1"/>
    <col min="762" max="762" width="33.85546875" style="3" customWidth="1"/>
    <col min="763" max="763" width="13.7109375" style="3" customWidth="1"/>
    <col min="764" max="764" width="22.85546875" style="3" customWidth="1"/>
    <col min="765" max="765" width="20.140625" style="3" bestFit="1" customWidth="1"/>
    <col min="766" max="766" width="18.140625" style="3" customWidth="1"/>
    <col min="767" max="767" width="8.140625" style="3" customWidth="1"/>
    <col min="768" max="768" width="8.42578125" style="3" customWidth="1"/>
    <col min="769" max="773" width="11.5703125" style="3" bestFit="1" customWidth="1"/>
    <col min="774" max="774" width="10" style="3" customWidth="1"/>
    <col min="775" max="775" width="8.42578125" style="3" customWidth="1"/>
    <col min="776" max="776" width="8.85546875" style="3" customWidth="1"/>
    <col min="777" max="777" width="9.42578125" style="3" customWidth="1"/>
    <col min="778" max="778" width="8.7109375" style="3" customWidth="1"/>
    <col min="779" max="779" width="23.5703125" style="3" customWidth="1"/>
    <col min="780" max="780" width="19.140625" style="3" bestFit="1" customWidth="1"/>
    <col min="781" max="781" width="21.140625" style="3" bestFit="1" customWidth="1"/>
    <col min="782" max="793" width="11.5703125" style="3" bestFit="1" customWidth="1"/>
    <col min="794" max="794" width="23.5703125" style="3" customWidth="1"/>
    <col min="795" max="795" width="19.140625" style="3" bestFit="1" customWidth="1"/>
    <col min="796" max="796" width="19.28515625" style="3" bestFit="1" customWidth="1"/>
    <col min="797" max="808" width="11.5703125" style="3" bestFit="1" customWidth="1"/>
    <col min="809" max="809" width="11.42578125" style="3"/>
    <col min="810" max="810" width="13.42578125" style="3" customWidth="1"/>
    <col min="811" max="1009" width="11.42578125" style="3"/>
    <col min="1010" max="1010" width="2.85546875" style="3" customWidth="1"/>
    <col min="1011" max="1011" width="20.7109375" style="3" customWidth="1"/>
    <col min="1012" max="1012" width="16.28515625" style="3" customWidth="1"/>
    <col min="1013" max="1013" width="21.7109375" style="3" customWidth="1"/>
    <col min="1014" max="1014" width="16.28515625" style="3" customWidth="1"/>
    <col min="1015" max="1015" width="25.42578125" style="3" bestFit="1" customWidth="1"/>
    <col min="1016" max="1016" width="20.85546875" style="3" customWidth="1"/>
    <col min="1017" max="1017" width="23.140625" style="3" customWidth="1"/>
    <col min="1018" max="1018" width="33.85546875" style="3" customWidth="1"/>
    <col min="1019" max="1019" width="13.7109375" style="3" customWidth="1"/>
    <col min="1020" max="1020" width="22.85546875" style="3" customWidth="1"/>
    <col min="1021" max="1021" width="20.140625" style="3" bestFit="1" customWidth="1"/>
    <col min="1022" max="1022" width="18.140625" style="3" customWidth="1"/>
    <col min="1023" max="1023" width="8.140625" style="3" customWidth="1"/>
    <col min="1024" max="1024" width="8.42578125" style="3" customWidth="1"/>
    <col min="1025" max="1029" width="11.5703125" style="3" bestFit="1" customWidth="1"/>
    <col min="1030" max="1030" width="10" style="3" customWidth="1"/>
    <col min="1031" max="1031" width="8.42578125" style="3" customWidth="1"/>
    <col min="1032" max="1032" width="8.85546875" style="3" customWidth="1"/>
    <col min="1033" max="1033" width="9.42578125" style="3" customWidth="1"/>
    <col min="1034" max="1034" width="8.7109375" style="3" customWidth="1"/>
    <col min="1035" max="1035" width="23.5703125" style="3" customWidth="1"/>
    <col min="1036" max="1036" width="19.140625" style="3" bestFit="1" customWidth="1"/>
    <col min="1037" max="1037" width="21.140625" style="3" bestFit="1" customWidth="1"/>
    <col min="1038" max="1049" width="11.5703125" style="3" bestFit="1" customWidth="1"/>
    <col min="1050" max="1050" width="23.5703125" style="3" customWidth="1"/>
    <col min="1051" max="1051" width="19.140625" style="3" bestFit="1" customWidth="1"/>
    <col min="1052" max="1052" width="19.28515625" style="3" bestFit="1" customWidth="1"/>
    <col min="1053" max="1064" width="11.5703125" style="3" bestFit="1" customWidth="1"/>
    <col min="1065" max="1065" width="11.42578125" style="3"/>
    <col min="1066" max="1066" width="13.42578125" style="3" customWidth="1"/>
    <col min="1067" max="1265" width="11.42578125" style="3"/>
    <col min="1266" max="1266" width="2.85546875" style="3" customWidth="1"/>
    <col min="1267" max="1267" width="20.7109375" style="3" customWidth="1"/>
    <col min="1268" max="1268" width="16.28515625" style="3" customWidth="1"/>
    <col min="1269" max="1269" width="21.7109375" style="3" customWidth="1"/>
    <col min="1270" max="1270" width="16.28515625" style="3" customWidth="1"/>
    <col min="1271" max="1271" width="25.42578125" style="3" bestFit="1" customWidth="1"/>
    <col min="1272" max="1272" width="20.85546875" style="3" customWidth="1"/>
    <col min="1273" max="1273" width="23.140625" style="3" customWidth="1"/>
    <col min="1274" max="1274" width="33.85546875" style="3" customWidth="1"/>
    <col min="1275" max="1275" width="13.7109375" style="3" customWidth="1"/>
    <col min="1276" max="1276" width="22.85546875" style="3" customWidth="1"/>
    <col min="1277" max="1277" width="20.140625" style="3" bestFit="1" customWidth="1"/>
    <col min="1278" max="1278" width="18.140625" style="3" customWidth="1"/>
    <col min="1279" max="1279" width="8.140625" style="3" customWidth="1"/>
    <col min="1280" max="1280" width="8.42578125" style="3" customWidth="1"/>
    <col min="1281" max="1285" width="11.5703125" style="3" bestFit="1" customWidth="1"/>
    <col min="1286" max="1286" width="10" style="3" customWidth="1"/>
    <col min="1287" max="1287" width="8.42578125" style="3" customWidth="1"/>
    <col min="1288" max="1288" width="8.85546875" style="3" customWidth="1"/>
    <col min="1289" max="1289" width="9.42578125" style="3" customWidth="1"/>
    <col min="1290" max="1290" width="8.7109375" style="3" customWidth="1"/>
    <col min="1291" max="1291" width="23.5703125" style="3" customWidth="1"/>
    <col min="1292" max="1292" width="19.140625" style="3" bestFit="1" customWidth="1"/>
    <col min="1293" max="1293" width="21.140625" style="3" bestFit="1" customWidth="1"/>
    <col min="1294" max="1305" width="11.5703125" style="3" bestFit="1" customWidth="1"/>
    <col min="1306" max="1306" width="23.5703125" style="3" customWidth="1"/>
    <col min="1307" max="1307" width="19.140625" style="3" bestFit="1" customWidth="1"/>
    <col min="1308" max="1308" width="19.28515625" style="3" bestFit="1" customWidth="1"/>
    <col min="1309" max="1320" width="11.5703125" style="3" bestFit="1" customWidth="1"/>
    <col min="1321" max="1321" width="11.42578125" style="3"/>
    <col min="1322" max="1322" width="13.42578125" style="3" customWidth="1"/>
    <col min="1323" max="1521" width="11.42578125" style="3"/>
    <col min="1522" max="1522" width="2.85546875" style="3" customWidth="1"/>
    <col min="1523" max="1523" width="20.7109375" style="3" customWidth="1"/>
    <col min="1524" max="1524" width="16.28515625" style="3" customWidth="1"/>
    <col min="1525" max="1525" width="21.7109375" style="3" customWidth="1"/>
    <col min="1526" max="1526" width="16.28515625" style="3" customWidth="1"/>
    <col min="1527" max="1527" width="25.42578125" style="3" bestFit="1" customWidth="1"/>
    <col min="1528" max="1528" width="20.85546875" style="3" customWidth="1"/>
    <col min="1529" max="1529" width="23.140625" style="3" customWidth="1"/>
    <col min="1530" max="1530" width="33.85546875" style="3" customWidth="1"/>
    <col min="1531" max="1531" width="13.7109375" style="3" customWidth="1"/>
    <col min="1532" max="1532" width="22.85546875" style="3" customWidth="1"/>
    <col min="1533" max="1533" width="20.140625" style="3" bestFit="1" customWidth="1"/>
    <col min="1534" max="1534" width="18.140625" style="3" customWidth="1"/>
    <col min="1535" max="1535" width="8.140625" style="3" customWidth="1"/>
    <col min="1536" max="1536" width="8.42578125" style="3" customWidth="1"/>
    <col min="1537" max="1541" width="11.5703125" style="3" bestFit="1" customWidth="1"/>
    <col min="1542" max="1542" width="10" style="3" customWidth="1"/>
    <col min="1543" max="1543" width="8.42578125" style="3" customWidth="1"/>
    <col min="1544" max="1544" width="8.85546875" style="3" customWidth="1"/>
    <col min="1545" max="1545" width="9.42578125" style="3" customWidth="1"/>
    <col min="1546" max="1546" width="8.7109375" style="3" customWidth="1"/>
    <col min="1547" max="1547" width="23.5703125" style="3" customWidth="1"/>
    <col min="1548" max="1548" width="19.140625" style="3" bestFit="1" customWidth="1"/>
    <col min="1549" max="1549" width="21.140625" style="3" bestFit="1" customWidth="1"/>
    <col min="1550" max="1561" width="11.5703125" style="3" bestFit="1" customWidth="1"/>
    <col min="1562" max="1562" width="23.5703125" style="3" customWidth="1"/>
    <col min="1563" max="1563" width="19.140625" style="3" bestFit="1" customWidth="1"/>
    <col min="1564" max="1564" width="19.28515625" style="3" bestFit="1" customWidth="1"/>
    <col min="1565" max="1576" width="11.5703125" style="3" bestFit="1" customWidth="1"/>
    <col min="1577" max="1577" width="11.42578125" style="3"/>
    <col min="1578" max="1578" width="13.42578125" style="3" customWidth="1"/>
    <col min="1579" max="1777" width="11.42578125" style="3"/>
    <col min="1778" max="1778" width="2.85546875" style="3" customWidth="1"/>
    <col min="1779" max="1779" width="20.7109375" style="3" customWidth="1"/>
    <col min="1780" max="1780" width="16.28515625" style="3" customWidth="1"/>
    <col min="1781" max="1781" width="21.7109375" style="3" customWidth="1"/>
    <col min="1782" max="1782" width="16.28515625" style="3" customWidth="1"/>
    <col min="1783" max="1783" width="25.42578125" style="3" bestFit="1" customWidth="1"/>
    <col min="1784" max="1784" width="20.85546875" style="3" customWidth="1"/>
    <col min="1785" max="1785" width="23.140625" style="3" customWidth="1"/>
    <col min="1786" max="1786" width="33.85546875" style="3" customWidth="1"/>
    <col min="1787" max="1787" width="13.7109375" style="3" customWidth="1"/>
    <col min="1788" max="1788" width="22.85546875" style="3" customWidth="1"/>
    <col min="1789" max="1789" width="20.140625" style="3" bestFit="1" customWidth="1"/>
    <col min="1790" max="1790" width="18.140625" style="3" customWidth="1"/>
    <col min="1791" max="1791" width="8.140625" style="3" customWidth="1"/>
    <col min="1792" max="1792" width="8.42578125" style="3" customWidth="1"/>
    <col min="1793" max="1797" width="11.5703125" style="3" bestFit="1" customWidth="1"/>
    <col min="1798" max="1798" width="10" style="3" customWidth="1"/>
    <col min="1799" max="1799" width="8.42578125" style="3" customWidth="1"/>
    <col min="1800" max="1800" width="8.85546875" style="3" customWidth="1"/>
    <col min="1801" max="1801" width="9.42578125" style="3" customWidth="1"/>
    <col min="1802" max="1802" width="8.7109375" style="3" customWidth="1"/>
    <col min="1803" max="1803" width="23.5703125" style="3" customWidth="1"/>
    <col min="1804" max="1804" width="19.140625" style="3" bestFit="1" customWidth="1"/>
    <col min="1805" max="1805" width="21.140625" style="3" bestFit="1" customWidth="1"/>
    <col min="1806" max="1817" width="11.5703125" style="3" bestFit="1" customWidth="1"/>
    <col min="1818" max="1818" width="23.5703125" style="3" customWidth="1"/>
    <col min="1819" max="1819" width="19.140625" style="3" bestFit="1" customWidth="1"/>
    <col min="1820" max="1820" width="19.28515625" style="3" bestFit="1" customWidth="1"/>
    <col min="1821" max="1832" width="11.5703125" style="3" bestFit="1" customWidth="1"/>
    <col min="1833" max="1833" width="11.42578125" style="3"/>
    <col min="1834" max="1834" width="13.42578125" style="3" customWidth="1"/>
    <col min="1835" max="2033" width="11.42578125" style="3"/>
    <col min="2034" max="2034" width="2.85546875" style="3" customWidth="1"/>
    <col min="2035" max="2035" width="20.7109375" style="3" customWidth="1"/>
    <col min="2036" max="2036" width="16.28515625" style="3" customWidth="1"/>
    <col min="2037" max="2037" width="21.7109375" style="3" customWidth="1"/>
    <col min="2038" max="2038" width="16.28515625" style="3" customWidth="1"/>
    <col min="2039" max="2039" width="25.42578125" style="3" bestFit="1" customWidth="1"/>
    <col min="2040" max="2040" width="20.85546875" style="3" customWidth="1"/>
    <col min="2041" max="2041" width="23.140625" style="3" customWidth="1"/>
    <col min="2042" max="2042" width="33.85546875" style="3" customWidth="1"/>
    <col min="2043" max="2043" width="13.7109375" style="3" customWidth="1"/>
    <col min="2044" max="2044" width="22.85546875" style="3" customWidth="1"/>
    <col min="2045" max="2045" width="20.140625" style="3" bestFit="1" customWidth="1"/>
    <col min="2046" max="2046" width="18.140625" style="3" customWidth="1"/>
    <col min="2047" max="2047" width="8.140625" style="3" customWidth="1"/>
    <col min="2048" max="2048" width="8.42578125" style="3" customWidth="1"/>
    <col min="2049" max="2053" width="11.5703125" style="3" bestFit="1" customWidth="1"/>
    <col min="2054" max="2054" width="10" style="3" customWidth="1"/>
    <col min="2055" max="2055" width="8.42578125" style="3" customWidth="1"/>
    <col min="2056" max="2056" width="8.85546875" style="3" customWidth="1"/>
    <col min="2057" max="2057" width="9.42578125" style="3" customWidth="1"/>
    <col min="2058" max="2058" width="8.7109375" style="3" customWidth="1"/>
    <col min="2059" max="2059" width="23.5703125" style="3" customWidth="1"/>
    <col min="2060" max="2060" width="19.140625" style="3" bestFit="1" customWidth="1"/>
    <col min="2061" max="2061" width="21.140625" style="3" bestFit="1" customWidth="1"/>
    <col min="2062" max="2073" width="11.5703125" style="3" bestFit="1" customWidth="1"/>
    <col min="2074" max="2074" width="23.5703125" style="3" customWidth="1"/>
    <col min="2075" max="2075" width="19.140625" style="3" bestFit="1" customWidth="1"/>
    <col min="2076" max="2076" width="19.28515625" style="3" bestFit="1" customWidth="1"/>
    <col min="2077" max="2088" width="11.5703125" style="3" bestFit="1" customWidth="1"/>
    <col min="2089" max="2089" width="11.42578125" style="3"/>
    <col min="2090" max="2090" width="13.42578125" style="3" customWidth="1"/>
    <col min="2091" max="2289" width="11.42578125" style="3"/>
    <col min="2290" max="2290" width="2.85546875" style="3" customWidth="1"/>
    <col min="2291" max="2291" width="20.7109375" style="3" customWidth="1"/>
    <col min="2292" max="2292" width="16.28515625" style="3" customWidth="1"/>
    <col min="2293" max="2293" width="21.7109375" style="3" customWidth="1"/>
    <col min="2294" max="2294" width="16.28515625" style="3" customWidth="1"/>
    <col min="2295" max="2295" width="25.42578125" style="3" bestFit="1" customWidth="1"/>
    <col min="2296" max="2296" width="20.85546875" style="3" customWidth="1"/>
    <col min="2297" max="2297" width="23.140625" style="3" customWidth="1"/>
    <col min="2298" max="2298" width="33.85546875" style="3" customWidth="1"/>
    <col min="2299" max="2299" width="13.7109375" style="3" customWidth="1"/>
    <col min="2300" max="2300" width="22.85546875" style="3" customWidth="1"/>
    <col min="2301" max="2301" width="20.140625" style="3" bestFit="1" customWidth="1"/>
    <col min="2302" max="2302" width="18.140625" style="3" customWidth="1"/>
    <col min="2303" max="2303" width="8.140625" style="3" customWidth="1"/>
    <col min="2304" max="2304" width="8.42578125" style="3" customWidth="1"/>
    <col min="2305" max="2309" width="11.5703125" style="3" bestFit="1" customWidth="1"/>
    <col min="2310" max="2310" width="10" style="3" customWidth="1"/>
    <col min="2311" max="2311" width="8.42578125" style="3" customWidth="1"/>
    <col min="2312" max="2312" width="8.85546875" style="3" customWidth="1"/>
    <col min="2313" max="2313" width="9.42578125" style="3" customWidth="1"/>
    <col min="2314" max="2314" width="8.7109375" style="3" customWidth="1"/>
    <col min="2315" max="2315" width="23.5703125" style="3" customWidth="1"/>
    <col min="2316" max="2316" width="19.140625" style="3" bestFit="1" customWidth="1"/>
    <col min="2317" max="2317" width="21.140625" style="3" bestFit="1" customWidth="1"/>
    <col min="2318" max="2329" width="11.5703125" style="3" bestFit="1" customWidth="1"/>
    <col min="2330" max="2330" width="23.5703125" style="3" customWidth="1"/>
    <col min="2331" max="2331" width="19.140625" style="3" bestFit="1" customWidth="1"/>
    <col min="2332" max="2332" width="19.28515625" style="3" bestFit="1" customWidth="1"/>
    <col min="2333" max="2344" width="11.5703125" style="3" bestFit="1" customWidth="1"/>
    <col min="2345" max="2345" width="11.42578125" style="3"/>
    <col min="2346" max="2346" width="13.42578125" style="3" customWidth="1"/>
    <col min="2347" max="2545" width="11.42578125" style="3"/>
    <col min="2546" max="2546" width="2.85546875" style="3" customWidth="1"/>
    <col min="2547" max="2547" width="20.7109375" style="3" customWidth="1"/>
    <col min="2548" max="2548" width="16.28515625" style="3" customWidth="1"/>
    <col min="2549" max="2549" width="21.7109375" style="3" customWidth="1"/>
    <col min="2550" max="2550" width="16.28515625" style="3" customWidth="1"/>
    <col min="2551" max="2551" width="25.42578125" style="3" bestFit="1" customWidth="1"/>
    <col min="2552" max="2552" width="20.85546875" style="3" customWidth="1"/>
    <col min="2553" max="2553" width="23.140625" style="3" customWidth="1"/>
    <col min="2554" max="2554" width="33.85546875" style="3" customWidth="1"/>
    <col min="2555" max="2555" width="13.7109375" style="3" customWidth="1"/>
    <col min="2556" max="2556" width="22.85546875" style="3" customWidth="1"/>
    <col min="2557" max="2557" width="20.140625" style="3" bestFit="1" customWidth="1"/>
    <col min="2558" max="2558" width="18.140625" style="3" customWidth="1"/>
    <col min="2559" max="2559" width="8.140625" style="3" customWidth="1"/>
    <col min="2560" max="2560" width="8.42578125" style="3" customWidth="1"/>
    <col min="2561" max="2565" width="11.5703125" style="3" bestFit="1" customWidth="1"/>
    <col min="2566" max="2566" width="10" style="3" customWidth="1"/>
    <col min="2567" max="2567" width="8.42578125" style="3" customWidth="1"/>
    <col min="2568" max="2568" width="8.85546875" style="3" customWidth="1"/>
    <col min="2569" max="2569" width="9.42578125" style="3" customWidth="1"/>
    <col min="2570" max="2570" width="8.7109375" style="3" customWidth="1"/>
    <col min="2571" max="2571" width="23.5703125" style="3" customWidth="1"/>
    <col min="2572" max="2572" width="19.140625" style="3" bestFit="1" customWidth="1"/>
    <col min="2573" max="2573" width="21.140625" style="3" bestFit="1" customWidth="1"/>
    <col min="2574" max="2585" width="11.5703125" style="3" bestFit="1" customWidth="1"/>
    <col min="2586" max="2586" width="23.5703125" style="3" customWidth="1"/>
    <col min="2587" max="2587" width="19.140625" style="3" bestFit="1" customWidth="1"/>
    <col min="2588" max="2588" width="19.28515625" style="3" bestFit="1" customWidth="1"/>
    <col min="2589" max="2600" width="11.5703125" style="3" bestFit="1" customWidth="1"/>
    <col min="2601" max="2601" width="11.42578125" style="3"/>
    <col min="2602" max="2602" width="13.42578125" style="3" customWidth="1"/>
    <col min="2603" max="2801" width="11.42578125" style="3"/>
    <col min="2802" max="2802" width="2.85546875" style="3" customWidth="1"/>
    <col min="2803" max="2803" width="20.7109375" style="3" customWidth="1"/>
    <col min="2804" max="2804" width="16.28515625" style="3" customWidth="1"/>
    <col min="2805" max="2805" width="21.7109375" style="3" customWidth="1"/>
    <col min="2806" max="2806" width="16.28515625" style="3" customWidth="1"/>
    <col min="2807" max="2807" width="25.42578125" style="3" bestFit="1" customWidth="1"/>
    <col min="2808" max="2808" width="20.85546875" style="3" customWidth="1"/>
    <col min="2809" max="2809" width="23.140625" style="3" customWidth="1"/>
    <col min="2810" max="2810" width="33.85546875" style="3" customWidth="1"/>
    <col min="2811" max="2811" width="13.7109375" style="3" customWidth="1"/>
    <col min="2812" max="2812" width="22.85546875" style="3" customWidth="1"/>
    <col min="2813" max="2813" width="20.140625" style="3" bestFit="1" customWidth="1"/>
    <col min="2814" max="2814" width="18.140625" style="3" customWidth="1"/>
    <col min="2815" max="2815" width="8.140625" style="3" customWidth="1"/>
    <col min="2816" max="2816" width="8.42578125" style="3" customWidth="1"/>
    <col min="2817" max="2821" width="11.5703125" style="3" bestFit="1" customWidth="1"/>
    <col min="2822" max="2822" width="10" style="3" customWidth="1"/>
    <col min="2823" max="2823" width="8.42578125" style="3" customWidth="1"/>
    <col min="2824" max="2824" width="8.85546875" style="3" customWidth="1"/>
    <col min="2825" max="2825" width="9.42578125" style="3" customWidth="1"/>
    <col min="2826" max="2826" width="8.7109375" style="3" customWidth="1"/>
    <col min="2827" max="2827" width="23.5703125" style="3" customWidth="1"/>
    <col min="2828" max="2828" width="19.140625" style="3" bestFit="1" customWidth="1"/>
    <col min="2829" max="2829" width="21.140625" style="3" bestFit="1" customWidth="1"/>
    <col min="2830" max="2841" width="11.5703125" style="3" bestFit="1" customWidth="1"/>
    <col min="2842" max="2842" width="23.5703125" style="3" customWidth="1"/>
    <col min="2843" max="2843" width="19.140625" style="3" bestFit="1" customWidth="1"/>
    <col min="2844" max="2844" width="19.28515625" style="3" bestFit="1" customWidth="1"/>
    <col min="2845" max="2856" width="11.5703125" style="3" bestFit="1" customWidth="1"/>
    <col min="2857" max="2857" width="11.42578125" style="3"/>
    <col min="2858" max="2858" width="13.42578125" style="3" customWidth="1"/>
    <col min="2859" max="3057" width="11.42578125" style="3"/>
    <col min="3058" max="3058" width="2.85546875" style="3" customWidth="1"/>
    <col min="3059" max="3059" width="20.7109375" style="3" customWidth="1"/>
    <col min="3060" max="3060" width="16.28515625" style="3" customWidth="1"/>
    <col min="3061" max="3061" width="21.7109375" style="3" customWidth="1"/>
    <col min="3062" max="3062" width="16.28515625" style="3" customWidth="1"/>
    <col min="3063" max="3063" width="25.42578125" style="3" bestFit="1" customWidth="1"/>
    <col min="3064" max="3064" width="20.85546875" style="3" customWidth="1"/>
    <col min="3065" max="3065" width="23.140625" style="3" customWidth="1"/>
    <col min="3066" max="3066" width="33.85546875" style="3" customWidth="1"/>
    <col min="3067" max="3067" width="13.7109375" style="3" customWidth="1"/>
    <col min="3068" max="3068" width="22.85546875" style="3" customWidth="1"/>
    <col min="3069" max="3069" width="20.140625" style="3" bestFit="1" customWidth="1"/>
    <col min="3070" max="3070" width="18.140625" style="3" customWidth="1"/>
    <col min="3071" max="3071" width="8.140625" style="3" customWidth="1"/>
    <col min="3072" max="3072" width="8.42578125" style="3" customWidth="1"/>
    <col min="3073" max="3077" width="11.5703125" style="3" bestFit="1" customWidth="1"/>
    <col min="3078" max="3078" width="10" style="3" customWidth="1"/>
    <col min="3079" max="3079" width="8.42578125" style="3" customWidth="1"/>
    <col min="3080" max="3080" width="8.85546875" style="3" customWidth="1"/>
    <col min="3081" max="3081" width="9.42578125" style="3" customWidth="1"/>
    <col min="3082" max="3082" width="8.7109375" style="3" customWidth="1"/>
    <col min="3083" max="3083" width="23.5703125" style="3" customWidth="1"/>
    <col min="3084" max="3084" width="19.140625" style="3" bestFit="1" customWidth="1"/>
    <col min="3085" max="3085" width="21.140625" style="3" bestFit="1" customWidth="1"/>
    <col min="3086" max="3097" width="11.5703125" style="3" bestFit="1" customWidth="1"/>
    <col min="3098" max="3098" width="23.5703125" style="3" customWidth="1"/>
    <col min="3099" max="3099" width="19.140625" style="3" bestFit="1" customWidth="1"/>
    <col min="3100" max="3100" width="19.28515625" style="3" bestFit="1" customWidth="1"/>
    <col min="3101" max="3112" width="11.5703125" style="3" bestFit="1" customWidth="1"/>
    <col min="3113" max="3113" width="11.42578125" style="3"/>
    <col min="3114" max="3114" width="13.42578125" style="3" customWidth="1"/>
    <col min="3115" max="3313" width="11.42578125" style="3"/>
    <col min="3314" max="3314" width="2.85546875" style="3" customWidth="1"/>
    <col min="3315" max="3315" width="20.7109375" style="3" customWidth="1"/>
    <col min="3316" max="3316" width="16.28515625" style="3" customWidth="1"/>
    <col min="3317" max="3317" width="21.7109375" style="3" customWidth="1"/>
    <col min="3318" max="3318" width="16.28515625" style="3" customWidth="1"/>
    <col min="3319" max="3319" width="25.42578125" style="3" bestFit="1" customWidth="1"/>
    <col min="3320" max="3320" width="20.85546875" style="3" customWidth="1"/>
    <col min="3321" max="3321" width="23.140625" style="3" customWidth="1"/>
    <col min="3322" max="3322" width="33.85546875" style="3" customWidth="1"/>
    <col min="3323" max="3323" width="13.7109375" style="3" customWidth="1"/>
    <col min="3324" max="3324" width="22.85546875" style="3" customWidth="1"/>
    <col min="3325" max="3325" width="20.140625" style="3" bestFit="1" customWidth="1"/>
    <col min="3326" max="3326" width="18.140625" style="3" customWidth="1"/>
    <col min="3327" max="3327" width="8.140625" style="3" customWidth="1"/>
    <col min="3328" max="3328" width="8.42578125" style="3" customWidth="1"/>
    <col min="3329" max="3333" width="11.5703125" style="3" bestFit="1" customWidth="1"/>
    <col min="3334" max="3334" width="10" style="3" customWidth="1"/>
    <col min="3335" max="3335" width="8.42578125" style="3" customWidth="1"/>
    <col min="3336" max="3336" width="8.85546875" style="3" customWidth="1"/>
    <col min="3337" max="3337" width="9.42578125" style="3" customWidth="1"/>
    <col min="3338" max="3338" width="8.7109375" style="3" customWidth="1"/>
    <col min="3339" max="3339" width="23.5703125" style="3" customWidth="1"/>
    <col min="3340" max="3340" width="19.140625" style="3" bestFit="1" customWidth="1"/>
    <col min="3341" max="3341" width="21.140625" style="3" bestFit="1" customWidth="1"/>
    <col min="3342" max="3353" width="11.5703125" style="3" bestFit="1" customWidth="1"/>
    <col min="3354" max="3354" width="23.5703125" style="3" customWidth="1"/>
    <col min="3355" max="3355" width="19.140625" style="3" bestFit="1" customWidth="1"/>
    <col min="3356" max="3356" width="19.28515625" style="3" bestFit="1" customWidth="1"/>
    <col min="3357" max="3368" width="11.5703125" style="3" bestFit="1" customWidth="1"/>
    <col min="3369" max="3369" width="11.42578125" style="3"/>
    <col min="3370" max="3370" width="13.42578125" style="3" customWidth="1"/>
    <col min="3371" max="3569" width="11.42578125" style="3"/>
    <col min="3570" max="3570" width="2.85546875" style="3" customWidth="1"/>
    <col min="3571" max="3571" width="20.7109375" style="3" customWidth="1"/>
    <col min="3572" max="3572" width="16.28515625" style="3" customWidth="1"/>
    <col min="3573" max="3573" width="21.7109375" style="3" customWidth="1"/>
    <col min="3574" max="3574" width="16.28515625" style="3" customWidth="1"/>
    <col min="3575" max="3575" width="25.42578125" style="3" bestFit="1" customWidth="1"/>
    <col min="3576" max="3576" width="20.85546875" style="3" customWidth="1"/>
    <col min="3577" max="3577" width="23.140625" style="3" customWidth="1"/>
    <col min="3578" max="3578" width="33.85546875" style="3" customWidth="1"/>
    <col min="3579" max="3579" width="13.7109375" style="3" customWidth="1"/>
    <col min="3580" max="3580" width="22.85546875" style="3" customWidth="1"/>
    <col min="3581" max="3581" width="20.140625" style="3" bestFit="1" customWidth="1"/>
    <col min="3582" max="3582" width="18.140625" style="3" customWidth="1"/>
    <col min="3583" max="3583" width="8.140625" style="3" customWidth="1"/>
    <col min="3584" max="3584" width="8.42578125" style="3" customWidth="1"/>
    <col min="3585" max="3589" width="11.5703125" style="3" bestFit="1" customWidth="1"/>
    <col min="3590" max="3590" width="10" style="3" customWidth="1"/>
    <col min="3591" max="3591" width="8.42578125" style="3" customWidth="1"/>
    <col min="3592" max="3592" width="8.85546875" style="3" customWidth="1"/>
    <col min="3593" max="3593" width="9.42578125" style="3" customWidth="1"/>
    <col min="3594" max="3594" width="8.7109375" style="3" customWidth="1"/>
    <col min="3595" max="3595" width="23.5703125" style="3" customWidth="1"/>
    <col min="3596" max="3596" width="19.140625" style="3" bestFit="1" customWidth="1"/>
    <col min="3597" max="3597" width="21.140625" style="3" bestFit="1" customWidth="1"/>
    <col min="3598" max="3609" width="11.5703125" style="3" bestFit="1" customWidth="1"/>
    <col min="3610" max="3610" width="23.5703125" style="3" customWidth="1"/>
    <col min="3611" max="3611" width="19.140625" style="3" bestFit="1" customWidth="1"/>
    <col min="3612" max="3612" width="19.28515625" style="3" bestFit="1" customWidth="1"/>
    <col min="3613" max="3624" width="11.5703125" style="3" bestFit="1" customWidth="1"/>
    <col min="3625" max="3625" width="11.42578125" style="3"/>
    <col min="3626" max="3626" width="13.42578125" style="3" customWidth="1"/>
    <col min="3627" max="3825" width="11.42578125" style="3"/>
    <col min="3826" max="3826" width="2.85546875" style="3" customWidth="1"/>
    <col min="3827" max="3827" width="20.7109375" style="3" customWidth="1"/>
    <col min="3828" max="3828" width="16.28515625" style="3" customWidth="1"/>
    <col min="3829" max="3829" width="21.7109375" style="3" customWidth="1"/>
    <col min="3830" max="3830" width="16.28515625" style="3" customWidth="1"/>
    <col min="3831" max="3831" width="25.42578125" style="3" bestFit="1" customWidth="1"/>
    <col min="3832" max="3832" width="20.85546875" style="3" customWidth="1"/>
    <col min="3833" max="3833" width="23.140625" style="3" customWidth="1"/>
    <col min="3834" max="3834" width="33.85546875" style="3" customWidth="1"/>
    <col min="3835" max="3835" width="13.7109375" style="3" customWidth="1"/>
    <col min="3836" max="3836" width="22.85546875" style="3" customWidth="1"/>
    <col min="3837" max="3837" width="20.140625" style="3" bestFit="1" customWidth="1"/>
    <col min="3838" max="3838" width="18.140625" style="3" customWidth="1"/>
    <col min="3839" max="3839" width="8.140625" style="3" customWidth="1"/>
    <col min="3840" max="3840" width="8.42578125" style="3" customWidth="1"/>
    <col min="3841" max="3845" width="11.5703125" style="3" bestFit="1" customWidth="1"/>
    <col min="3846" max="3846" width="10" style="3" customWidth="1"/>
    <col min="3847" max="3847" width="8.42578125" style="3" customWidth="1"/>
    <col min="3848" max="3848" width="8.85546875" style="3" customWidth="1"/>
    <col min="3849" max="3849" width="9.42578125" style="3" customWidth="1"/>
    <col min="3850" max="3850" width="8.7109375" style="3" customWidth="1"/>
    <col min="3851" max="3851" width="23.5703125" style="3" customWidth="1"/>
    <col min="3852" max="3852" width="19.140625" style="3" bestFit="1" customWidth="1"/>
    <col min="3853" max="3853" width="21.140625" style="3" bestFit="1" customWidth="1"/>
    <col min="3854" max="3865" width="11.5703125" style="3" bestFit="1" customWidth="1"/>
    <col min="3866" max="3866" width="23.5703125" style="3" customWidth="1"/>
    <col min="3867" max="3867" width="19.140625" style="3" bestFit="1" customWidth="1"/>
    <col min="3868" max="3868" width="19.28515625" style="3" bestFit="1" customWidth="1"/>
    <col min="3869" max="3880" width="11.5703125" style="3" bestFit="1" customWidth="1"/>
    <col min="3881" max="3881" width="11.42578125" style="3"/>
    <col min="3882" max="3882" width="13.42578125" style="3" customWidth="1"/>
    <col min="3883" max="4081" width="11.42578125" style="3"/>
    <col min="4082" max="4082" width="2.85546875" style="3" customWidth="1"/>
    <col min="4083" max="4083" width="20.7109375" style="3" customWidth="1"/>
    <col min="4084" max="4084" width="16.28515625" style="3" customWidth="1"/>
    <col min="4085" max="4085" width="21.7109375" style="3" customWidth="1"/>
    <col min="4086" max="4086" width="16.28515625" style="3" customWidth="1"/>
    <col min="4087" max="4087" width="25.42578125" style="3" bestFit="1" customWidth="1"/>
    <col min="4088" max="4088" width="20.85546875" style="3" customWidth="1"/>
    <col min="4089" max="4089" width="23.140625" style="3" customWidth="1"/>
    <col min="4090" max="4090" width="33.85546875" style="3" customWidth="1"/>
    <col min="4091" max="4091" width="13.7109375" style="3" customWidth="1"/>
    <col min="4092" max="4092" width="22.85546875" style="3" customWidth="1"/>
    <col min="4093" max="4093" width="20.140625" style="3" bestFit="1" customWidth="1"/>
    <col min="4094" max="4094" width="18.140625" style="3" customWidth="1"/>
    <col min="4095" max="4095" width="8.140625" style="3" customWidth="1"/>
    <col min="4096" max="4096" width="8.42578125" style="3" customWidth="1"/>
    <col min="4097" max="4101" width="11.5703125" style="3" bestFit="1" customWidth="1"/>
    <col min="4102" max="4102" width="10" style="3" customWidth="1"/>
    <col min="4103" max="4103" width="8.42578125" style="3" customWidth="1"/>
    <col min="4104" max="4104" width="8.85546875" style="3" customWidth="1"/>
    <col min="4105" max="4105" width="9.42578125" style="3" customWidth="1"/>
    <col min="4106" max="4106" width="8.7109375" style="3" customWidth="1"/>
    <col min="4107" max="4107" width="23.5703125" style="3" customWidth="1"/>
    <col min="4108" max="4108" width="19.140625" style="3" bestFit="1" customWidth="1"/>
    <col min="4109" max="4109" width="21.140625" style="3" bestFit="1" customWidth="1"/>
    <col min="4110" max="4121" width="11.5703125" style="3" bestFit="1" customWidth="1"/>
    <col min="4122" max="4122" width="23.5703125" style="3" customWidth="1"/>
    <col min="4123" max="4123" width="19.140625" style="3" bestFit="1" customWidth="1"/>
    <col min="4124" max="4124" width="19.28515625" style="3" bestFit="1" customWidth="1"/>
    <col min="4125" max="4136" width="11.5703125" style="3" bestFit="1" customWidth="1"/>
    <col min="4137" max="4137" width="11.42578125" style="3"/>
    <col min="4138" max="4138" width="13.42578125" style="3" customWidth="1"/>
    <col min="4139" max="4337" width="11.42578125" style="3"/>
    <col min="4338" max="4338" width="2.85546875" style="3" customWidth="1"/>
    <col min="4339" max="4339" width="20.7109375" style="3" customWidth="1"/>
    <col min="4340" max="4340" width="16.28515625" style="3" customWidth="1"/>
    <col min="4341" max="4341" width="21.7109375" style="3" customWidth="1"/>
    <col min="4342" max="4342" width="16.28515625" style="3" customWidth="1"/>
    <col min="4343" max="4343" width="25.42578125" style="3" bestFit="1" customWidth="1"/>
    <col min="4344" max="4344" width="20.85546875" style="3" customWidth="1"/>
    <col min="4345" max="4345" width="23.140625" style="3" customWidth="1"/>
    <col min="4346" max="4346" width="33.85546875" style="3" customWidth="1"/>
    <col min="4347" max="4347" width="13.7109375" style="3" customWidth="1"/>
    <col min="4348" max="4348" width="22.85546875" style="3" customWidth="1"/>
    <col min="4349" max="4349" width="20.140625" style="3" bestFit="1" customWidth="1"/>
    <col min="4350" max="4350" width="18.140625" style="3" customWidth="1"/>
    <col min="4351" max="4351" width="8.140625" style="3" customWidth="1"/>
    <col min="4352" max="4352" width="8.42578125" style="3" customWidth="1"/>
    <col min="4353" max="4357" width="11.5703125" style="3" bestFit="1" customWidth="1"/>
    <col min="4358" max="4358" width="10" style="3" customWidth="1"/>
    <col min="4359" max="4359" width="8.42578125" style="3" customWidth="1"/>
    <col min="4360" max="4360" width="8.85546875" style="3" customWidth="1"/>
    <col min="4361" max="4361" width="9.42578125" style="3" customWidth="1"/>
    <col min="4362" max="4362" width="8.7109375" style="3" customWidth="1"/>
    <col min="4363" max="4363" width="23.5703125" style="3" customWidth="1"/>
    <col min="4364" max="4364" width="19.140625" style="3" bestFit="1" customWidth="1"/>
    <col min="4365" max="4365" width="21.140625" style="3" bestFit="1" customWidth="1"/>
    <col min="4366" max="4377" width="11.5703125" style="3" bestFit="1" customWidth="1"/>
    <col min="4378" max="4378" width="23.5703125" style="3" customWidth="1"/>
    <col min="4379" max="4379" width="19.140625" style="3" bestFit="1" customWidth="1"/>
    <col min="4380" max="4380" width="19.28515625" style="3" bestFit="1" customWidth="1"/>
    <col min="4381" max="4392" width="11.5703125" style="3" bestFit="1" customWidth="1"/>
    <col min="4393" max="4393" width="11.42578125" style="3"/>
    <col min="4394" max="4394" width="13.42578125" style="3" customWidth="1"/>
    <col min="4395" max="4593" width="11.42578125" style="3"/>
    <col min="4594" max="4594" width="2.85546875" style="3" customWidth="1"/>
    <col min="4595" max="4595" width="20.7109375" style="3" customWidth="1"/>
    <col min="4596" max="4596" width="16.28515625" style="3" customWidth="1"/>
    <col min="4597" max="4597" width="21.7109375" style="3" customWidth="1"/>
    <col min="4598" max="4598" width="16.28515625" style="3" customWidth="1"/>
    <col min="4599" max="4599" width="25.42578125" style="3" bestFit="1" customWidth="1"/>
    <col min="4600" max="4600" width="20.85546875" style="3" customWidth="1"/>
    <col min="4601" max="4601" width="23.140625" style="3" customWidth="1"/>
    <col min="4602" max="4602" width="33.85546875" style="3" customWidth="1"/>
    <col min="4603" max="4603" width="13.7109375" style="3" customWidth="1"/>
    <col min="4604" max="4604" width="22.85546875" style="3" customWidth="1"/>
    <col min="4605" max="4605" width="20.140625" style="3" bestFit="1" customWidth="1"/>
    <col min="4606" max="4606" width="18.140625" style="3" customWidth="1"/>
    <col min="4607" max="4607" width="8.140625" style="3" customWidth="1"/>
    <col min="4608" max="4608" width="8.42578125" style="3" customWidth="1"/>
    <col min="4609" max="4613" width="11.5703125" style="3" bestFit="1" customWidth="1"/>
    <col min="4614" max="4614" width="10" style="3" customWidth="1"/>
    <col min="4615" max="4615" width="8.42578125" style="3" customWidth="1"/>
    <col min="4616" max="4616" width="8.85546875" style="3" customWidth="1"/>
    <col min="4617" max="4617" width="9.42578125" style="3" customWidth="1"/>
    <col min="4618" max="4618" width="8.7109375" style="3" customWidth="1"/>
    <col min="4619" max="4619" width="23.5703125" style="3" customWidth="1"/>
    <col min="4620" max="4620" width="19.140625" style="3" bestFit="1" customWidth="1"/>
    <col min="4621" max="4621" width="21.140625" style="3" bestFit="1" customWidth="1"/>
    <col min="4622" max="4633" width="11.5703125" style="3" bestFit="1" customWidth="1"/>
    <col min="4634" max="4634" width="23.5703125" style="3" customWidth="1"/>
    <col min="4635" max="4635" width="19.140625" style="3" bestFit="1" customWidth="1"/>
    <col min="4636" max="4636" width="19.28515625" style="3" bestFit="1" customWidth="1"/>
    <col min="4637" max="4648" width="11.5703125" style="3" bestFit="1" customWidth="1"/>
    <col min="4649" max="4649" width="11.42578125" style="3"/>
    <col min="4650" max="4650" width="13.42578125" style="3" customWidth="1"/>
    <col min="4651" max="4849" width="11.42578125" style="3"/>
    <col min="4850" max="4850" width="2.85546875" style="3" customWidth="1"/>
    <col min="4851" max="4851" width="20.7109375" style="3" customWidth="1"/>
    <col min="4852" max="4852" width="16.28515625" style="3" customWidth="1"/>
    <col min="4853" max="4853" width="21.7109375" style="3" customWidth="1"/>
    <col min="4854" max="4854" width="16.28515625" style="3" customWidth="1"/>
    <col min="4855" max="4855" width="25.42578125" style="3" bestFit="1" customWidth="1"/>
    <col min="4856" max="4856" width="20.85546875" style="3" customWidth="1"/>
    <col min="4857" max="4857" width="23.140625" style="3" customWidth="1"/>
    <col min="4858" max="4858" width="33.85546875" style="3" customWidth="1"/>
    <col min="4859" max="4859" width="13.7109375" style="3" customWidth="1"/>
    <col min="4860" max="4860" width="22.85546875" style="3" customWidth="1"/>
    <col min="4861" max="4861" width="20.140625" style="3" bestFit="1" customWidth="1"/>
    <col min="4862" max="4862" width="18.140625" style="3" customWidth="1"/>
    <col min="4863" max="4863" width="8.140625" style="3" customWidth="1"/>
    <col min="4864" max="4864" width="8.42578125" style="3" customWidth="1"/>
    <col min="4865" max="4869" width="11.5703125" style="3" bestFit="1" customWidth="1"/>
    <col min="4870" max="4870" width="10" style="3" customWidth="1"/>
    <col min="4871" max="4871" width="8.42578125" style="3" customWidth="1"/>
    <col min="4872" max="4872" width="8.85546875" style="3" customWidth="1"/>
    <col min="4873" max="4873" width="9.42578125" style="3" customWidth="1"/>
    <col min="4874" max="4874" width="8.7109375" style="3" customWidth="1"/>
    <col min="4875" max="4875" width="23.5703125" style="3" customWidth="1"/>
    <col min="4876" max="4876" width="19.140625" style="3" bestFit="1" customWidth="1"/>
    <col min="4877" max="4877" width="21.140625" style="3" bestFit="1" customWidth="1"/>
    <col min="4878" max="4889" width="11.5703125" style="3" bestFit="1" customWidth="1"/>
    <col min="4890" max="4890" width="23.5703125" style="3" customWidth="1"/>
    <col min="4891" max="4891" width="19.140625" style="3" bestFit="1" customWidth="1"/>
    <col min="4892" max="4892" width="19.28515625" style="3" bestFit="1" customWidth="1"/>
    <col min="4893" max="4904" width="11.5703125" style="3" bestFit="1" customWidth="1"/>
    <col min="4905" max="4905" width="11.42578125" style="3"/>
    <col min="4906" max="4906" width="13.42578125" style="3" customWidth="1"/>
    <col min="4907" max="5105" width="11.42578125" style="3"/>
    <col min="5106" max="5106" width="2.85546875" style="3" customWidth="1"/>
    <col min="5107" max="5107" width="20.7109375" style="3" customWidth="1"/>
    <col min="5108" max="5108" width="16.28515625" style="3" customWidth="1"/>
    <col min="5109" max="5109" width="21.7109375" style="3" customWidth="1"/>
    <col min="5110" max="5110" width="16.28515625" style="3" customWidth="1"/>
    <col min="5111" max="5111" width="25.42578125" style="3" bestFit="1" customWidth="1"/>
    <col min="5112" max="5112" width="20.85546875" style="3" customWidth="1"/>
    <col min="5113" max="5113" width="23.140625" style="3" customWidth="1"/>
    <col min="5114" max="5114" width="33.85546875" style="3" customWidth="1"/>
    <col min="5115" max="5115" width="13.7109375" style="3" customWidth="1"/>
    <col min="5116" max="5116" width="22.85546875" style="3" customWidth="1"/>
    <col min="5117" max="5117" width="20.140625" style="3" bestFit="1" customWidth="1"/>
    <col min="5118" max="5118" width="18.140625" style="3" customWidth="1"/>
    <col min="5119" max="5119" width="8.140625" style="3" customWidth="1"/>
    <col min="5120" max="5120" width="8.42578125" style="3" customWidth="1"/>
    <col min="5121" max="5125" width="11.5703125" style="3" bestFit="1" customWidth="1"/>
    <col min="5126" max="5126" width="10" style="3" customWidth="1"/>
    <col min="5127" max="5127" width="8.42578125" style="3" customWidth="1"/>
    <col min="5128" max="5128" width="8.85546875" style="3" customWidth="1"/>
    <col min="5129" max="5129" width="9.42578125" style="3" customWidth="1"/>
    <col min="5130" max="5130" width="8.7109375" style="3" customWidth="1"/>
    <col min="5131" max="5131" width="23.5703125" style="3" customWidth="1"/>
    <col min="5132" max="5132" width="19.140625" style="3" bestFit="1" customWidth="1"/>
    <col min="5133" max="5133" width="21.140625" style="3" bestFit="1" customWidth="1"/>
    <col min="5134" max="5145" width="11.5703125" style="3" bestFit="1" customWidth="1"/>
    <col min="5146" max="5146" width="23.5703125" style="3" customWidth="1"/>
    <col min="5147" max="5147" width="19.140625" style="3" bestFit="1" customWidth="1"/>
    <col min="5148" max="5148" width="19.28515625" style="3" bestFit="1" customWidth="1"/>
    <col min="5149" max="5160" width="11.5703125" style="3" bestFit="1" customWidth="1"/>
    <col min="5161" max="5161" width="11.42578125" style="3"/>
    <col min="5162" max="5162" width="13.42578125" style="3" customWidth="1"/>
    <col min="5163" max="5361" width="11.42578125" style="3"/>
    <col min="5362" max="5362" width="2.85546875" style="3" customWidth="1"/>
    <col min="5363" max="5363" width="20.7109375" style="3" customWidth="1"/>
    <col min="5364" max="5364" width="16.28515625" style="3" customWidth="1"/>
    <col min="5365" max="5365" width="21.7109375" style="3" customWidth="1"/>
    <col min="5366" max="5366" width="16.28515625" style="3" customWidth="1"/>
    <col min="5367" max="5367" width="25.42578125" style="3" bestFit="1" customWidth="1"/>
    <col min="5368" max="5368" width="20.85546875" style="3" customWidth="1"/>
    <col min="5369" max="5369" width="23.140625" style="3" customWidth="1"/>
    <col min="5370" max="5370" width="33.85546875" style="3" customWidth="1"/>
    <col min="5371" max="5371" width="13.7109375" style="3" customWidth="1"/>
    <col min="5372" max="5372" width="22.85546875" style="3" customWidth="1"/>
    <col min="5373" max="5373" width="20.140625" style="3" bestFit="1" customWidth="1"/>
    <col min="5374" max="5374" width="18.140625" style="3" customWidth="1"/>
    <col min="5375" max="5375" width="8.140625" style="3" customWidth="1"/>
    <col min="5376" max="5376" width="8.42578125" style="3" customWidth="1"/>
    <col min="5377" max="5381" width="11.5703125" style="3" bestFit="1" customWidth="1"/>
    <col min="5382" max="5382" width="10" style="3" customWidth="1"/>
    <col min="5383" max="5383" width="8.42578125" style="3" customWidth="1"/>
    <col min="5384" max="5384" width="8.85546875" style="3" customWidth="1"/>
    <col min="5385" max="5385" width="9.42578125" style="3" customWidth="1"/>
    <col min="5386" max="5386" width="8.7109375" style="3" customWidth="1"/>
    <col min="5387" max="5387" width="23.5703125" style="3" customWidth="1"/>
    <col min="5388" max="5388" width="19.140625" style="3" bestFit="1" customWidth="1"/>
    <col min="5389" max="5389" width="21.140625" style="3" bestFit="1" customWidth="1"/>
    <col min="5390" max="5401" width="11.5703125" style="3" bestFit="1" customWidth="1"/>
    <col min="5402" max="5402" width="23.5703125" style="3" customWidth="1"/>
    <col min="5403" max="5403" width="19.140625" style="3" bestFit="1" customWidth="1"/>
    <col min="5404" max="5404" width="19.28515625" style="3" bestFit="1" customWidth="1"/>
    <col min="5405" max="5416" width="11.5703125" style="3" bestFit="1" customWidth="1"/>
    <col min="5417" max="5417" width="11.42578125" style="3"/>
    <col min="5418" max="5418" width="13.42578125" style="3" customWidth="1"/>
    <col min="5419" max="5617" width="11.42578125" style="3"/>
    <col min="5618" max="5618" width="2.85546875" style="3" customWidth="1"/>
    <col min="5619" max="5619" width="20.7109375" style="3" customWidth="1"/>
    <col min="5620" max="5620" width="16.28515625" style="3" customWidth="1"/>
    <col min="5621" max="5621" width="21.7109375" style="3" customWidth="1"/>
    <col min="5622" max="5622" width="16.28515625" style="3" customWidth="1"/>
    <col min="5623" max="5623" width="25.42578125" style="3" bestFit="1" customWidth="1"/>
    <col min="5624" max="5624" width="20.85546875" style="3" customWidth="1"/>
    <col min="5625" max="5625" width="23.140625" style="3" customWidth="1"/>
    <col min="5626" max="5626" width="33.85546875" style="3" customWidth="1"/>
    <col min="5627" max="5627" width="13.7109375" style="3" customWidth="1"/>
    <col min="5628" max="5628" width="22.85546875" style="3" customWidth="1"/>
    <col min="5629" max="5629" width="20.140625" style="3" bestFit="1" customWidth="1"/>
    <col min="5630" max="5630" width="18.140625" style="3" customWidth="1"/>
    <col min="5631" max="5631" width="8.140625" style="3" customWidth="1"/>
    <col min="5632" max="5632" width="8.42578125" style="3" customWidth="1"/>
    <col min="5633" max="5637" width="11.5703125" style="3" bestFit="1" customWidth="1"/>
    <col min="5638" max="5638" width="10" style="3" customWidth="1"/>
    <col min="5639" max="5639" width="8.42578125" style="3" customWidth="1"/>
    <col min="5640" max="5640" width="8.85546875" style="3" customWidth="1"/>
    <col min="5641" max="5641" width="9.42578125" style="3" customWidth="1"/>
    <col min="5642" max="5642" width="8.7109375" style="3" customWidth="1"/>
    <col min="5643" max="5643" width="23.5703125" style="3" customWidth="1"/>
    <col min="5644" max="5644" width="19.140625" style="3" bestFit="1" customWidth="1"/>
    <col min="5645" max="5645" width="21.140625" style="3" bestFit="1" customWidth="1"/>
    <col min="5646" max="5657" width="11.5703125" style="3" bestFit="1" customWidth="1"/>
    <col min="5658" max="5658" width="23.5703125" style="3" customWidth="1"/>
    <col min="5659" max="5659" width="19.140625" style="3" bestFit="1" customWidth="1"/>
    <col min="5660" max="5660" width="19.28515625" style="3" bestFit="1" customWidth="1"/>
    <col min="5661" max="5672" width="11.5703125" style="3" bestFit="1" customWidth="1"/>
    <col min="5673" max="5673" width="11.42578125" style="3"/>
    <col min="5674" max="5674" width="13.42578125" style="3" customWidth="1"/>
    <col min="5675" max="5873" width="11.42578125" style="3"/>
    <col min="5874" max="5874" width="2.85546875" style="3" customWidth="1"/>
    <col min="5875" max="5875" width="20.7109375" style="3" customWidth="1"/>
    <col min="5876" max="5876" width="16.28515625" style="3" customWidth="1"/>
    <col min="5877" max="5877" width="21.7109375" style="3" customWidth="1"/>
    <col min="5878" max="5878" width="16.28515625" style="3" customWidth="1"/>
    <col min="5879" max="5879" width="25.42578125" style="3" bestFit="1" customWidth="1"/>
    <col min="5880" max="5880" width="20.85546875" style="3" customWidth="1"/>
    <col min="5881" max="5881" width="23.140625" style="3" customWidth="1"/>
    <col min="5882" max="5882" width="33.85546875" style="3" customWidth="1"/>
    <col min="5883" max="5883" width="13.7109375" style="3" customWidth="1"/>
    <col min="5884" max="5884" width="22.85546875" style="3" customWidth="1"/>
    <col min="5885" max="5885" width="20.140625" style="3" bestFit="1" customWidth="1"/>
    <col min="5886" max="5886" width="18.140625" style="3" customWidth="1"/>
    <col min="5887" max="5887" width="8.140625" style="3" customWidth="1"/>
    <col min="5888" max="5888" width="8.42578125" style="3" customWidth="1"/>
    <col min="5889" max="5893" width="11.5703125" style="3" bestFit="1" customWidth="1"/>
    <col min="5894" max="5894" width="10" style="3" customWidth="1"/>
    <col min="5895" max="5895" width="8.42578125" style="3" customWidth="1"/>
    <col min="5896" max="5896" width="8.85546875" style="3" customWidth="1"/>
    <col min="5897" max="5897" width="9.42578125" style="3" customWidth="1"/>
    <col min="5898" max="5898" width="8.7109375" style="3" customWidth="1"/>
    <col min="5899" max="5899" width="23.5703125" style="3" customWidth="1"/>
    <col min="5900" max="5900" width="19.140625" style="3" bestFit="1" customWidth="1"/>
    <col min="5901" max="5901" width="21.140625" style="3" bestFit="1" customWidth="1"/>
    <col min="5902" max="5913" width="11.5703125" style="3" bestFit="1" customWidth="1"/>
    <col min="5914" max="5914" width="23.5703125" style="3" customWidth="1"/>
    <col min="5915" max="5915" width="19.140625" style="3" bestFit="1" customWidth="1"/>
    <col min="5916" max="5916" width="19.28515625" style="3" bestFit="1" customWidth="1"/>
    <col min="5917" max="5928" width="11.5703125" style="3" bestFit="1" customWidth="1"/>
    <col min="5929" max="5929" width="11.42578125" style="3"/>
    <col min="5930" max="5930" width="13.42578125" style="3" customWidth="1"/>
    <col min="5931" max="6129" width="11.42578125" style="3"/>
    <col min="6130" max="6130" width="2.85546875" style="3" customWidth="1"/>
    <col min="6131" max="6131" width="20.7109375" style="3" customWidth="1"/>
    <col min="6132" max="6132" width="16.28515625" style="3" customWidth="1"/>
    <col min="6133" max="6133" width="21.7109375" style="3" customWidth="1"/>
    <col min="6134" max="6134" width="16.28515625" style="3" customWidth="1"/>
    <col min="6135" max="6135" width="25.42578125" style="3" bestFit="1" customWidth="1"/>
    <col min="6136" max="6136" width="20.85546875" style="3" customWidth="1"/>
    <col min="6137" max="6137" width="23.140625" style="3" customWidth="1"/>
    <col min="6138" max="6138" width="33.85546875" style="3" customWidth="1"/>
    <col min="6139" max="6139" width="13.7109375" style="3" customWidth="1"/>
    <col min="6140" max="6140" width="22.85546875" style="3" customWidth="1"/>
    <col min="6141" max="6141" width="20.140625" style="3" bestFit="1" customWidth="1"/>
    <col min="6142" max="6142" width="18.140625" style="3" customWidth="1"/>
    <col min="6143" max="6143" width="8.140625" style="3" customWidth="1"/>
    <col min="6144" max="6144" width="8.42578125" style="3" customWidth="1"/>
    <col min="6145" max="6149" width="11.5703125" style="3" bestFit="1" customWidth="1"/>
    <col min="6150" max="6150" width="10" style="3" customWidth="1"/>
    <col min="6151" max="6151" width="8.42578125" style="3" customWidth="1"/>
    <col min="6152" max="6152" width="8.85546875" style="3" customWidth="1"/>
    <col min="6153" max="6153" width="9.42578125" style="3" customWidth="1"/>
    <col min="6154" max="6154" width="8.7109375" style="3" customWidth="1"/>
    <col min="6155" max="6155" width="23.5703125" style="3" customWidth="1"/>
    <col min="6156" max="6156" width="19.140625" style="3" bestFit="1" customWidth="1"/>
    <col min="6157" max="6157" width="21.140625" style="3" bestFit="1" customWidth="1"/>
    <col min="6158" max="6169" width="11.5703125" style="3" bestFit="1" customWidth="1"/>
    <col min="6170" max="6170" width="23.5703125" style="3" customWidth="1"/>
    <col min="6171" max="6171" width="19.140625" style="3" bestFit="1" customWidth="1"/>
    <col min="6172" max="6172" width="19.28515625" style="3" bestFit="1" customWidth="1"/>
    <col min="6173" max="6184" width="11.5703125" style="3" bestFit="1" customWidth="1"/>
    <col min="6185" max="6185" width="11.42578125" style="3"/>
    <col min="6186" max="6186" width="13.42578125" style="3" customWidth="1"/>
    <col min="6187" max="6385" width="11.42578125" style="3"/>
    <col min="6386" max="6386" width="2.85546875" style="3" customWidth="1"/>
    <col min="6387" max="6387" width="20.7109375" style="3" customWidth="1"/>
    <col min="6388" max="6388" width="16.28515625" style="3" customWidth="1"/>
    <col min="6389" max="6389" width="21.7109375" style="3" customWidth="1"/>
    <col min="6390" max="6390" width="16.28515625" style="3" customWidth="1"/>
    <col min="6391" max="6391" width="25.42578125" style="3" bestFit="1" customWidth="1"/>
    <col min="6392" max="6392" width="20.85546875" style="3" customWidth="1"/>
    <col min="6393" max="6393" width="23.140625" style="3" customWidth="1"/>
    <col min="6394" max="6394" width="33.85546875" style="3" customWidth="1"/>
    <col min="6395" max="6395" width="13.7109375" style="3" customWidth="1"/>
    <col min="6396" max="6396" width="22.85546875" style="3" customWidth="1"/>
    <col min="6397" max="6397" width="20.140625" style="3" bestFit="1" customWidth="1"/>
    <col min="6398" max="6398" width="18.140625" style="3" customWidth="1"/>
    <col min="6399" max="6399" width="8.140625" style="3" customWidth="1"/>
    <col min="6400" max="6400" width="8.42578125" style="3" customWidth="1"/>
    <col min="6401" max="6405" width="11.5703125" style="3" bestFit="1" customWidth="1"/>
    <col min="6406" max="6406" width="10" style="3" customWidth="1"/>
    <col min="6407" max="6407" width="8.42578125" style="3" customWidth="1"/>
    <col min="6408" max="6408" width="8.85546875" style="3" customWidth="1"/>
    <col min="6409" max="6409" width="9.42578125" style="3" customWidth="1"/>
    <col min="6410" max="6410" width="8.7109375" style="3" customWidth="1"/>
    <col min="6411" max="6411" width="23.5703125" style="3" customWidth="1"/>
    <col min="6412" max="6412" width="19.140625" style="3" bestFit="1" customWidth="1"/>
    <col min="6413" max="6413" width="21.140625" style="3" bestFit="1" customWidth="1"/>
    <col min="6414" max="6425" width="11.5703125" style="3" bestFit="1" customWidth="1"/>
    <col min="6426" max="6426" width="23.5703125" style="3" customWidth="1"/>
    <col min="6427" max="6427" width="19.140625" style="3" bestFit="1" customWidth="1"/>
    <col min="6428" max="6428" width="19.28515625" style="3" bestFit="1" customWidth="1"/>
    <col min="6429" max="6440" width="11.5703125" style="3" bestFit="1" customWidth="1"/>
    <col min="6441" max="6441" width="11.42578125" style="3"/>
    <col min="6442" max="6442" width="13.42578125" style="3" customWidth="1"/>
    <col min="6443" max="6641" width="11.42578125" style="3"/>
    <col min="6642" max="6642" width="2.85546875" style="3" customWidth="1"/>
    <col min="6643" max="6643" width="20.7109375" style="3" customWidth="1"/>
    <col min="6644" max="6644" width="16.28515625" style="3" customWidth="1"/>
    <col min="6645" max="6645" width="21.7109375" style="3" customWidth="1"/>
    <col min="6646" max="6646" width="16.28515625" style="3" customWidth="1"/>
    <col min="6647" max="6647" width="25.42578125" style="3" bestFit="1" customWidth="1"/>
    <col min="6648" max="6648" width="20.85546875" style="3" customWidth="1"/>
    <col min="6649" max="6649" width="23.140625" style="3" customWidth="1"/>
    <col min="6650" max="6650" width="33.85546875" style="3" customWidth="1"/>
    <col min="6651" max="6651" width="13.7109375" style="3" customWidth="1"/>
    <col min="6652" max="6652" width="22.85546875" style="3" customWidth="1"/>
    <col min="6653" max="6653" width="20.140625" style="3" bestFit="1" customWidth="1"/>
    <col min="6654" max="6654" width="18.140625" style="3" customWidth="1"/>
    <col min="6655" max="6655" width="8.140625" style="3" customWidth="1"/>
    <col min="6656" max="6656" width="8.42578125" style="3" customWidth="1"/>
    <col min="6657" max="6661" width="11.5703125" style="3" bestFit="1" customWidth="1"/>
    <col min="6662" max="6662" width="10" style="3" customWidth="1"/>
    <col min="6663" max="6663" width="8.42578125" style="3" customWidth="1"/>
    <col min="6664" max="6664" width="8.85546875" style="3" customWidth="1"/>
    <col min="6665" max="6665" width="9.42578125" style="3" customWidth="1"/>
    <col min="6666" max="6666" width="8.7109375" style="3" customWidth="1"/>
    <col min="6667" max="6667" width="23.5703125" style="3" customWidth="1"/>
    <col min="6668" max="6668" width="19.140625" style="3" bestFit="1" customWidth="1"/>
    <col min="6669" max="6669" width="21.140625" style="3" bestFit="1" customWidth="1"/>
    <col min="6670" max="6681" width="11.5703125" style="3" bestFit="1" customWidth="1"/>
    <col min="6682" max="6682" width="23.5703125" style="3" customWidth="1"/>
    <col min="6683" max="6683" width="19.140625" style="3" bestFit="1" customWidth="1"/>
    <col min="6684" max="6684" width="19.28515625" style="3" bestFit="1" customWidth="1"/>
    <col min="6685" max="6696" width="11.5703125" style="3" bestFit="1" customWidth="1"/>
    <col min="6697" max="6697" width="11.42578125" style="3"/>
    <col min="6698" max="6698" width="13.42578125" style="3" customWidth="1"/>
    <col min="6699" max="6897" width="11.42578125" style="3"/>
    <col min="6898" max="6898" width="2.85546875" style="3" customWidth="1"/>
    <col min="6899" max="6899" width="20.7109375" style="3" customWidth="1"/>
    <col min="6900" max="6900" width="16.28515625" style="3" customWidth="1"/>
    <col min="6901" max="6901" width="21.7109375" style="3" customWidth="1"/>
    <col min="6902" max="6902" width="16.28515625" style="3" customWidth="1"/>
    <col min="6903" max="6903" width="25.42578125" style="3" bestFit="1" customWidth="1"/>
    <col min="6904" max="6904" width="20.85546875" style="3" customWidth="1"/>
    <col min="6905" max="6905" width="23.140625" style="3" customWidth="1"/>
    <col min="6906" max="6906" width="33.85546875" style="3" customWidth="1"/>
    <col min="6907" max="6907" width="13.7109375" style="3" customWidth="1"/>
    <col min="6908" max="6908" width="22.85546875" style="3" customWidth="1"/>
    <col min="6909" max="6909" width="20.140625" style="3" bestFit="1" customWidth="1"/>
    <col min="6910" max="6910" width="18.140625" style="3" customWidth="1"/>
    <col min="6911" max="6911" width="8.140625" style="3" customWidth="1"/>
    <col min="6912" max="6912" width="8.42578125" style="3" customWidth="1"/>
    <col min="6913" max="6917" width="11.5703125" style="3" bestFit="1" customWidth="1"/>
    <col min="6918" max="6918" width="10" style="3" customWidth="1"/>
    <col min="6919" max="6919" width="8.42578125" style="3" customWidth="1"/>
    <col min="6920" max="6920" width="8.85546875" style="3" customWidth="1"/>
    <col min="6921" max="6921" width="9.42578125" style="3" customWidth="1"/>
    <col min="6922" max="6922" width="8.7109375" style="3" customWidth="1"/>
    <col min="6923" max="6923" width="23.5703125" style="3" customWidth="1"/>
    <col min="6924" max="6924" width="19.140625" style="3" bestFit="1" customWidth="1"/>
    <col min="6925" max="6925" width="21.140625" style="3" bestFit="1" customWidth="1"/>
    <col min="6926" max="6937" width="11.5703125" style="3" bestFit="1" customWidth="1"/>
    <col min="6938" max="6938" width="23.5703125" style="3" customWidth="1"/>
    <col min="6939" max="6939" width="19.140625" style="3" bestFit="1" customWidth="1"/>
    <col min="6940" max="6940" width="19.28515625" style="3" bestFit="1" customWidth="1"/>
    <col min="6941" max="6952" width="11.5703125" style="3" bestFit="1" customWidth="1"/>
    <col min="6953" max="6953" width="11.42578125" style="3"/>
    <col min="6954" max="6954" width="13.42578125" style="3" customWidth="1"/>
    <col min="6955" max="7153" width="11.42578125" style="3"/>
    <col min="7154" max="7154" width="2.85546875" style="3" customWidth="1"/>
    <col min="7155" max="7155" width="20.7109375" style="3" customWidth="1"/>
    <col min="7156" max="7156" width="16.28515625" style="3" customWidth="1"/>
    <col min="7157" max="7157" width="21.7109375" style="3" customWidth="1"/>
    <col min="7158" max="7158" width="16.28515625" style="3" customWidth="1"/>
    <col min="7159" max="7159" width="25.42578125" style="3" bestFit="1" customWidth="1"/>
    <col min="7160" max="7160" width="20.85546875" style="3" customWidth="1"/>
    <col min="7161" max="7161" width="23.140625" style="3" customWidth="1"/>
    <col min="7162" max="7162" width="33.85546875" style="3" customWidth="1"/>
    <col min="7163" max="7163" width="13.7109375" style="3" customWidth="1"/>
    <col min="7164" max="7164" width="22.85546875" style="3" customWidth="1"/>
    <col min="7165" max="7165" width="20.140625" style="3" bestFit="1" customWidth="1"/>
    <col min="7166" max="7166" width="18.140625" style="3" customWidth="1"/>
    <col min="7167" max="7167" width="8.140625" style="3" customWidth="1"/>
    <col min="7168" max="7168" width="8.42578125" style="3" customWidth="1"/>
    <col min="7169" max="7173" width="11.5703125" style="3" bestFit="1" customWidth="1"/>
    <col min="7174" max="7174" width="10" style="3" customWidth="1"/>
    <col min="7175" max="7175" width="8.42578125" style="3" customWidth="1"/>
    <col min="7176" max="7176" width="8.85546875" style="3" customWidth="1"/>
    <col min="7177" max="7177" width="9.42578125" style="3" customWidth="1"/>
    <col min="7178" max="7178" width="8.7109375" style="3" customWidth="1"/>
    <col min="7179" max="7179" width="23.5703125" style="3" customWidth="1"/>
    <col min="7180" max="7180" width="19.140625" style="3" bestFit="1" customWidth="1"/>
    <col min="7181" max="7181" width="21.140625" style="3" bestFit="1" customWidth="1"/>
    <col min="7182" max="7193" width="11.5703125" style="3" bestFit="1" customWidth="1"/>
    <col min="7194" max="7194" width="23.5703125" style="3" customWidth="1"/>
    <col min="7195" max="7195" width="19.140625" style="3" bestFit="1" customWidth="1"/>
    <col min="7196" max="7196" width="19.28515625" style="3" bestFit="1" customWidth="1"/>
    <col min="7197" max="7208" width="11.5703125" style="3" bestFit="1" customWidth="1"/>
    <col min="7209" max="7209" width="11.42578125" style="3"/>
    <col min="7210" max="7210" width="13.42578125" style="3" customWidth="1"/>
    <col min="7211" max="7409" width="11.42578125" style="3"/>
    <col min="7410" max="7410" width="2.85546875" style="3" customWidth="1"/>
    <col min="7411" max="7411" width="20.7109375" style="3" customWidth="1"/>
    <col min="7412" max="7412" width="16.28515625" style="3" customWidth="1"/>
    <col min="7413" max="7413" width="21.7109375" style="3" customWidth="1"/>
    <col min="7414" max="7414" width="16.28515625" style="3" customWidth="1"/>
    <col min="7415" max="7415" width="25.42578125" style="3" bestFit="1" customWidth="1"/>
    <col min="7416" max="7416" width="20.85546875" style="3" customWidth="1"/>
    <col min="7417" max="7417" width="23.140625" style="3" customWidth="1"/>
    <col min="7418" max="7418" width="33.85546875" style="3" customWidth="1"/>
    <col min="7419" max="7419" width="13.7109375" style="3" customWidth="1"/>
    <col min="7420" max="7420" width="22.85546875" style="3" customWidth="1"/>
    <col min="7421" max="7421" width="20.140625" style="3" bestFit="1" customWidth="1"/>
    <col min="7422" max="7422" width="18.140625" style="3" customWidth="1"/>
    <col min="7423" max="7423" width="8.140625" style="3" customWidth="1"/>
    <col min="7424" max="7424" width="8.42578125" style="3" customWidth="1"/>
    <col min="7425" max="7429" width="11.5703125" style="3" bestFit="1" customWidth="1"/>
    <col min="7430" max="7430" width="10" style="3" customWidth="1"/>
    <col min="7431" max="7431" width="8.42578125" style="3" customWidth="1"/>
    <col min="7432" max="7432" width="8.85546875" style="3" customWidth="1"/>
    <col min="7433" max="7433" width="9.42578125" style="3" customWidth="1"/>
    <col min="7434" max="7434" width="8.7109375" style="3" customWidth="1"/>
    <col min="7435" max="7435" width="23.5703125" style="3" customWidth="1"/>
    <col min="7436" max="7436" width="19.140625" style="3" bestFit="1" customWidth="1"/>
    <col min="7437" max="7437" width="21.140625" style="3" bestFit="1" customWidth="1"/>
    <col min="7438" max="7449" width="11.5703125" style="3" bestFit="1" customWidth="1"/>
    <col min="7450" max="7450" width="23.5703125" style="3" customWidth="1"/>
    <col min="7451" max="7451" width="19.140625" style="3" bestFit="1" customWidth="1"/>
    <col min="7452" max="7452" width="19.28515625" style="3" bestFit="1" customWidth="1"/>
    <col min="7453" max="7464" width="11.5703125" style="3" bestFit="1" customWidth="1"/>
    <col min="7465" max="7465" width="11.42578125" style="3"/>
    <col min="7466" max="7466" width="13.42578125" style="3" customWidth="1"/>
    <col min="7467" max="7665" width="11.42578125" style="3"/>
    <col min="7666" max="7666" width="2.85546875" style="3" customWidth="1"/>
    <col min="7667" max="7667" width="20.7109375" style="3" customWidth="1"/>
    <col min="7668" max="7668" width="16.28515625" style="3" customWidth="1"/>
    <col min="7669" max="7669" width="21.7109375" style="3" customWidth="1"/>
    <col min="7670" max="7670" width="16.28515625" style="3" customWidth="1"/>
    <col min="7671" max="7671" width="25.42578125" style="3" bestFit="1" customWidth="1"/>
    <col min="7672" max="7672" width="20.85546875" style="3" customWidth="1"/>
    <col min="7673" max="7673" width="23.140625" style="3" customWidth="1"/>
    <col min="7674" max="7674" width="33.85546875" style="3" customWidth="1"/>
    <col min="7675" max="7675" width="13.7109375" style="3" customWidth="1"/>
    <col min="7676" max="7676" width="22.85546875" style="3" customWidth="1"/>
    <col min="7677" max="7677" width="20.140625" style="3" bestFit="1" customWidth="1"/>
    <col min="7678" max="7678" width="18.140625" style="3" customWidth="1"/>
    <col min="7679" max="7679" width="8.140625" style="3" customWidth="1"/>
    <col min="7680" max="7680" width="8.42578125" style="3" customWidth="1"/>
    <col min="7681" max="7685" width="11.5703125" style="3" bestFit="1" customWidth="1"/>
    <col min="7686" max="7686" width="10" style="3" customWidth="1"/>
    <col min="7687" max="7687" width="8.42578125" style="3" customWidth="1"/>
    <col min="7688" max="7688" width="8.85546875" style="3" customWidth="1"/>
    <col min="7689" max="7689" width="9.42578125" style="3" customWidth="1"/>
    <col min="7690" max="7690" width="8.7109375" style="3" customWidth="1"/>
    <col min="7691" max="7691" width="23.5703125" style="3" customWidth="1"/>
    <col min="7692" max="7692" width="19.140625" style="3" bestFit="1" customWidth="1"/>
    <col min="7693" max="7693" width="21.140625" style="3" bestFit="1" customWidth="1"/>
    <col min="7694" max="7705" width="11.5703125" style="3" bestFit="1" customWidth="1"/>
    <col min="7706" max="7706" width="23.5703125" style="3" customWidth="1"/>
    <col min="7707" max="7707" width="19.140625" style="3" bestFit="1" customWidth="1"/>
    <col min="7708" max="7708" width="19.28515625" style="3" bestFit="1" customWidth="1"/>
    <col min="7709" max="7720" width="11.5703125" style="3" bestFit="1" customWidth="1"/>
    <col min="7721" max="7721" width="11.42578125" style="3"/>
    <col min="7722" max="7722" width="13.42578125" style="3" customWidth="1"/>
    <col min="7723" max="7921" width="11.42578125" style="3"/>
    <col min="7922" max="7922" width="2.85546875" style="3" customWidth="1"/>
    <col min="7923" max="7923" width="20.7109375" style="3" customWidth="1"/>
    <col min="7924" max="7924" width="16.28515625" style="3" customWidth="1"/>
    <col min="7925" max="7925" width="21.7109375" style="3" customWidth="1"/>
    <col min="7926" max="7926" width="16.28515625" style="3" customWidth="1"/>
    <col min="7927" max="7927" width="25.42578125" style="3" bestFit="1" customWidth="1"/>
    <col min="7928" max="7928" width="20.85546875" style="3" customWidth="1"/>
    <col min="7929" max="7929" width="23.140625" style="3" customWidth="1"/>
    <col min="7930" max="7930" width="33.85546875" style="3" customWidth="1"/>
    <col min="7931" max="7931" width="13.7109375" style="3" customWidth="1"/>
    <col min="7932" max="7932" width="22.85546875" style="3" customWidth="1"/>
    <col min="7933" max="7933" width="20.140625" style="3" bestFit="1" customWidth="1"/>
    <col min="7934" max="7934" width="18.140625" style="3" customWidth="1"/>
    <col min="7935" max="7935" width="8.140625" style="3" customWidth="1"/>
    <col min="7936" max="7936" width="8.42578125" style="3" customWidth="1"/>
    <col min="7937" max="7941" width="11.5703125" style="3" bestFit="1" customWidth="1"/>
    <col min="7942" max="7942" width="10" style="3" customWidth="1"/>
    <col min="7943" max="7943" width="8.42578125" style="3" customWidth="1"/>
    <col min="7944" max="7944" width="8.85546875" style="3" customWidth="1"/>
    <col min="7945" max="7945" width="9.42578125" style="3" customWidth="1"/>
    <col min="7946" max="7946" width="8.7109375" style="3" customWidth="1"/>
    <col min="7947" max="7947" width="23.5703125" style="3" customWidth="1"/>
    <col min="7948" max="7948" width="19.140625" style="3" bestFit="1" customWidth="1"/>
    <col min="7949" max="7949" width="21.140625" style="3" bestFit="1" customWidth="1"/>
    <col min="7950" max="7961" width="11.5703125" style="3" bestFit="1" customWidth="1"/>
    <col min="7962" max="7962" width="23.5703125" style="3" customWidth="1"/>
    <col min="7963" max="7963" width="19.140625" style="3" bestFit="1" customWidth="1"/>
    <col min="7964" max="7964" width="19.28515625" style="3" bestFit="1" customWidth="1"/>
    <col min="7965" max="7976" width="11.5703125" style="3" bestFit="1" customWidth="1"/>
    <col min="7977" max="7977" width="11.42578125" style="3"/>
    <col min="7978" max="7978" width="13.42578125" style="3" customWidth="1"/>
    <col min="7979" max="8177" width="11.42578125" style="3"/>
    <col min="8178" max="8178" width="2.85546875" style="3" customWidth="1"/>
    <col min="8179" max="8179" width="20.7109375" style="3" customWidth="1"/>
    <col min="8180" max="8180" width="16.28515625" style="3" customWidth="1"/>
    <col min="8181" max="8181" width="21.7109375" style="3" customWidth="1"/>
    <col min="8182" max="8182" width="16.28515625" style="3" customWidth="1"/>
    <col min="8183" max="8183" width="25.42578125" style="3" bestFit="1" customWidth="1"/>
    <col min="8184" max="8184" width="20.85546875" style="3" customWidth="1"/>
    <col min="8185" max="8185" width="23.140625" style="3" customWidth="1"/>
    <col min="8186" max="8186" width="33.85546875" style="3" customWidth="1"/>
    <col min="8187" max="8187" width="13.7109375" style="3" customWidth="1"/>
    <col min="8188" max="8188" width="22.85546875" style="3" customWidth="1"/>
    <col min="8189" max="8189" width="20.140625" style="3" bestFit="1" customWidth="1"/>
    <col min="8190" max="8190" width="18.140625" style="3" customWidth="1"/>
    <col min="8191" max="8191" width="8.140625" style="3" customWidth="1"/>
    <col min="8192" max="8192" width="8.42578125" style="3" customWidth="1"/>
    <col min="8193" max="8197" width="11.5703125" style="3" bestFit="1" customWidth="1"/>
    <col min="8198" max="8198" width="10" style="3" customWidth="1"/>
    <col min="8199" max="8199" width="8.42578125" style="3" customWidth="1"/>
    <col min="8200" max="8200" width="8.85546875" style="3" customWidth="1"/>
    <col min="8201" max="8201" width="9.42578125" style="3" customWidth="1"/>
    <col min="8202" max="8202" width="8.7109375" style="3" customWidth="1"/>
    <col min="8203" max="8203" width="23.5703125" style="3" customWidth="1"/>
    <col min="8204" max="8204" width="19.140625" style="3" bestFit="1" customWidth="1"/>
    <col min="8205" max="8205" width="21.140625" style="3" bestFit="1" customWidth="1"/>
    <col min="8206" max="8217" width="11.5703125" style="3" bestFit="1" customWidth="1"/>
    <col min="8218" max="8218" width="23.5703125" style="3" customWidth="1"/>
    <col min="8219" max="8219" width="19.140625" style="3" bestFit="1" customWidth="1"/>
    <col min="8220" max="8220" width="19.28515625" style="3" bestFit="1" customWidth="1"/>
    <col min="8221" max="8232" width="11.5703125" style="3" bestFit="1" customWidth="1"/>
    <col min="8233" max="8233" width="11.42578125" style="3"/>
    <col min="8234" max="8234" width="13.42578125" style="3" customWidth="1"/>
    <col min="8235" max="8433" width="11.42578125" style="3"/>
    <col min="8434" max="8434" width="2.85546875" style="3" customWidth="1"/>
    <col min="8435" max="8435" width="20.7109375" style="3" customWidth="1"/>
    <col min="8436" max="8436" width="16.28515625" style="3" customWidth="1"/>
    <col min="8437" max="8437" width="21.7109375" style="3" customWidth="1"/>
    <col min="8438" max="8438" width="16.28515625" style="3" customWidth="1"/>
    <col min="8439" max="8439" width="25.42578125" style="3" bestFit="1" customWidth="1"/>
    <col min="8440" max="8440" width="20.85546875" style="3" customWidth="1"/>
    <col min="8441" max="8441" width="23.140625" style="3" customWidth="1"/>
    <col min="8442" max="8442" width="33.85546875" style="3" customWidth="1"/>
    <col min="8443" max="8443" width="13.7109375" style="3" customWidth="1"/>
    <col min="8444" max="8444" width="22.85546875" style="3" customWidth="1"/>
    <col min="8445" max="8445" width="20.140625" style="3" bestFit="1" customWidth="1"/>
    <col min="8446" max="8446" width="18.140625" style="3" customWidth="1"/>
    <col min="8447" max="8447" width="8.140625" style="3" customWidth="1"/>
    <col min="8448" max="8448" width="8.42578125" style="3" customWidth="1"/>
    <col min="8449" max="8453" width="11.5703125" style="3" bestFit="1" customWidth="1"/>
    <col min="8454" max="8454" width="10" style="3" customWidth="1"/>
    <col min="8455" max="8455" width="8.42578125" style="3" customWidth="1"/>
    <col min="8456" max="8456" width="8.85546875" style="3" customWidth="1"/>
    <col min="8457" max="8457" width="9.42578125" style="3" customWidth="1"/>
    <col min="8458" max="8458" width="8.7109375" style="3" customWidth="1"/>
    <col min="8459" max="8459" width="23.5703125" style="3" customWidth="1"/>
    <col min="8460" max="8460" width="19.140625" style="3" bestFit="1" customWidth="1"/>
    <col min="8461" max="8461" width="21.140625" style="3" bestFit="1" customWidth="1"/>
    <col min="8462" max="8473" width="11.5703125" style="3" bestFit="1" customWidth="1"/>
    <col min="8474" max="8474" width="23.5703125" style="3" customWidth="1"/>
    <col min="8475" max="8475" width="19.140625" style="3" bestFit="1" customWidth="1"/>
    <col min="8476" max="8476" width="19.28515625" style="3" bestFit="1" customWidth="1"/>
    <col min="8477" max="8488" width="11.5703125" style="3" bestFit="1" customWidth="1"/>
    <col min="8489" max="8489" width="11.42578125" style="3"/>
    <col min="8490" max="8490" width="13.42578125" style="3" customWidth="1"/>
    <col min="8491" max="8689" width="11.42578125" style="3"/>
    <col min="8690" max="8690" width="2.85546875" style="3" customWidth="1"/>
    <col min="8691" max="8691" width="20.7109375" style="3" customWidth="1"/>
    <col min="8692" max="8692" width="16.28515625" style="3" customWidth="1"/>
    <col min="8693" max="8693" width="21.7109375" style="3" customWidth="1"/>
    <col min="8694" max="8694" width="16.28515625" style="3" customWidth="1"/>
    <col min="8695" max="8695" width="25.42578125" style="3" bestFit="1" customWidth="1"/>
    <col min="8696" max="8696" width="20.85546875" style="3" customWidth="1"/>
    <col min="8697" max="8697" width="23.140625" style="3" customWidth="1"/>
    <col min="8698" max="8698" width="33.85546875" style="3" customWidth="1"/>
    <col min="8699" max="8699" width="13.7109375" style="3" customWidth="1"/>
    <col min="8700" max="8700" width="22.85546875" style="3" customWidth="1"/>
    <col min="8701" max="8701" width="20.140625" style="3" bestFit="1" customWidth="1"/>
    <col min="8702" max="8702" width="18.140625" style="3" customWidth="1"/>
    <col min="8703" max="8703" width="8.140625" style="3" customWidth="1"/>
    <col min="8704" max="8704" width="8.42578125" style="3" customWidth="1"/>
    <col min="8705" max="8709" width="11.5703125" style="3" bestFit="1" customWidth="1"/>
    <col min="8710" max="8710" width="10" style="3" customWidth="1"/>
    <col min="8711" max="8711" width="8.42578125" style="3" customWidth="1"/>
    <col min="8712" max="8712" width="8.85546875" style="3" customWidth="1"/>
    <col min="8713" max="8713" width="9.42578125" style="3" customWidth="1"/>
    <col min="8714" max="8714" width="8.7109375" style="3" customWidth="1"/>
    <col min="8715" max="8715" width="23.5703125" style="3" customWidth="1"/>
    <col min="8716" max="8716" width="19.140625" style="3" bestFit="1" customWidth="1"/>
    <col min="8717" max="8717" width="21.140625" style="3" bestFit="1" customWidth="1"/>
    <col min="8718" max="8729" width="11.5703125" style="3" bestFit="1" customWidth="1"/>
    <col min="8730" max="8730" width="23.5703125" style="3" customWidth="1"/>
    <col min="8731" max="8731" width="19.140625" style="3" bestFit="1" customWidth="1"/>
    <col min="8732" max="8732" width="19.28515625" style="3" bestFit="1" customWidth="1"/>
    <col min="8733" max="8744" width="11.5703125" style="3" bestFit="1" customWidth="1"/>
    <col min="8745" max="8745" width="11.42578125" style="3"/>
    <col min="8746" max="8746" width="13.42578125" style="3" customWidth="1"/>
    <col min="8747" max="8945" width="11.42578125" style="3"/>
    <col min="8946" max="8946" width="2.85546875" style="3" customWidth="1"/>
    <col min="8947" max="8947" width="20.7109375" style="3" customWidth="1"/>
    <col min="8948" max="8948" width="16.28515625" style="3" customWidth="1"/>
    <col min="8949" max="8949" width="21.7109375" style="3" customWidth="1"/>
    <col min="8950" max="8950" width="16.28515625" style="3" customWidth="1"/>
    <col min="8951" max="8951" width="25.42578125" style="3" bestFit="1" customWidth="1"/>
    <col min="8952" max="8952" width="20.85546875" style="3" customWidth="1"/>
    <col min="8953" max="8953" width="23.140625" style="3" customWidth="1"/>
    <col min="8954" max="8954" width="33.85546875" style="3" customWidth="1"/>
    <col min="8955" max="8955" width="13.7109375" style="3" customWidth="1"/>
    <col min="8956" max="8956" width="22.85546875" style="3" customWidth="1"/>
    <col min="8957" max="8957" width="20.140625" style="3" bestFit="1" customWidth="1"/>
    <col min="8958" max="8958" width="18.140625" style="3" customWidth="1"/>
    <col min="8959" max="8959" width="8.140625" style="3" customWidth="1"/>
    <col min="8960" max="8960" width="8.42578125" style="3" customWidth="1"/>
    <col min="8961" max="8965" width="11.5703125" style="3" bestFit="1" customWidth="1"/>
    <col min="8966" max="8966" width="10" style="3" customWidth="1"/>
    <col min="8967" max="8967" width="8.42578125" style="3" customWidth="1"/>
    <col min="8968" max="8968" width="8.85546875" style="3" customWidth="1"/>
    <col min="8969" max="8969" width="9.42578125" style="3" customWidth="1"/>
    <col min="8970" max="8970" width="8.7109375" style="3" customWidth="1"/>
    <col min="8971" max="8971" width="23.5703125" style="3" customWidth="1"/>
    <col min="8972" max="8972" width="19.140625" style="3" bestFit="1" customWidth="1"/>
    <col min="8973" max="8973" width="21.140625" style="3" bestFit="1" customWidth="1"/>
    <col min="8974" max="8985" width="11.5703125" style="3" bestFit="1" customWidth="1"/>
    <col min="8986" max="8986" width="23.5703125" style="3" customWidth="1"/>
    <col min="8987" max="8987" width="19.140625" style="3" bestFit="1" customWidth="1"/>
    <col min="8988" max="8988" width="19.28515625" style="3" bestFit="1" customWidth="1"/>
    <col min="8989" max="9000" width="11.5703125" style="3" bestFit="1" customWidth="1"/>
    <col min="9001" max="9001" width="11.42578125" style="3"/>
    <col min="9002" max="9002" width="13.42578125" style="3" customWidth="1"/>
    <col min="9003" max="9201" width="11.42578125" style="3"/>
    <col min="9202" max="9202" width="2.85546875" style="3" customWidth="1"/>
    <col min="9203" max="9203" width="20.7109375" style="3" customWidth="1"/>
    <col min="9204" max="9204" width="16.28515625" style="3" customWidth="1"/>
    <col min="9205" max="9205" width="21.7109375" style="3" customWidth="1"/>
    <col min="9206" max="9206" width="16.28515625" style="3" customWidth="1"/>
    <col min="9207" max="9207" width="25.42578125" style="3" bestFit="1" customWidth="1"/>
    <col min="9208" max="9208" width="20.85546875" style="3" customWidth="1"/>
    <col min="9209" max="9209" width="23.140625" style="3" customWidth="1"/>
    <col min="9210" max="9210" width="33.85546875" style="3" customWidth="1"/>
    <col min="9211" max="9211" width="13.7109375" style="3" customWidth="1"/>
    <col min="9212" max="9212" width="22.85546875" style="3" customWidth="1"/>
    <col min="9213" max="9213" width="20.140625" style="3" bestFit="1" customWidth="1"/>
    <col min="9214" max="9214" width="18.140625" style="3" customWidth="1"/>
    <col min="9215" max="9215" width="8.140625" style="3" customWidth="1"/>
    <col min="9216" max="9216" width="8.42578125" style="3" customWidth="1"/>
    <col min="9217" max="9221" width="11.5703125" style="3" bestFit="1" customWidth="1"/>
    <col min="9222" max="9222" width="10" style="3" customWidth="1"/>
    <col min="9223" max="9223" width="8.42578125" style="3" customWidth="1"/>
    <col min="9224" max="9224" width="8.85546875" style="3" customWidth="1"/>
    <col min="9225" max="9225" width="9.42578125" style="3" customWidth="1"/>
    <col min="9226" max="9226" width="8.7109375" style="3" customWidth="1"/>
    <col min="9227" max="9227" width="23.5703125" style="3" customWidth="1"/>
    <col min="9228" max="9228" width="19.140625" style="3" bestFit="1" customWidth="1"/>
    <col min="9229" max="9229" width="21.140625" style="3" bestFit="1" customWidth="1"/>
    <col min="9230" max="9241" width="11.5703125" style="3" bestFit="1" customWidth="1"/>
    <col min="9242" max="9242" width="23.5703125" style="3" customWidth="1"/>
    <col min="9243" max="9243" width="19.140625" style="3" bestFit="1" customWidth="1"/>
    <col min="9244" max="9244" width="19.28515625" style="3" bestFit="1" customWidth="1"/>
    <col min="9245" max="9256" width="11.5703125" style="3" bestFit="1" customWidth="1"/>
    <col min="9257" max="9257" width="11.42578125" style="3"/>
    <col min="9258" max="9258" width="13.42578125" style="3" customWidth="1"/>
    <col min="9259" max="9457" width="11.42578125" style="3"/>
    <col min="9458" max="9458" width="2.85546875" style="3" customWidth="1"/>
    <col min="9459" max="9459" width="20.7109375" style="3" customWidth="1"/>
    <col min="9460" max="9460" width="16.28515625" style="3" customWidth="1"/>
    <col min="9461" max="9461" width="21.7109375" style="3" customWidth="1"/>
    <col min="9462" max="9462" width="16.28515625" style="3" customWidth="1"/>
    <col min="9463" max="9463" width="25.42578125" style="3" bestFit="1" customWidth="1"/>
    <col min="9464" max="9464" width="20.85546875" style="3" customWidth="1"/>
    <col min="9465" max="9465" width="23.140625" style="3" customWidth="1"/>
    <col min="9466" max="9466" width="33.85546875" style="3" customWidth="1"/>
    <col min="9467" max="9467" width="13.7109375" style="3" customWidth="1"/>
    <col min="9468" max="9468" width="22.85546875" style="3" customWidth="1"/>
    <col min="9469" max="9469" width="20.140625" style="3" bestFit="1" customWidth="1"/>
    <col min="9470" max="9470" width="18.140625" style="3" customWidth="1"/>
    <col min="9471" max="9471" width="8.140625" style="3" customWidth="1"/>
    <col min="9472" max="9472" width="8.42578125" style="3" customWidth="1"/>
    <col min="9473" max="9477" width="11.5703125" style="3" bestFit="1" customWidth="1"/>
    <col min="9478" max="9478" width="10" style="3" customWidth="1"/>
    <col min="9479" max="9479" width="8.42578125" style="3" customWidth="1"/>
    <col min="9480" max="9480" width="8.85546875" style="3" customWidth="1"/>
    <col min="9481" max="9481" width="9.42578125" style="3" customWidth="1"/>
    <col min="9482" max="9482" width="8.7109375" style="3" customWidth="1"/>
    <col min="9483" max="9483" width="23.5703125" style="3" customWidth="1"/>
    <col min="9484" max="9484" width="19.140625" style="3" bestFit="1" customWidth="1"/>
    <col min="9485" max="9485" width="21.140625" style="3" bestFit="1" customWidth="1"/>
    <col min="9486" max="9497" width="11.5703125" style="3" bestFit="1" customWidth="1"/>
    <col min="9498" max="9498" width="23.5703125" style="3" customWidth="1"/>
    <col min="9499" max="9499" width="19.140625" style="3" bestFit="1" customWidth="1"/>
    <col min="9500" max="9500" width="19.28515625" style="3" bestFit="1" customWidth="1"/>
    <col min="9501" max="9512" width="11.5703125" style="3" bestFit="1" customWidth="1"/>
    <col min="9513" max="9513" width="11.42578125" style="3"/>
    <col min="9514" max="9514" width="13.42578125" style="3" customWidth="1"/>
    <col min="9515" max="9713" width="11.42578125" style="3"/>
    <col min="9714" max="9714" width="2.85546875" style="3" customWidth="1"/>
    <col min="9715" max="9715" width="20.7109375" style="3" customWidth="1"/>
    <col min="9716" max="9716" width="16.28515625" style="3" customWidth="1"/>
    <col min="9717" max="9717" width="21.7109375" style="3" customWidth="1"/>
    <col min="9718" max="9718" width="16.28515625" style="3" customWidth="1"/>
    <col min="9719" max="9719" width="25.42578125" style="3" bestFit="1" customWidth="1"/>
    <col min="9720" max="9720" width="20.85546875" style="3" customWidth="1"/>
    <col min="9721" max="9721" width="23.140625" style="3" customWidth="1"/>
    <col min="9722" max="9722" width="33.85546875" style="3" customWidth="1"/>
    <col min="9723" max="9723" width="13.7109375" style="3" customWidth="1"/>
    <col min="9724" max="9724" width="22.85546875" style="3" customWidth="1"/>
    <col min="9725" max="9725" width="20.140625" style="3" bestFit="1" customWidth="1"/>
    <col min="9726" max="9726" width="18.140625" style="3" customWidth="1"/>
    <col min="9727" max="9727" width="8.140625" style="3" customWidth="1"/>
    <col min="9728" max="9728" width="8.42578125" style="3" customWidth="1"/>
    <col min="9729" max="9733" width="11.5703125" style="3" bestFit="1" customWidth="1"/>
    <col min="9734" max="9734" width="10" style="3" customWidth="1"/>
    <col min="9735" max="9735" width="8.42578125" style="3" customWidth="1"/>
    <col min="9736" max="9736" width="8.85546875" style="3" customWidth="1"/>
    <col min="9737" max="9737" width="9.42578125" style="3" customWidth="1"/>
    <col min="9738" max="9738" width="8.7109375" style="3" customWidth="1"/>
    <col min="9739" max="9739" width="23.5703125" style="3" customWidth="1"/>
    <col min="9740" max="9740" width="19.140625" style="3" bestFit="1" customWidth="1"/>
    <col min="9741" max="9741" width="21.140625" style="3" bestFit="1" customWidth="1"/>
    <col min="9742" max="9753" width="11.5703125" style="3" bestFit="1" customWidth="1"/>
    <col min="9754" max="9754" width="23.5703125" style="3" customWidth="1"/>
    <col min="9755" max="9755" width="19.140625" style="3" bestFit="1" customWidth="1"/>
    <col min="9756" max="9756" width="19.28515625" style="3" bestFit="1" customWidth="1"/>
    <col min="9757" max="9768" width="11.5703125" style="3" bestFit="1" customWidth="1"/>
    <col min="9769" max="9769" width="11.42578125" style="3"/>
    <col min="9770" max="9770" width="13.42578125" style="3" customWidth="1"/>
    <col min="9771" max="9969" width="11.42578125" style="3"/>
    <col min="9970" max="9970" width="2.85546875" style="3" customWidth="1"/>
    <col min="9971" max="9971" width="20.7109375" style="3" customWidth="1"/>
    <col min="9972" max="9972" width="16.28515625" style="3" customWidth="1"/>
    <col min="9973" max="9973" width="21.7109375" style="3" customWidth="1"/>
    <col min="9974" max="9974" width="16.28515625" style="3" customWidth="1"/>
    <col min="9975" max="9975" width="25.42578125" style="3" bestFit="1" customWidth="1"/>
    <col min="9976" max="9976" width="20.85546875" style="3" customWidth="1"/>
    <col min="9977" max="9977" width="23.140625" style="3" customWidth="1"/>
    <col min="9978" max="9978" width="33.85546875" style="3" customWidth="1"/>
    <col min="9979" max="9979" width="13.7109375" style="3" customWidth="1"/>
    <col min="9980" max="9980" width="22.85546875" style="3" customWidth="1"/>
    <col min="9981" max="9981" width="20.140625" style="3" bestFit="1" customWidth="1"/>
    <col min="9982" max="9982" width="18.140625" style="3" customWidth="1"/>
    <col min="9983" max="9983" width="8.140625" style="3" customWidth="1"/>
    <col min="9984" max="9984" width="8.42578125" style="3" customWidth="1"/>
    <col min="9985" max="9989" width="11.5703125" style="3" bestFit="1" customWidth="1"/>
    <col min="9990" max="9990" width="10" style="3" customWidth="1"/>
    <col min="9991" max="9991" width="8.42578125" style="3" customWidth="1"/>
    <col min="9992" max="9992" width="8.85546875" style="3" customWidth="1"/>
    <col min="9993" max="9993" width="9.42578125" style="3" customWidth="1"/>
    <col min="9994" max="9994" width="8.7109375" style="3" customWidth="1"/>
    <col min="9995" max="9995" width="23.5703125" style="3" customWidth="1"/>
    <col min="9996" max="9996" width="19.140625" style="3" bestFit="1" customWidth="1"/>
    <col min="9997" max="9997" width="21.140625" style="3" bestFit="1" customWidth="1"/>
    <col min="9998" max="10009" width="11.5703125" style="3" bestFit="1" customWidth="1"/>
    <col min="10010" max="10010" width="23.5703125" style="3" customWidth="1"/>
    <col min="10011" max="10011" width="19.140625" style="3" bestFit="1" customWidth="1"/>
    <col min="10012" max="10012" width="19.28515625" style="3" bestFit="1" customWidth="1"/>
    <col min="10013" max="10024" width="11.5703125" style="3" bestFit="1" customWidth="1"/>
    <col min="10025" max="10025" width="11.42578125" style="3"/>
    <col min="10026" max="10026" width="13.42578125" style="3" customWidth="1"/>
    <col min="10027" max="10225" width="11.42578125" style="3"/>
    <col min="10226" max="10226" width="2.85546875" style="3" customWidth="1"/>
    <col min="10227" max="10227" width="20.7109375" style="3" customWidth="1"/>
    <col min="10228" max="10228" width="16.28515625" style="3" customWidth="1"/>
    <col min="10229" max="10229" width="21.7109375" style="3" customWidth="1"/>
    <col min="10230" max="10230" width="16.28515625" style="3" customWidth="1"/>
    <col min="10231" max="10231" width="25.42578125" style="3" bestFit="1" customWidth="1"/>
    <col min="10232" max="10232" width="20.85546875" style="3" customWidth="1"/>
    <col min="10233" max="10233" width="23.140625" style="3" customWidth="1"/>
    <col min="10234" max="10234" width="33.85546875" style="3" customWidth="1"/>
    <col min="10235" max="10235" width="13.7109375" style="3" customWidth="1"/>
    <col min="10236" max="10236" width="22.85546875" style="3" customWidth="1"/>
    <col min="10237" max="10237" width="20.140625" style="3" bestFit="1" customWidth="1"/>
    <col min="10238" max="10238" width="18.140625" style="3" customWidth="1"/>
    <col min="10239" max="10239" width="8.140625" style="3" customWidth="1"/>
    <col min="10240" max="10240" width="8.42578125" style="3" customWidth="1"/>
    <col min="10241" max="10245" width="11.5703125" style="3" bestFit="1" customWidth="1"/>
    <col min="10246" max="10246" width="10" style="3" customWidth="1"/>
    <col min="10247" max="10247" width="8.42578125" style="3" customWidth="1"/>
    <col min="10248" max="10248" width="8.85546875" style="3" customWidth="1"/>
    <col min="10249" max="10249" width="9.42578125" style="3" customWidth="1"/>
    <col min="10250" max="10250" width="8.7109375" style="3" customWidth="1"/>
    <col min="10251" max="10251" width="23.5703125" style="3" customWidth="1"/>
    <col min="10252" max="10252" width="19.140625" style="3" bestFit="1" customWidth="1"/>
    <col min="10253" max="10253" width="21.140625" style="3" bestFit="1" customWidth="1"/>
    <col min="10254" max="10265" width="11.5703125" style="3" bestFit="1" customWidth="1"/>
    <col min="10266" max="10266" width="23.5703125" style="3" customWidth="1"/>
    <col min="10267" max="10267" width="19.140625" style="3" bestFit="1" customWidth="1"/>
    <col min="10268" max="10268" width="19.28515625" style="3" bestFit="1" customWidth="1"/>
    <col min="10269" max="10280" width="11.5703125" style="3" bestFit="1" customWidth="1"/>
    <col min="10281" max="10281" width="11.42578125" style="3"/>
    <col min="10282" max="10282" width="13.42578125" style="3" customWidth="1"/>
    <col min="10283" max="10481" width="11.42578125" style="3"/>
    <col min="10482" max="10482" width="2.85546875" style="3" customWidth="1"/>
    <col min="10483" max="10483" width="20.7109375" style="3" customWidth="1"/>
    <col min="10484" max="10484" width="16.28515625" style="3" customWidth="1"/>
    <col min="10485" max="10485" width="21.7109375" style="3" customWidth="1"/>
    <col min="10486" max="10486" width="16.28515625" style="3" customWidth="1"/>
    <col min="10487" max="10487" width="25.42578125" style="3" bestFit="1" customWidth="1"/>
    <col min="10488" max="10488" width="20.85546875" style="3" customWidth="1"/>
    <col min="10489" max="10489" width="23.140625" style="3" customWidth="1"/>
    <col min="10490" max="10490" width="33.85546875" style="3" customWidth="1"/>
    <col min="10491" max="10491" width="13.7109375" style="3" customWidth="1"/>
    <col min="10492" max="10492" width="22.85546875" style="3" customWidth="1"/>
    <col min="10493" max="10493" width="20.140625" style="3" bestFit="1" customWidth="1"/>
    <col min="10494" max="10494" width="18.140625" style="3" customWidth="1"/>
    <col min="10495" max="10495" width="8.140625" style="3" customWidth="1"/>
    <col min="10496" max="10496" width="8.42578125" style="3" customWidth="1"/>
    <col min="10497" max="10501" width="11.5703125" style="3" bestFit="1" customWidth="1"/>
    <col min="10502" max="10502" width="10" style="3" customWidth="1"/>
    <col min="10503" max="10503" width="8.42578125" style="3" customWidth="1"/>
    <col min="10504" max="10504" width="8.85546875" style="3" customWidth="1"/>
    <col min="10505" max="10505" width="9.42578125" style="3" customWidth="1"/>
    <col min="10506" max="10506" width="8.7109375" style="3" customWidth="1"/>
    <col min="10507" max="10507" width="23.5703125" style="3" customWidth="1"/>
    <col min="10508" max="10508" width="19.140625" style="3" bestFit="1" customWidth="1"/>
    <col min="10509" max="10509" width="21.140625" style="3" bestFit="1" customWidth="1"/>
    <col min="10510" max="10521" width="11.5703125" style="3" bestFit="1" customWidth="1"/>
    <col min="10522" max="10522" width="23.5703125" style="3" customWidth="1"/>
    <col min="10523" max="10523" width="19.140625" style="3" bestFit="1" customWidth="1"/>
    <col min="10524" max="10524" width="19.28515625" style="3" bestFit="1" customWidth="1"/>
    <col min="10525" max="10536" width="11.5703125" style="3" bestFit="1" customWidth="1"/>
    <col min="10537" max="10537" width="11.42578125" style="3"/>
    <col min="10538" max="10538" width="13.42578125" style="3" customWidth="1"/>
    <col min="10539" max="10737" width="11.42578125" style="3"/>
    <col min="10738" max="10738" width="2.85546875" style="3" customWidth="1"/>
    <col min="10739" max="10739" width="20.7109375" style="3" customWidth="1"/>
    <col min="10740" max="10740" width="16.28515625" style="3" customWidth="1"/>
    <col min="10741" max="10741" width="21.7109375" style="3" customWidth="1"/>
    <col min="10742" max="10742" width="16.28515625" style="3" customWidth="1"/>
    <col min="10743" max="10743" width="25.42578125" style="3" bestFit="1" customWidth="1"/>
    <col min="10744" max="10744" width="20.85546875" style="3" customWidth="1"/>
    <col min="10745" max="10745" width="23.140625" style="3" customWidth="1"/>
    <col min="10746" max="10746" width="33.85546875" style="3" customWidth="1"/>
    <col min="10747" max="10747" width="13.7109375" style="3" customWidth="1"/>
    <col min="10748" max="10748" width="22.85546875" style="3" customWidth="1"/>
    <col min="10749" max="10749" width="20.140625" style="3" bestFit="1" customWidth="1"/>
    <col min="10750" max="10750" width="18.140625" style="3" customWidth="1"/>
    <col min="10751" max="10751" width="8.140625" style="3" customWidth="1"/>
    <col min="10752" max="10752" width="8.42578125" style="3" customWidth="1"/>
    <col min="10753" max="10757" width="11.5703125" style="3" bestFit="1" customWidth="1"/>
    <col min="10758" max="10758" width="10" style="3" customWidth="1"/>
    <col min="10759" max="10759" width="8.42578125" style="3" customWidth="1"/>
    <col min="10760" max="10760" width="8.85546875" style="3" customWidth="1"/>
    <col min="10761" max="10761" width="9.42578125" style="3" customWidth="1"/>
    <col min="10762" max="10762" width="8.7109375" style="3" customWidth="1"/>
    <col min="10763" max="10763" width="23.5703125" style="3" customWidth="1"/>
    <col min="10764" max="10764" width="19.140625" style="3" bestFit="1" customWidth="1"/>
    <col min="10765" max="10765" width="21.140625" style="3" bestFit="1" customWidth="1"/>
    <col min="10766" max="10777" width="11.5703125" style="3" bestFit="1" customWidth="1"/>
    <col min="10778" max="10778" width="23.5703125" style="3" customWidth="1"/>
    <col min="10779" max="10779" width="19.140625" style="3" bestFit="1" customWidth="1"/>
    <col min="10780" max="10780" width="19.28515625" style="3" bestFit="1" customWidth="1"/>
    <col min="10781" max="10792" width="11.5703125" style="3" bestFit="1" customWidth="1"/>
    <col min="10793" max="10793" width="11.42578125" style="3"/>
    <col min="10794" max="10794" width="13.42578125" style="3" customWidth="1"/>
    <col min="10795" max="10993" width="11.42578125" style="3"/>
    <col min="10994" max="10994" width="2.85546875" style="3" customWidth="1"/>
    <col min="10995" max="10995" width="20.7109375" style="3" customWidth="1"/>
    <col min="10996" max="10996" width="16.28515625" style="3" customWidth="1"/>
    <col min="10997" max="10997" width="21.7109375" style="3" customWidth="1"/>
    <col min="10998" max="10998" width="16.28515625" style="3" customWidth="1"/>
    <col min="10999" max="10999" width="25.42578125" style="3" bestFit="1" customWidth="1"/>
    <col min="11000" max="11000" width="20.85546875" style="3" customWidth="1"/>
    <col min="11001" max="11001" width="23.140625" style="3" customWidth="1"/>
    <col min="11002" max="11002" width="33.85546875" style="3" customWidth="1"/>
    <col min="11003" max="11003" width="13.7109375" style="3" customWidth="1"/>
    <col min="11004" max="11004" width="22.85546875" style="3" customWidth="1"/>
    <col min="11005" max="11005" width="20.140625" style="3" bestFit="1" customWidth="1"/>
    <col min="11006" max="11006" width="18.140625" style="3" customWidth="1"/>
    <col min="11007" max="11007" width="8.140625" style="3" customWidth="1"/>
    <col min="11008" max="11008" width="8.42578125" style="3" customWidth="1"/>
    <col min="11009" max="11013" width="11.5703125" style="3" bestFit="1" customWidth="1"/>
    <col min="11014" max="11014" width="10" style="3" customWidth="1"/>
    <col min="11015" max="11015" width="8.42578125" style="3" customWidth="1"/>
    <col min="11016" max="11016" width="8.85546875" style="3" customWidth="1"/>
    <col min="11017" max="11017" width="9.42578125" style="3" customWidth="1"/>
    <col min="11018" max="11018" width="8.7109375" style="3" customWidth="1"/>
    <col min="11019" max="11019" width="23.5703125" style="3" customWidth="1"/>
    <col min="11020" max="11020" width="19.140625" style="3" bestFit="1" customWidth="1"/>
    <col min="11021" max="11021" width="21.140625" style="3" bestFit="1" customWidth="1"/>
    <col min="11022" max="11033" width="11.5703125" style="3" bestFit="1" customWidth="1"/>
    <col min="11034" max="11034" width="23.5703125" style="3" customWidth="1"/>
    <col min="11035" max="11035" width="19.140625" style="3" bestFit="1" customWidth="1"/>
    <col min="11036" max="11036" width="19.28515625" style="3" bestFit="1" customWidth="1"/>
    <col min="11037" max="11048" width="11.5703125" style="3" bestFit="1" customWidth="1"/>
    <col min="11049" max="11049" width="11.42578125" style="3"/>
    <col min="11050" max="11050" width="13.42578125" style="3" customWidth="1"/>
    <col min="11051" max="11249" width="11.42578125" style="3"/>
    <col min="11250" max="11250" width="2.85546875" style="3" customWidth="1"/>
    <col min="11251" max="11251" width="20.7109375" style="3" customWidth="1"/>
    <col min="11252" max="11252" width="16.28515625" style="3" customWidth="1"/>
    <col min="11253" max="11253" width="21.7109375" style="3" customWidth="1"/>
    <col min="11254" max="11254" width="16.28515625" style="3" customWidth="1"/>
    <col min="11255" max="11255" width="25.42578125" style="3" bestFit="1" customWidth="1"/>
    <col min="11256" max="11256" width="20.85546875" style="3" customWidth="1"/>
    <col min="11257" max="11257" width="23.140625" style="3" customWidth="1"/>
    <col min="11258" max="11258" width="33.85546875" style="3" customWidth="1"/>
    <col min="11259" max="11259" width="13.7109375" style="3" customWidth="1"/>
    <col min="11260" max="11260" width="22.85546875" style="3" customWidth="1"/>
    <col min="11261" max="11261" width="20.140625" style="3" bestFit="1" customWidth="1"/>
    <col min="11262" max="11262" width="18.140625" style="3" customWidth="1"/>
    <col min="11263" max="11263" width="8.140625" style="3" customWidth="1"/>
    <col min="11264" max="11264" width="8.42578125" style="3" customWidth="1"/>
    <col min="11265" max="11269" width="11.5703125" style="3" bestFit="1" customWidth="1"/>
    <col min="11270" max="11270" width="10" style="3" customWidth="1"/>
    <col min="11271" max="11271" width="8.42578125" style="3" customWidth="1"/>
    <col min="11272" max="11272" width="8.85546875" style="3" customWidth="1"/>
    <col min="11273" max="11273" width="9.42578125" style="3" customWidth="1"/>
    <col min="11274" max="11274" width="8.7109375" style="3" customWidth="1"/>
    <col min="11275" max="11275" width="23.5703125" style="3" customWidth="1"/>
    <col min="11276" max="11276" width="19.140625" style="3" bestFit="1" customWidth="1"/>
    <col min="11277" max="11277" width="21.140625" style="3" bestFit="1" customWidth="1"/>
    <col min="11278" max="11289" width="11.5703125" style="3" bestFit="1" customWidth="1"/>
    <col min="11290" max="11290" width="23.5703125" style="3" customWidth="1"/>
    <col min="11291" max="11291" width="19.140625" style="3" bestFit="1" customWidth="1"/>
    <col min="11292" max="11292" width="19.28515625" style="3" bestFit="1" customWidth="1"/>
    <col min="11293" max="11304" width="11.5703125" style="3" bestFit="1" customWidth="1"/>
    <col min="11305" max="11305" width="11.42578125" style="3"/>
    <col min="11306" max="11306" width="13.42578125" style="3" customWidth="1"/>
    <col min="11307" max="11505" width="11.42578125" style="3"/>
    <col min="11506" max="11506" width="2.85546875" style="3" customWidth="1"/>
    <col min="11507" max="11507" width="20.7109375" style="3" customWidth="1"/>
    <col min="11508" max="11508" width="16.28515625" style="3" customWidth="1"/>
    <col min="11509" max="11509" width="21.7109375" style="3" customWidth="1"/>
    <col min="11510" max="11510" width="16.28515625" style="3" customWidth="1"/>
    <col min="11511" max="11511" width="25.42578125" style="3" bestFit="1" customWidth="1"/>
    <col min="11512" max="11512" width="20.85546875" style="3" customWidth="1"/>
    <col min="11513" max="11513" width="23.140625" style="3" customWidth="1"/>
    <col min="11514" max="11514" width="33.85546875" style="3" customWidth="1"/>
    <col min="11515" max="11515" width="13.7109375" style="3" customWidth="1"/>
    <col min="11516" max="11516" width="22.85546875" style="3" customWidth="1"/>
    <col min="11517" max="11517" width="20.140625" style="3" bestFit="1" customWidth="1"/>
    <col min="11518" max="11518" width="18.140625" style="3" customWidth="1"/>
    <col min="11519" max="11519" width="8.140625" style="3" customWidth="1"/>
    <col min="11520" max="11520" width="8.42578125" style="3" customWidth="1"/>
    <col min="11521" max="11525" width="11.5703125" style="3" bestFit="1" customWidth="1"/>
    <col min="11526" max="11526" width="10" style="3" customWidth="1"/>
    <col min="11527" max="11527" width="8.42578125" style="3" customWidth="1"/>
    <col min="11528" max="11528" width="8.85546875" style="3" customWidth="1"/>
    <col min="11529" max="11529" width="9.42578125" style="3" customWidth="1"/>
    <col min="11530" max="11530" width="8.7109375" style="3" customWidth="1"/>
    <col min="11531" max="11531" width="23.5703125" style="3" customWidth="1"/>
    <col min="11532" max="11532" width="19.140625" style="3" bestFit="1" customWidth="1"/>
    <col min="11533" max="11533" width="21.140625" style="3" bestFit="1" customWidth="1"/>
    <col min="11534" max="11545" width="11.5703125" style="3" bestFit="1" customWidth="1"/>
    <col min="11546" max="11546" width="23.5703125" style="3" customWidth="1"/>
    <col min="11547" max="11547" width="19.140625" style="3" bestFit="1" customWidth="1"/>
    <col min="11548" max="11548" width="19.28515625" style="3" bestFit="1" customWidth="1"/>
    <col min="11549" max="11560" width="11.5703125" style="3" bestFit="1" customWidth="1"/>
    <col min="11561" max="11561" width="11.42578125" style="3"/>
    <col min="11562" max="11562" width="13.42578125" style="3" customWidth="1"/>
    <col min="11563" max="11761" width="11.42578125" style="3"/>
    <col min="11762" max="11762" width="2.85546875" style="3" customWidth="1"/>
    <col min="11763" max="11763" width="20.7109375" style="3" customWidth="1"/>
    <col min="11764" max="11764" width="16.28515625" style="3" customWidth="1"/>
    <col min="11765" max="11765" width="21.7109375" style="3" customWidth="1"/>
    <col min="11766" max="11766" width="16.28515625" style="3" customWidth="1"/>
    <col min="11767" max="11767" width="25.42578125" style="3" bestFit="1" customWidth="1"/>
    <col min="11768" max="11768" width="20.85546875" style="3" customWidth="1"/>
    <col min="11769" max="11769" width="23.140625" style="3" customWidth="1"/>
    <col min="11770" max="11770" width="33.85546875" style="3" customWidth="1"/>
    <col min="11771" max="11771" width="13.7109375" style="3" customWidth="1"/>
    <col min="11772" max="11772" width="22.85546875" style="3" customWidth="1"/>
    <col min="11773" max="11773" width="20.140625" style="3" bestFit="1" customWidth="1"/>
    <col min="11774" max="11774" width="18.140625" style="3" customWidth="1"/>
    <col min="11775" max="11775" width="8.140625" style="3" customWidth="1"/>
    <col min="11776" max="11776" width="8.42578125" style="3" customWidth="1"/>
    <col min="11777" max="11781" width="11.5703125" style="3" bestFit="1" customWidth="1"/>
    <col min="11782" max="11782" width="10" style="3" customWidth="1"/>
    <col min="11783" max="11783" width="8.42578125" style="3" customWidth="1"/>
    <col min="11784" max="11784" width="8.85546875" style="3" customWidth="1"/>
    <col min="11785" max="11785" width="9.42578125" style="3" customWidth="1"/>
    <col min="11786" max="11786" width="8.7109375" style="3" customWidth="1"/>
    <col min="11787" max="11787" width="23.5703125" style="3" customWidth="1"/>
    <col min="11788" max="11788" width="19.140625" style="3" bestFit="1" customWidth="1"/>
    <col min="11789" max="11789" width="21.140625" style="3" bestFit="1" customWidth="1"/>
    <col min="11790" max="11801" width="11.5703125" style="3" bestFit="1" customWidth="1"/>
    <col min="11802" max="11802" width="23.5703125" style="3" customWidth="1"/>
    <col min="11803" max="11803" width="19.140625" style="3" bestFit="1" customWidth="1"/>
    <col min="11804" max="11804" width="19.28515625" style="3" bestFit="1" customWidth="1"/>
    <col min="11805" max="11816" width="11.5703125" style="3" bestFit="1" customWidth="1"/>
    <col min="11817" max="11817" width="11.42578125" style="3"/>
    <col min="11818" max="11818" width="13.42578125" style="3" customWidth="1"/>
    <col min="11819" max="12017" width="11.42578125" style="3"/>
    <col min="12018" max="12018" width="2.85546875" style="3" customWidth="1"/>
    <col min="12019" max="12019" width="20.7109375" style="3" customWidth="1"/>
    <col min="12020" max="12020" width="16.28515625" style="3" customWidth="1"/>
    <col min="12021" max="12021" width="21.7109375" style="3" customWidth="1"/>
    <col min="12022" max="12022" width="16.28515625" style="3" customWidth="1"/>
    <col min="12023" max="12023" width="25.42578125" style="3" bestFit="1" customWidth="1"/>
    <col min="12024" max="12024" width="20.85546875" style="3" customWidth="1"/>
    <col min="12025" max="12025" width="23.140625" style="3" customWidth="1"/>
    <col min="12026" max="12026" width="33.85546875" style="3" customWidth="1"/>
    <col min="12027" max="12027" width="13.7109375" style="3" customWidth="1"/>
    <col min="12028" max="12028" width="22.85546875" style="3" customWidth="1"/>
    <col min="12029" max="12029" width="20.140625" style="3" bestFit="1" customWidth="1"/>
    <col min="12030" max="12030" width="18.140625" style="3" customWidth="1"/>
    <col min="12031" max="12031" width="8.140625" style="3" customWidth="1"/>
    <col min="12032" max="12032" width="8.42578125" style="3" customWidth="1"/>
    <col min="12033" max="12037" width="11.5703125" style="3" bestFit="1" customWidth="1"/>
    <col min="12038" max="12038" width="10" style="3" customWidth="1"/>
    <col min="12039" max="12039" width="8.42578125" style="3" customWidth="1"/>
    <col min="12040" max="12040" width="8.85546875" style="3" customWidth="1"/>
    <col min="12041" max="12041" width="9.42578125" style="3" customWidth="1"/>
    <col min="12042" max="12042" width="8.7109375" style="3" customWidth="1"/>
    <col min="12043" max="12043" width="23.5703125" style="3" customWidth="1"/>
    <col min="12044" max="12044" width="19.140625" style="3" bestFit="1" customWidth="1"/>
    <col min="12045" max="12045" width="21.140625" style="3" bestFit="1" customWidth="1"/>
    <col min="12046" max="12057" width="11.5703125" style="3" bestFit="1" customWidth="1"/>
    <col min="12058" max="12058" width="23.5703125" style="3" customWidth="1"/>
    <col min="12059" max="12059" width="19.140625" style="3" bestFit="1" customWidth="1"/>
    <col min="12060" max="12060" width="19.28515625" style="3" bestFit="1" customWidth="1"/>
    <col min="12061" max="12072" width="11.5703125" style="3" bestFit="1" customWidth="1"/>
    <col min="12073" max="12073" width="11.42578125" style="3"/>
    <col min="12074" max="12074" width="13.42578125" style="3" customWidth="1"/>
    <col min="12075" max="12273" width="11.42578125" style="3"/>
    <col min="12274" max="12274" width="2.85546875" style="3" customWidth="1"/>
    <col min="12275" max="12275" width="20.7109375" style="3" customWidth="1"/>
    <col min="12276" max="12276" width="16.28515625" style="3" customWidth="1"/>
    <col min="12277" max="12277" width="21.7109375" style="3" customWidth="1"/>
    <col min="12278" max="12278" width="16.28515625" style="3" customWidth="1"/>
    <col min="12279" max="12279" width="25.42578125" style="3" bestFit="1" customWidth="1"/>
    <col min="12280" max="12280" width="20.85546875" style="3" customWidth="1"/>
    <col min="12281" max="12281" width="23.140625" style="3" customWidth="1"/>
    <col min="12282" max="12282" width="33.85546875" style="3" customWidth="1"/>
    <col min="12283" max="12283" width="13.7109375" style="3" customWidth="1"/>
    <col min="12284" max="12284" width="22.85546875" style="3" customWidth="1"/>
    <col min="12285" max="12285" width="20.140625" style="3" bestFit="1" customWidth="1"/>
    <col min="12286" max="12286" width="18.140625" style="3" customWidth="1"/>
    <col min="12287" max="12287" width="8.140625" style="3" customWidth="1"/>
    <col min="12288" max="12288" width="8.42578125" style="3" customWidth="1"/>
    <col min="12289" max="12293" width="11.5703125" style="3" bestFit="1" customWidth="1"/>
    <col min="12294" max="12294" width="10" style="3" customWidth="1"/>
    <col min="12295" max="12295" width="8.42578125" style="3" customWidth="1"/>
    <col min="12296" max="12296" width="8.85546875" style="3" customWidth="1"/>
    <col min="12297" max="12297" width="9.42578125" style="3" customWidth="1"/>
    <col min="12298" max="12298" width="8.7109375" style="3" customWidth="1"/>
    <col min="12299" max="12299" width="23.5703125" style="3" customWidth="1"/>
    <col min="12300" max="12300" width="19.140625" style="3" bestFit="1" customWidth="1"/>
    <col min="12301" max="12301" width="21.140625" style="3" bestFit="1" customWidth="1"/>
    <col min="12302" max="12313" width="11.5703125" style="3" bestFit="1" customWidth="1"/>
    <col min="12314" max="12314" width="23.5703125" style="3" customWidth="1"/>
    <col min="12315" max="12315" width="19.140625" style="3" bestFit="1" customWidth="1"/>
    <col min="12316" max="12316" width="19.28515625" style="3" bestFit="1" customWidth="1"/>
    <col min="12317" max="12328" width="11.5703125" style="3" bestFit="1" customWidth="1"/>
    <col min="12329" max="12329" width="11.42578125" style="3"/>
    <col min="12330" max="12330" width="13.42578125" style="3" customWidth="1"/>
    <col min="12331" max="12529" width="11.42578125" style="3"/>
    <col min="12530" max="12530" width="2.85546875" style="3" customWidth="1"/>
    <col min="12531" max="12531" width="20.7109375" style="3" customWidth="1"/>
    <col min="12532" max="12532" width="16.28515625" style="3" customWidth="1"/>
    <col min="12533" max="12533" width="21.7109375" style="3" customWidth="1"/>
    <col min="12534" max="12534" width="16.28515625" style="3" customWidth="1"/>
    <col min="12535" max="12535" width="25.42578125" style="3" bestFit="1" customWidth="1"/>
    <col min="12536" max="12536" width="20.85546875" style="3" customWidth="1"/>
    <col min="12537" max="12537" width="23.140625" style="3" customWidth="1"/>
    <col min="12538" max="12538" width="33.85546875" style="3" customWidth="1"/>
    <col min="12539" max="12539" width="13.7109375" style="3" customWidth="1"/>
    <col min="12540" max="12540" width="22.85546875" style="3" customWidth="1"/>
    <col min="12541" max="12541" width="20.140625" style="3" bestFit="1" customWidth="1"/>
    <col min="12542" max="12542" width="18.140625" style="3" customWidth="1"/>
    <col min="12543" max="12543" width="8.140625" style="3" customWidth="1"/>
    <col min="12544" max="12544" width="8.42578125" style="3" customWidth="1"/>
    <col min="12545" max="12549" width="11.5703125" style="3" bestFit="1" customWidth="1"/>
    <col min="12550" max="12550" width="10" style="3" customWidth="1"/>
    <col min="12551" max="12551" width="8.42578125" style="3" customWidth="1"/>
    <col min="12552" max="12552" width="8.85546875" style="3" customWidth="1"/>
    <col min="12553" max="12553" width="9.42578125" style="3" customWidth="1"/>
    <col min="12554" max="12554" width="8.7109375" style="3" customWidth="1"/>
    <col min="12555" max="12555" width="23.5703125" style="3" customWidth="1"/>
    <col min="12556" max="12556" width="19.140625" style="3" bestFit="1" customWidth="1"/>
    <col min="12557" max="12557" width="21.140625" style="3" bestFit="1" customWidth="1"/>
    <col min="12558" max="12569" width="11.5703125" style="3" bestFit="1" customWidth="1"/>
    <col min="12570" max="12570" width="23.5703125" style="3" customWidth="1"/>
    <col min="12571" max="12571" width="19.140625" style="3" bestFit="1" customWidth="1"/>
    <col min="12572" max="12572" width="19.28515625" style="3" bestFit="1" customWidth="1"/>
    <col min="12573" max="12584" width="11.5703125" style="3" bestFit="1" customWidth="1"/>
    <col min="12585" max="12585" width="11.42578125" style="3"/>
    <col min="12586" max="12586" width="13.42578125" style="3" customWidth="1"/>
    <col min="12587" max="12785" width="11.42578125" style="3"/>
    <col min="12786" max="12786" width="2.85546875" style="3" customWidth="1"/>
    <col min="12787" max="12787" width="20.7109375" style="3" customWidth="1"/>
    <col min="12788" max="12788" width="16.28515625" style="3" customWidth="1"/>
    <col min="12789" max="12789" width="21.7109375" style="3" customWidth="1"/>
    <col min="12790" max="12790" width="16.28515625" style="3" customWidth="1"/>
    <col min="12791" max="12791" width="25.42578125" style="3" bestFit="1" customWidth="1"/>
    <col min="12792" max="12792" width="20.85546875" style="3" customWidth="1"/>
    <col min="12793" max="12793" width="23.140625" style="3" customWidth="1"/>
    <col min="12794" max="12794" width="33.85546875" style="3" customWidth="1"/>
    <col min="12795" max="12795" width="13.7109375" style="3" customWidth="1"/>
    <col min="12796" max="12796" width="22.85546875" style="3" customWidth="1"/>
    <col min="12797" max="12797" width="20.140625" style="3" bestFit="1" customWidth="1"/>
    <col min="12798" max="12798" width="18.140625" style="3" customWidth="1"/>
    <col min="12799" max="12799" width="8.140625" style="3" customWidth="1"/>
    <col min="12800" max="12800" width="8.42578125" style="3" customWidth="1"/>
    <col min="12801" max="12805" width="11.5703125" style="3" bestFit="1" customWidth="1"/>
    <col min="12806" max="12806" width="10" style="3" customWidth="1"/>
    <col min="12807" max="12807" width="8.42578125" style="3" customWidth="1"/>
    <col min="12808" max="12808" width="8.85546875" style="3" customWidth="1"/>
    <col min="12809" max="12809" width="9.42578125" style="3" customWidth="1"/>
    <col min="12810" max="12810" width="8.7109375" style="3" customWidth="1"/>
    <col min="12811" max="12811" width="23.5703125" style="3" customWidth="1"/>
    <col min="12812" max="12812" width="19.140625" style="3" bestFit="1" customWidth="1"/>
    <col min="12813" max="12813" width="21.140625" style="3" bestFit="1" customWidth="1"/>
    <col min="12814" max="12825" width="11.5703125" style="3" bestFit="1" customWidth="1"/>
    <col min="12826" max="12826" width="23.5703125" style="3" customWidth="1"/>
    <col min="12827" max="12827" width="19.140625" style="3" bestFit="1" customWidth="1"/>
    <col min="12828" max="12828" width="19.28515625" style="3" bestFit="1" customWidth="1"/>
    <col min="12829" max="12840" width="11.5703125" style="3" bestFit="1" customWidth="1"/>
    <col min="12841" max="12841" width="11.42578125" style="3"/>
    <col min="12842" max="12842" width="13.42578125" style="3" customWidth="1"/>
    <col min="12843" max="13041" width="11.42578125" style="3"/>
    <col min="13042" max="13042" width="2.85546875" style="3" customWidth="1"/>
    <col min="13043" max="13043" width="20.7109375" style="3" customWidth="1"/>
    <col min="13044" max="13044" width="16.28515625" style="3" customWidth="1"/>
    <col min="13045" max="13045" width="21.7109375" style="3" customWidth="1"/>
    <col min="13046" max="13046" width="16.28515625" style="3" customWidth="1"/>
    <col min="13047" max="13047" width="25.42578125" style="3" bestFit="1" customWidth="1"/>
    <col min="13048" max="13048" width="20.85546875" style="3" customWidth="1"/>
    <col min="13049" max="13049" width="23.140625" style="3" customWidth="1"/>
    <col min="13050" max="13050" width="33.85546875" style="3" customWidth="1"/>
    <col min="13051" max="13051" width="13.7109375" style="3" customWidth="1"/>
    <col min="13052" max="13052" width="22.85546875" style="3" customWidth="1"/>
    <col min="13053" max="13053" width="20.140625" style="3" bestFit="1" customWidth="1"/>
    <col min="13054" max="13054" width="18.140625" style="3" customWidth="1"/>
    <col min="13055" max="13055" width="8.140625" style="3" customWidth="1"/>
    <col min="13056" max="13056" width="8.42578125" style="3" customWidth="1"/>
    <col min="13057" max="13061" width="11.5703125" style="3" bestFit="1" customWidth="1"/>
    <col min="13062" max="13062" width="10" style="3" customWidth="1"/>
    <col min="13063" max="13063" width="8.42578125" style="3" customWidth="1"/>
    <col min="13064" max="13064" width="8.85546875" style="3" customWidth="1"/>
    <col min="13065" max="13065" width="9.42578125" style="3" customWidth="1"/>
    <col min="13066" max="13066" width="8.7109375" style="3" customWidth="1"/>
    <col min="13067" max="13067" width="23.5703125" style="3" customWidth="1"/>
    <col min="13068" max="13068" width="19.140625" style="3" bestFit="1" customWidth="1"/>
    <col min="13069" max="13069" width="21.140625" style="3" bestFit="1" customWidth="1"/>
    <col min="13070" max="13081" width="11.5703125" style="3" bestFit="1" customWidth="1"/>
    <col min="13082" max="13082" width="23.5703125" style="3" customWidth="1"/>
    <col min="13083" max="13083" width="19.140625" style="3" bestFit="1" customWidth="1"/>
    <col min="13084" max="13084" width="19.28515625" style="3" bestFit="1" customWidth="1"/>
    <col min="13085" max="13096" width="11.5703125" style="3" bestFit="1" customWidth="1"/>
    <col min="13097" max="13097" width="11.42578125" style="3"/>
    <col min="13098" max="13098" width="13.42578125" style="3" customWidth="1"/>
    <col min="13099" max="13297" width="11.42578125" style="3"/>
    <col min="13298" max="13298" width="2.85546875" style="3" customWidth="1"/>
    <col min="13299" max="13299" width="20.7109375" style="3" customWidth="1"/>
    <col min="13300" max="13300" width="16.28515625" style="3" customWidth="1"/>
    <col min="13301" max="13301" width="21.7109375" style="3" customWidth="1"/>
    <col min="13302" max="13302" width="16.28515625" style="3" customWidth="1"/>
    <col min="13303" max="13303" width="25.42578125" style="3" bestFit="1" customWidth="1"/>
    <col min="13304" max="13304" width="20.85546875" style="3" customWidth="1"/>
    <col min="13305" max="13305" width="23.140625" style="3" customWidth="1"/>
    <col min="13306" max="13306" width="33.85546875" style="3" customWidth="1"/>
    <col min="13307" max="13307" width="13.7109375" style="3" customWidth="1"/>
    <col min="13308" max="13308" width="22.85546875" style="3" customWidth="1"/>
    <col min="13309" max="13309" width="20.140625" style="3" bestFit="1" customWidth="1"/>
    <col min="13310" max="13310" width="18.140625" style="3" customWidth="1"/>
    <col min="13311" max="13311" width="8.140625" style="3" customWidth="1"/>
    <col min="13312" max="13312" width="8.42578125" style="3" customWidth="1"/>
    <col min="13313" max="13317" width="11.5703125" style="3" bestFit="1" customWidth="1"/>
    <col min="13318" max="13318" width="10" style="3" customWidth="1"/>
    <col min="13319" max="13319" width="8.42578125" style="3" customWidth="1"/>
    <col min="13320" max="13320" width="8.85546875" style="3" customWidth="1"/>
    <col min="13321" max="13321" width="9.42578125" style="3" customWidth="1"/>
    <col min="13322" max="13322" width="8.7109375" style="3" customWidth="1"/>
    <col min="13323" max="13323" width="23.5703125" style="3" customWidth="1"/>
    <col min="13324" max="13324" width="19.140625" style="3" bestFit="1" customWidth="1"/>
    <col min="13325" max="13325" width="21.140625" style="3" bestFit="1" customWidth="1"/>
    <col min="13326" max="13337" width="11.5703125" style="3" bestFit="1" customWidth="1"/>
    <col min="13338" max="13338" width="23.5703125" style="3" customWidth="1"/>
    <col min="13339" max="13339" width="19.140625" style="3" bestFit="1" customWidth="1"/>
    <col min="13340" max="13340" width="19.28515625" style="3" bestFit="1" customWidth="1"/>
    <col min="13341" max="13352" width="11.5703125" style="3" bestFit="1" customWidth="1"/>
    <col min="13353" max="13353" width="11.42578125" style="3"/>
    <col min="13354" max="13354" width="13.42578125" style="3" customWidth="1"/>
    <col min="13355" max="13553" width="11.42578125" style="3"/>
    <col min="13554" max="13554" width="2.85546875" style="3" customWidth="1"/>
    <col min="13555" max="13555" width="20.7109375" style="3" customWidth="1"/>
    <col min="13556" max="13556" width="16.28515625" style="3" customWidth="1"/>
    <col min="13557" max="13557" width="21.7109375" style="3" customWidth="1"/>
    <col min="13558" max="13558" width="16.28515625" style="3" customWidth="1"/>
    <col min="13559" max="13559" width="25.42578125" style="3" bestFit="1" customWidth="1"/>
    <col min="13560" max="13560" width="20.85546875" style="3" customWidth="1"/>
    <col min="13561" max="13561" width="23.140625" style="3" customWidth="1"/>
    <col min="13562" max="13562" width="33.85546875" style="3" customWidth="1"/>
    <col min="13563" max="13563" width="13.7109375" style="3" customWidth="1"/>
    <col min="13564" max="13564" width="22.85546875" style="3" customWidth="1"/>
    <col min="13565" max="13565" width="20.140625" style="3" bestFit="1" customWidth="1"/>
    <col min="13566" max="13566" width="18.140625" style="3" customWidth="1"/>
    <col min="13567" max="13567" width="8.140625" style="3" customWidth="1"/>
    <col min="13568" max="13568" width="8.42578125" style="3" customWidth="1"/>
    <col min="13569" max="13573" width="11.5703125" style="3" bestFit="1" customWidth="1"/>
    <col min="13574" max="13574" width="10" style="3" customWidth="1"/>
    <col min="13575" max="13575" width="8.42578125" style="3" customWidth="1"/>
    <col min="13576" max="13576" width="8.85546875" style="3" customWidth="1"/>
    <col min="13577" max="13577" width="9.42578125" style="3" customWidth="1"/>
    <col min="13578" max="13578" width="8.7109375" style="3" customWidth="1"/>
    <col min="13579" max="13579" width="23.5703125" style="3" customWidth="1"/>
    <col min="13580" max="13580" width="19.140625" style="3" bestFit="1" customWidth="1"/>
    <col min="13581" max="13581" width="21.140625" style="3" bestFit="1" customWidth="1"/>
    <col min="13582" max="13593" width="11.5703125" style="3" bestFit="1" customWidth="1"/>
    <col min="13594" max="13594" width="23.5703125" style="3" customWidth="1"/>
    <col min="13595" max="13595" width="19.140625" style="3" bestFit="1" customWidth="1"/>
    <col min="13596" max="13596" width="19.28515625" style="3" bestFit="1" customWidth="1"/>
    <col min="13597" max="13608" width="11.5703125" style="3" bestFit="1" customWidth="1"/>
    <col min="13609" max="13609" width="11.42578125" style="3"/>
    <col min="13610" max="13610" width="13.42578125" style="3" customWidth="1"/>
    <col min="13611" max="13809" width="11.42578125" style="3"/>
    <col min="13810" max="13810" width="2.85546875" style="3" customWidth="1"/>
    <col min="13811" max="13811" width="20.7109375" style="3" customWidth="1"/>
    <col min="13812" max="13812" width="16.28515625" style="3" customWidth="1"/>
    <col min="13813" max="13813" width="21.7109375" style="3" customWidth="1"/>
    <col min="13814" max="13814" width="16.28515625" style="3" customWidth="1"/>
    <col min="13815" max="13815" width="25.42578125" style="3" bestFit="1" customWidth="1"/>
    <col min="13816" max="13816" width="20.85546875" style="3" customWidth="1"/>
    <col min="13817" max="13817" width="23.140625" style="3" customWidth="1"/>
    <col min="13818" max="13818" width="33.85546875" style="3" customWidth="1"/>
    <col min="13819" max="13819" width="13.7109375" style="3" customWidth="1"/>
    <col min="13820" max="13820" width="22.85546875" style="3" customWidth="1"/>
    <col min="13821" max="13821" width="20.140625" style="3" bestFit="1" customWidth="1"/>
    <col min="13822" max="13822" width="18.140625" style="3" customWidth="1"/>
    <col min="13823" max="13823" width="8.140625" style="3" customWidth="1"/>
    <col min="13824" max="13824" width="8.42578125" style="3" customWidth="1"/>
    <col min="13825" max="13829" width="11.5703125" style="3" bestFit="1" customWidth="1"/>
    <col min="13830" max="13830" width="10" style="3" customWidth="1"/>
    <col min="13831" max="13831" width="8.42578125" style="3" customWidth="1"/>
    <col min="13832" max="13832" width="8.85546875" style="3" customWidth="1"/>
    <col min="13833" max="13833" width="9.42578125" style="3" customWidth="1"/>
    <col min="13834" max="13834" width="8.7109375" style="3" customWidth="1"/>
    <col min="13835" max="13835" width="23.5703125" style="3" customWidth="1"/>
    <col min="13836" max="13836" width="19.140625" style="3" bestFit="1" customWidth="1"/>
    <col min="13837" max="13837" width="21.140625" style="3" bestFit="1" customWidth="1"/>
    <col min="13838" max="13849" width="11.5703125" style="3" bestFit="1" customWidth="1"/>
    <col min="13850" max="13850" width="23.5703125" style="3" customWidth="1"/>
    <col min="13851" max="13851" width="19.140625" style="3" bestFit="1" customWidth="1"/>
    <col min="13852" max="13852" width="19.28515625" style="3" bestFit="1" customWidth="1"/>
    <col min="13853" max="13864" width="11.5703125" style="3" bestFit="1" customWidth="1"/>
    <col min="13865" max="13865" width="11.42578125" style="3"/>
    <col min="13866" max="13866" width="13.42578125" style="3" customWidth="1"/>
    <col min="13867" max="14065" width="11.42578125" style="3"/>
    <col min="14066" max="14066" width="2.85546875" style="3" customWidth="1"/>
    <col min="14067" max="14067" width="20.7109375" style="3" customWidth="1"/>
    <col min="14068" max="14068" width="16.28515625" style="3" customWidth="1"/>
    <col min="14069" max="14069" width="21.7109375" style="3" customWidth="1"/>
    <col min="14070" max="14070" width="16.28515625" style="3" customWidth="1"/>
    <col min="14071" max="14071" width="25.42578125" style="3" bestFit="1" customWidth="1"/>
    <col min="14072" max="14072" width="20.85546875" style="3" customWidth="1"/>
    <col min="14073" max="14073" width="23.140625" style="3" customWidth="1"/>
    <col min="14074" max="14074" width="33.85546875" style="3" customWidth="1"/>
    <col min="14075" max="14075" width="13.7109375" style="3" customWidth="1"/>
    <col min="14076" max="14076" width="22.85546875" style="3" customWidth="1"/>
    <col min="14077" max="14077" width="20.140625" style="3" bestFit="1" customWidth="1"/>
    <col min="14078" max="14078" width="18.140625" style="3" customWidth="1"/>
    <col min="14079" max="14079" width="8.140625" style="3" customWidth="1"/>
    <col min="14080" max="14080" width="8.42578125" style="3" customWidth="1"/>
    <col min="14081" max="14085" width="11.5703125" style="3" bestFit="1" customWidth="1"/>
    <col min="14086" max="14086" width="10" style="3" customWidth="1"/>
    <col min="14087" max="14087" width="8.42578125" style="3" customWidth="1"/>
    <col min="14088" max="14088" width="8.85546875" style="3" customWidth="1"/>
    <col min="14089" max="14089" width="9.42578125" style="3" customWidth="1"/>
    <col min="14090" max="14090" width="8.7109375" style="3" customWidth="1"/>
    <col min="14091" max="14091" width="23.5703125" style="3" customWidth="1"/>
    <col min="14092" max="14092" width="19.140625" style="3" bestFit="1" customWidth="1"/>
    <col min="14093" max="14093" width="21.140625" style="3" bestFit="1" customWidth="1"/>
    <col min="14094" max="14105" width="11.5703125" style="3" bestFit="1" customWidth="1"/>
    <col min="14106" max="14106" width="23.5703125" style="3" customWidth="1"/>
    <col min="14107" max="14107" width="19.140625" style="3" bestFit="1" customWidth="1"/>
    <col min="14108" max="14108" width="19.28515625" style="3" bestFit="1" customWidth="1"/>
    <col min="14109" max="14120" width="11.5703125" style="3" bestFit="1" customWidth="1"/>
    <col min="14121" max="14121" width="11.42578125" style="3"/>
    <col min="14122" max="14122" width="13.42578125" style="3" customWidth="1"/>
    <col min="14123" max="14321" width="11.42578125" style="3"/>
    <col min="14322" max="14322" width="2.85546875" style="3" customWidth="1"/>
    <col min="14323" max="14323" width="20.7109375" style="3" customWidth="1"/>
    <col min="14324" max="14324" width="16.28515625" style="3" customWidth="1"/>
    <col min="14325" max="14325" width="21.7109375" style="3" customWidth="1"/>
    <col min="14326" max="14326" width="16.28515625" style="3" customWidth="1"/>
    <col min="14327" max="14327" width="25.42578125" style="3" bestFit="1" customWidth="1"/>
    <col min="14328" max="14328" width="20.85546875" style="3" customWidth="1"/>
    <col min="14329" max="14329" width="23.140625" style="3" customWidth="1"/>
    <col min="14330" max="14330" width="33.85546875" style="3" customWidth="1"/>
    <col min="14331" max="14331" width="13.7109375" style="3" customWidth="1"/>
    <col min="14332" max="14332" width="22.85546875" style="3" customWidth="1"/>
    <col min="14333" max="14333" width="20.140625" style="3" bestFit="1" customWidth="1"/>
    <col min="14334" max="14334" width="18.140625" style="3" customWidth="1"/>
    <col min="14335" max="14335" width="8.140625" style="3" customWidth="1"/>
    <col min="14336" max="14336" width="8.42578125" style="3" customWidth="1"/>
    <col min="14337" max="14341" width="11.5703125" style="3" bestFit="1" customWidth="1"/>
    <col min="14342" max="14342" width="10" style="3" customWidth="1"/>
    <col min="14343" max="14343" width="8.42578125" style="3" customWidth="1"/>
    <col min="14344" max="14344" width="8.85546875" style="3" customWidth="1"/>
    <col min="14345" max="14345" width="9.42578125" style="3" customWidth="1"/>
    <col min="14346" max="14346" width="8.7109375" style="3" customWidth="1"/>
    <col min="14347" max="14347" width="23.5703125" style="3" customWidth="1"/>
    <col min="14348" max="14348" width="19.140625" style="3" bestFit="1" customWidth="1"/>
    <col min="14349" max="14349" width="21.140625" style="3" bestFit="1" customWidth="1"/>
    <col min="14350" max="14361" width="11.5703125" style="3" bestFit="1" customWidth="1"/>
    <col min="14362" max="14362" width="23.5703125" style="3" customWidth="1"/>
    <col min="14363" max="14363" width="19.140625" style="3" bestFit="1" customWidth="1"/>
    <col min="14364" max="14364" width="19.28515625" style="3" bestFit="1" customWidth="1"/>
    <col min="14365" max="14376" width="11.5703125" style="3" bestFit="1" customWidth="1"/>
    <col min="14377" max="14377" width="11.42578125" style="3"/>
    <col min="14378" max="14378" width="13.42578125" style="3" customWidth="1"/>
    <col min="14379" max="14577" width="11.42578125" style="3"/>
    <col min="14578" max="14578" width="2.85546875" style="3" customWidth="1"/>
    <col min="14579" max="14579" width="20.7109375" style="3" customWidth="1"/>
    <col min="14580" max="14580" width="16.28515625" style="3" customWidth="1"/>
    <col min="14581" max="14581" width="21.7109375" style="3" customWidth="1"/>
    <col min="14582" max="14582" width="16.28515625" style="3" customWidth="1"/>
    <col min="14583" max="14583" width="25.42578125" style="3" bestFit="1" customWidth="1"/>
    <col min="14584" max="14584" width="20.85546875" style="3" customWidth="1"/>
    <col min="14585" max="14585" width="23.140625" style="3" customWidth="1"/>
    <col min="14586" max="14586" width="33.85546875" style="3" customWidth="1"/>
    <col min="14587" max="14587" width="13.7109375" style="3" customWidth="1"/>
    <col min="14588" max="14588" width="22.85546875" style="3" customWidth="1"/>
    <col min="14589" max="14589" width="20.140625" style="3" bestFit="1" customWidth="1"/>
    <col min="14590" max="14590" width="18.140625" style="3" customWidth="1"/>
    <col min="14591" max="14591" width="8.140625" style="3" customWidth="1"/>
    <col min="14592" max="14592" width="8.42578125" style="3" customWidth="1"/>
    <col min="14593" max="14597" width="11.5703125" style="3" bestFit="1" customWidth="1"/>
    <col min="14598" max="14598" width="10" style="3" customWidth="1"/>
    <col min="14599" max="14599" width="8.42578125" style="3" customWidth="1"/>
    <col min="14600" max="14600" width="8.85546875" style="3" customWidth="1"/>
    <col min="14601" max="14601" width="9.42578125" style="3" customWidth="1"/>
    <col min="14602" max="14602" width="8.7109375" style="3" customWidth="1"/>
    <col min="14603" max="14603" width="23.5703125" style="3" customWidth="1"/>
    <col min="14604" max="14604" width="19.140625" style="3" bestFit="1" customWidth="1"/>
    <col min="14605" max="14605" width="21.140625" style="3" bestFit="1" customWidth="1"/>
    <col min="14606" max="14617" width="11.5703125" style="3" bestFit="1" customWidth="1"/>
    <col min="14618" max="14618" width="23.5703125" style="3" customWidth="1"/>
    <col min="14619" max="14619" width="19.140625" style="3" bestFit="1" customWidth="1"/>
    <col min="14620" max="14620" width="19.28515625" style="3" bestFit="1" customWidth="1"/>
    <col min="14621" max="14632" width="11.5703125" style="3" bestFit="1" customWidth="1"/>
    <col min="14633" max="14633" width="11.42578125" style="3"/>
    <col min="14634" max="14634" width="13.42578125" style="3" customWidth="1"/>
    <col min="14635" max="14833" width="11.42578125" style="3"/>
    <col min="14834" max="14834" width="2.85546875" style="3" customWidth="1"/>
    <col min="14835" max="14835" width="20.7109375" style="3" customWidth="1"/>
    <col min="14836" max="14836" width="16.28515625" style="3" customWidth="1"/>
    <col min="14837" max="14837" width="21.7109375" style="3" customWidth="1"/>
    <col min="14838" max="14838" width="16.28515625" style="3" customWidth="1"/>
    <col min="14839" max="14839" width="25.42578125" style="3" bestFit="1" customWidth="1"/>
    <col min="14840" max="14840" width="20.85546875" style="3" customWidth="1"/>
    <col min="14841" max="14841" width="23.140625" style="3" customWidth="1"/>
    <col min="14842" max="14842" width="33.85546875" style="3" customWidth="1"/>
    <col min="14843" max="14843" width="13.7109375" style="3" customWidth="1"/>
    <col min="14844" max="14844" width="22.85546875" style="3" customWidth="1"/>
    <col min="14845" max="14845" width="20.140625" style="3" bestFit="1" customWidth="1"/>
    <col min="14846" max="14846" width="18.140625" style="3" customWidth="1"/>
    <col min="14847" max="14847" width="8.140625" style="3" customWidth="1"/>
    <col min="14848" max="14848" width="8.42578125" style="3" customWidth="1"/>
    <col min="14849" max="14853" width="11.5703125" style="3" bestFit="1" customWidth="1"/>
    <col min="14854" max="14854" width="10" style="3" customWidth="1"/>
    <col min="14855" max="14855" width="8.42578125" style="3" customWidth="1"/>
    <col min="14856" max="14856" width="8.85546875" style="3" customWidth="1"/>
    <col min="14857" max="14857" width="9.42578125" style="3" customWidth="1"/>
    <col min="14858" max="14858" width="8.7109375" style="3" customWidth="1"/>
    <col min="14859" max="14859" width="23.5703125" style="3" customWidth="1"/>
    <col min="14860" max="14860" width="19.140625" style="3" bestFit="1" customWidth="1"/>
    <col min="14861" max="14861" width="21.140625" style="3" bestFit="1" customWidth="1"/>
    <col min="14862" max="14873" width="11.5703125" style="3" bestFit="1" customWidth="1"/>
    <col min="14874" max="14874" width="23.5703125" style="3" customWidth="1"/>
    <col min="14875" max="14875" width="19.140625" style="3" bestFit="1" customWidth="1"/>
    <col min="14876" max="14876" width="19.28515625" style="3" bestFit="1" customWidth="1"/>
    <col min="14877" max="14888" width="11.5703125" style="3" bestFit="1" customWidth="1"/>
    <col min="14889" max="14889" width="11.42578125" style="3"/>
    <col min="14890" max="14890" width="13.42578125" style="3" customWidth="1"/>
    <col min="14891" max="15089" width="11.42578125" style="3"/>
    <col min="15090" max="15090" width="2.85546875" style="3" customWidth="1"/>
    <col min="15091" max="15091" width="20.7109375" style="3" customWidth="1"/>
    <col min="15092" max="15092" width="16.28515625" style="3" customWidth="1"/>
    <col min="15093" max="15093" width="21.7109375" style="3" customWidth="1"/>
    <col min="15094" max="15094" width="16.28515625" style="3" customWidth="1"/>
    <col min="15095" max="15095" width="25.42578125" style="3" bestFit="1" customWidth="1"/>
    <col min="15096" max="15096" width="20.85546875" style="3" customWidth="1"/>
    <col min="15097" max="15097" width="23.140625" style="3" customWidth="1"/>
    <col min="15098" max="15098" width="33.85546875" style="3" customWidth="1"/>
    <col min="15099" max="15099" width="13.7109375" style="3" customWidth="1"/>
    <col min="15100" max="15100" width="22.85546875" style="3" customWidth="1"/>
    <col min="15101" max="15101" width="20.140625" style="3" bestFit="1" customWidth="1"/>
    <col min="15102" max="15102" width="18.140625" style="3" customWidth="1"/>
    <col min="15103" max="15103" width="8.140625" style="3" customWidth="1"/>
    <col min="15104" max="15104" width="8.42578125" style="3" customWidth="1"/>
    <col min="15105" max="15109" width="11.5703125" style="3" bestFit="1" customWidth="1"/>
    <col min="15110" max="15110" width="10" style="3" customWidth="1"/>
    <col min="15111" max="15111" width="8.42578125" style="3" customWidth="1"/>
    <col min="15112" max="15112" width="8.85546875" style="3" customWidth="1"/>
    <col min="15113" max="15113" width="9.42578125" style="3" customWidth="1"/>
    <col min="15114" max="15114" width="8.7109375" style="3" customWidth="1"/>
    <col min="15115" max="15115" width="23.5703125" style="3" customWidth="1"/>
    <col min="15116" max="15116" width="19.140625" style="3" bestFit="1" customWidth="1"/>
    <col min="15117" max="15117" width="21.140625" style="3" bestFit="1" customWidth="1"/>
    <col min="15118" max="15129" width="11.5703125" style="3" bestFit="1" customWidth="1"/>
    <col min="15130" max="15130" width="23.5703125" style="3" customWidth="1"/>
    <col min="15131" max="15131" width="19.140625" style="3" bestFit="1" customWidth="1"/>
    <col min="15132" max="15132" width="19.28515625" style="3" bestFit="1" customWidth="1"/>
    <col min="15133" max="15144" width="11.5703125" style="3" bestFit="1" customWidth="1"/>
    <col min="15145" max="15145" width="11.42578125" style="3"/>
    <col min="15146" max="15146" width="13.42578125" style="3" customWidth="1"/>
    <col min="15147" max="15345" width="11.42578125" style="3"/>
    <col min="15346" max="15346" width="2.85546875" style="3" customWidth="1"/>
    <col min="15347" max="15347" width="20.7109375" style="3" customWidth="1"/>
    <col min="15348" max="15348" width="16.28515625" style="3" customWidth="1"/>
    <col min="15349" max="15349" width="21.7109375" style="3" customWidth="1"/>
    <col min="15350" max="15350" width="16.28515625" style="3" customWidth="1"/>
    <col min="15351" max="15351" width="25.42578125" style="3" bestFit="1" customWidth="1"/>
    <col min="15352" max="15352" width="20.85546875" style="3" customWidth="1"/>
    <col min="15353" max="15353" width="23.140625" style="3" customWidth="1"/>
    <col min="15354" max="15354" width="33.85546875" style="3" customWidth="1"/>
    <col min="15355" max="15355" width="13.7109375" style="3" customWidth="1"/>
    <col min="15356" max="15356" width="22.85546875" style="3" customWidth="1"/>
    <col min="15357" max="15357" width="20.140625" style="3" bestFit="1" customWidth="1"/>
    <col min="15358" max="15358" width="18.140625" style="3" customWidth="1"/>
    <col min="15359" max="15359" width="8.140625" style="3" customWidth="1"/>
    <col min="15360" max="15360" width="8.42578125" style="3" customWidth="1"/>
    <col min="15361" max="15365" width="11.5703125" style="3" bestFit="1" customWidth="1"/>
    <col min="15366" max="15366" width="10" style="3" customWidth="1"/>
    <col min="15367" max="15367" width="8.42578125" style="3" customWidth="1"/>
    <col min="15368" max="15368" width="8.85546875" style="3" customWidth="1"/>
    <col min="15369" max="15369" width="9.42578125" style="3" customWidth="1"/>
    <col min="15370" max="15370" width="8.7109375" style="3" customWidth="1"/>
    <col min="15371" max="15371" width="23.5703125" style="3" customWidth="1"/>
    <col min="15372" max="15372" width="19.140625" style="3" bestFit="1" customWidth="1"/>
    <col min="15373" max="15373" width="21.140625" style="3" bestFit="1" customWidth="1"/>
    <col min="15374" max="15385" width="11.5703125" style="3" bestFit="1" customWidth="1"/>
    <col min="15386" max="15386" width="23.5703125" style="3" customWidth="1"/>
    <col min="15387" max="15387" width="19.140625" style="3" bestFit="1" customWidth="1"/>
    <col min="15388" max="15388" width="19.28515625" style="3" bestFit="1" customWidth="1"/>
    <col min="15389" max="15400" width="11.5703125" style="3" bestFit="1" customWidth="1"/>
    <col min="15401" max="15401" width="11.42578125" style="3"/>
    <col min="15402" max="15402" width="13.42578125" style="3" customWidth="1"/>
    <col min="15403" max="15601" width="11.42578125" style="3"/>
    <col min="15602" max="15602" width="2.85546875" style="3" customWidth="1"/>
    <col min="15603" max="15603" width="20.7109375" style="3" customWidth="1"/>
    <col min="15604" max="15604" width="16.28515625" style="3" customWidth="1"/>
    <col min="15605" max="15605" width="21.7109375" style="3" customWidth="1"/>
    <col min="15606" max="15606" width="16.28515625" style="3" customWidth="1"/>
    <col min="15607" max="15607" width="25.42578125" style="3" bestFit="1" customWidth="1"/>
    <col min="15608" max="15608" width="20.85546875" style="3" customWidth="1"/>
    <col min="15609" max="15609" width="23.140625" style="3" customWidth="1"/>
    <col min="15610" max="15610" width="33.85546875" style="3" customWidth="1"/>
    <col min="15611" max="15611" width="13.7109375" style="3" customWidth="1"/>
    <col min="15612" max="15612" width="22.85546875" style="3" customWidth="1"/>
    <col min="15613" max="15613" width="20.140625" style="3" bestFit="1" customWidth="1"/>
    <col min="15614" max="15614" width="18.140625" style="3" customWidth="1"/>
    <col min="15615" max="15615" width="8.140625" style="3" customWidth="1"/>
    <col min="15616" max="15616" width="8.42578125" style="3" customWidth="1"/>
    <col min="15617" max="15621" width="11.5703125" style="3" bestFit="1" customWidth="1"/>
    <col min="15622" max="15622" width="10" style="3" customWidth="1"/>
    <col min="15623" max="15623" width="8.42578125" style="3" customWidth="1"/>
    <col min="15624" max="15624" width="8.85546875" style="3" customWidth="1"/>
    <col min="15625" max="15625" width="9.42578125" style="3" customWidth="1"/>
    <col min="15626" max="15626" width="8.7109375" style="3" customWidth="1"/>
    <col min="15627" max="15627" width="23.5703125" style="3" customWidth="1"/>
    <col min="15628" max="15628" width="19.140625" style="3" bestFit="1" customWidth="1"/>
    <col min="15629" max="15629" width="21.140625" style="3" bestFit="1" customWidth="1"/>
    <col min="15630" max="15641" width="11.5703125" style="3" bestFit="1" customWidth="1"/>
    <col min="15642" max="15642" width="23.5703125" style="3" customWidth="1"/>
    <col min="15643" max="15643" width="19.140625" style="3" bestFit="1" customWidth="1"/>
    <col min="15644" max="15644" width="19.28515625" style="3" bestFit="1" customWidth="1"/>
    <col min="15645" max="15656" width="11.5703125" style="3" bestFit="1" customWidth="1"/>
    <col min="15657" max="15657" width="11.42578125" style="3"/>
    <col min="15658" max="15658" width="13.42578125" style="3" customWidth="1"/>
    <col min="15659" max="15857" width="11.42578125" style="3"/>
    <col min="15858" max="15858" width="2.85546875" style="3" customWidth="1"/>
    <col min="15859" max="15859" width="20.7109375" style="3" customWidth="1"/>
    <col min="15860" max="15860" width="16.28515625" style="3" customWidth="1"/>
    <col min="15861" max="15861" width="21.7109375" style="3" customWidth="1"/>
    <col min="15862" max="15862" width="16.28515625" style="3" customWidth="1"/>
    <col min="15863" max="15863" width="25.42578125" style="3" bestFit="1" customWidth="1"/>
    <col min="15864" max="15864" width="20.85546875" style="3" customWidth="1"/>
    <col min="15865" max="15865" width="23.140625" style="3" customWidth="1"/>
    <col min="15866" max="15866" width="33.85546875" style="3" customWidth="1"/>
    <col min="15867" max="15867" width="13.7109375" style="3" customWidth="1"/>
    <col min="15868" max="15868" width="22.85546875" style="3" customWidth="1"/>
    <col min="15869" max="15869" width="20.140625" style="3" bestFit="1" customWidth="1"/>
    <col min="15870" max="15870" width="18.140625" style="3" customWidth="1"/>
    <col min="15871" max="15871" width="8.140625" style="3" customWidth="1"/>
    <col min="15872" max="15872" width="8.42578125" style="3" customWidth="1"/>
    <col min="15873" max="15877" width="11.5703125" style="3" bestFit="1" customWidth="1"/>
    <col min="15878" max="15878" width="10" style="3" customWidth="1"/>
    <col min="15879" max="15879" width="8.42578125" style="3" customWidth="1"/>
    <col min="15880" max="15880" width="8.85546875" style="3" customWidth="1"/>
    <col min="15881" max="15881" width="9.42578125" style="3" customWidth="1"/>
    <col min="15882" max="15882" width="8.7109375" style="3" customWidth="1"/>
    <col min="15883" max="15883" width="23.5703125" style="3" customWidth="1"/>
    <col min="15884" max="15884" width="19.140625" style="3" bestFit="1" customWidth="1"/>
    <col min="15885" max="15885" width="21.140625" style="3" bestFit="1" customWidth="1"/>
    <col min="15886" max="15897" width="11.5703125" style="3" bestFit="1" customWidth="1"/>
    <col min="15898" max="15898" width="23.5703125" style="3" customWidth="1"/>
    <col min="15899" max="15899" width="19.140625" style="3" bestFit="1" customWidth="1"/>
    <col min="15900" max="15900" width="19.28515625" style="3" bestFit="1" customWidth="1"/>
    <col min="15901" max="15912" width="11.5703125" style="3" bestFit="1" customWidth="1"/>
    <col min="15913" max="15913" width="11.42578125" style="3"/>
    <col min="15914" max="15914" width="13.42578125" style="3" customWidth="1"/>
    <col min="15915" max="16113" width="11.42578125" style="3"/>
    <col min="16114" max="16114" width="2.85546875" style="3" customWidth="1"/>
    <col min="16115" max="16115" width="20.7109375" style="3" customWidth="1"/>
    <col min="16116" max="16116" width="16.28515625" style="3" customWidth="1"/>
    <col min="16117" max="16117" width="21.7109375" style="3" customWidth="1"/>
    <col min="16118" max="16118" width="16.28515625" style="3" customWidth="1"/>
    <col min="16119" max="16119" width="25.42578125" style="3" bestFit="1" customWidth="1"/>
    <col min="16120" max="16120" width="20.85546875" style="3" customWidth="1"/>
    <col min="16121" max="16121" width="23.140625" style="3" customWidth="1"/>
    <col min="16122" max="16122" width="33.85546875" style="3" customWidth="1"/>
    <col min="16123" max="16123" width="13.7109375" style="3" customWidth="1"/>
    <col min="16124" max="16124" width="22.85546875" style="3" customWidth="1"/>
    <col min="16125" max="16125" width="20.140625" style="3" bestFit="1" customWidth="1"/>
    <col min="16126" max="16126" width="18.140625" style="3" customWidth="1"/>
    <col min="16127" max="16127" width="8.140625" style="3" customWidth="1"/>
    <col min="16128" max="16128" width="8.42578125" style="3" customWidth="1"/>
    <col min="16129" max="16133" width="11.5703125" style="3" bestFit="1" customWidth="1"/>
    <col min="16134" max="16134" width="10" style="3" customWidth="1"/>
    <col min="16135" max="16135" width="8.42578125" style="3" customWidth="1"/>
    <col min="16136" max="16136" width="8.85546875" style="3" customWidth="1"/>
    <col min="16137" max="16137" width="9.42578125" style="3" customWidth="1"/>
    <col min="16138" max="16138" width="8.7109375" style="3" customWidth="1"/>
    <col min="16139" max="16139" width="23.5703125" style="3" customWidth="1"/>
    <col min="16140" max="16140" width="19.140625" style="3" bestFit="1" customWidth="1"/>
    <col min="16141" max="16141" width="21.140625" style="3" bestFit="1" customWidth="1"/>
    <col min="16142" max="16153" width="11.5703125" style="3" bestFit="1" customWidth="1"/>
    <col min="16154" max="16154" width="23.5703125" style="3" customWidth="1"/>
    <col min="16155" max="16155" width="19.140625" style="3" bestFit="1" customWidth="1"/>
    <col min="16156" max="16156" width="19.28515625" style="3" bestFit="1" customWidth="1"/>
    <col min="16157" max="16168" width="11.5703125" style="3" bestFit="1" customWidth="1"/>
    <col min="16169" max="16169" width="11.42578125" style="3"/>
    <col min="16170" max="16170" width="13.42578125" style="3" customWidth="1"/>
    <col min="16171" max="16384" width="11.42578125" style="3"/>
  </cols>
  <sheetData>
    <row r="2" spans="1:186" s="3" customFormat="1" ht="14.25" customHeight="1" x14ac:dyDescent="0.2">
      <c r="A2" s="7"/>
      <c r="B2" s="4"/>
      <c r="I2" s="503"/>
      <c r="J2" s="5"/>
      <c r="L2" s="6"/>
      <c r="N2" s="6"/>
    </row>
    <row r="3" spans="1:186" s="3" customFormat="1" x14ac:dyDescent="0.2">
      <c r="A3" s="7"/>
      <c r="I3" s="503"/>
      <c r="J3" s="5"/>
      <c r="L3" s="6"/>
      <c r="N3" s="6"/>
    </row>
    <row r="4" spans="1:186" s="3" customFormat="1" ht="12.75" customHeight="1" x14ac:dyDescent="0.2">
      <c r="A4" s="7"/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132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</row>
    <row r="5" spans="1:186" s="3" customFormat="1" x14ac:dyDescent="0.2">
      <c r="A5" s="7"/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132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</row>
    <row r="6" spans="1:186" s="3" customFormat="1" x14ac:dyDescent="0.2">
      <c r="A6" s="7"/>
      <c r="B6" s="33"/>
      <c r="C6" s="33"/>
      <c r="D6" s="33"/>
      <c r="E6" s="33"/>
      <c r="F6" s="33"/>
      <c r="G6" s="33"/>
      <c r="H6" s="33"/>
      <c r="I6" s="50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13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</row>
    <row r="7" spans="1:186" s="3" customFormat="1" ht="39" customHeight="1" thickBot="1" x14ac:dyDescent="0.25">
      <c r="A7" s="7"/>
      <c r="B7" s="249" t="s">
        <v>351</v>
      </c>
      <c r="C7" s="249"/>
      <c r="D7" s="249"/>
      <c r="E7" s="249"/>
      <c r="F7" s="249"/>
      <c r="G7" s="249"/>
      <c r="H7" s="249"/>
      <c r="I7" s="865" t="s">
        <v>35</v>
      </c>
      <c r="J7" s="865"/>
      <c r="K7" s="865"/>
      <c r="L7" s="86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</row>
    <row r="8" spans="1:186" s="3" customFormat="1" ht="25.5" customHeight="1" x14ac:dyDescent="0.2">
      <c r="A8" s="7"/>
      <c r="B8" s="578" t="s">
        <v>29</v>
      </c>
      <c r="C8" s="579"/>
      <c r="D8" s="579"/>
      <c r="E8" s="579"/>
      <c r="F8" s="579"/>
      <c r="G8" s="579"/>
      <c r="H8" s="579"/>
      <c r="I8" s="579"/>
      <c r="J8" s="579"/>
      <c r="K8" s="435" t="s">
        <v>33</v>
      </c>
      <c r="L8" s="281" t="s">
        <v>34</v>
      </c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435" t="s">
        <v>32</v>
      </c>
      <c r="AA8" s="281" t="s">
        <v>37</v>
      </c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 t="s">
        <v>0</v>
      </c>
      <c r="AP8" s="281"/>
      <c r="AQ8" s="352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</row>
    <row r="9" spans="1:186" s="3" customFormat="1" ht="12.75" customHeight="1" x14ac:dyDescent="0.2">
      <c r="A9" s="7"/>
      <c r="B9" s="581" t="s">
        <v>19</v>
      </c>
      <c r="C9" s="450" t="s">
        <v>14</v>
      </c>
      <c r="D9" s="450" t="s">
        <v>15</v>
      </c>
      <c r="E9" s="450" t="s">
        <v>16</v>
      </c>
      <c r="F9" s="191" t="s">
        <v>11</v>
      </c>
      <c r="G9" s="191" t="s">
        <v>12</v>
      </c>
      <c r="H9" s="450" t="s">
        <v>22</v>
      </c>
      <c r="I9" s="450" t="s">
        <v>31</v>
      </c>
      <c r="J9" s="450" t="s">
        <v>17</v>
      </c>
      <c r="K9" s="436"/>
      <c r="L9" s="201" t="s">
        <v>1</v>
      </c>
      <c r="M9" s="201"/>
      <c r="N9" s="201" t="s">
        <v>2</v>
      </c>
      <c r="O9" s="201"/>
      <c r="P9" s="201"/>
      <c r="Q9" s="201"/>
      <c r="R9" s="201"/>
      <c r="S9" s="201"/>
      <c r="T9" s="201"/>
      <c r="U9" s="201"/>
      <c r="V9" s="191" t="s">
        <v>3</v>
      </c>
      <c r="W9" s="191" t="s">
        <v>4</v>
      </c>
      <c r="X9" s="191" t="s">
        <v>27</v>
      </c>
      <c r="Y9" s="191" t="s">
        <v>5</v>
      </c>
      <c r="Z9" s="436"/>
      <c r="AA9" s="201" t="s">
        <v>1</v>
      </c>
      <c r="AB9" s="201"/>
      <c r="AC9" s="201" t="s">
        <v>2</v>
      </c>
      <c r="AD9" s="201"/>
      <c r="AE9" s="201"/>
      <c r="AF9" s="201"/>
      <c r="AG9" s="201"/>
      <c r="AH9" s="201"/>
      <c r="AI9" s="201"/>
      <c r="AJ9" s="201"/>
      <c r="AK9" s="191" t="s">
        <v>3</v>
      </c>
      <c r="AL9" s="191" t="s">
        <v>4</v>
      </c>
      <c r="AM9" s="191" t="s">
        <v>27</v>
      </c>
      <c r="AN9" s="191" t="s">
        <v>5</v>
      </c>
      <c r="AO9" s="191" t="s">
        <v>28</v>
      </c>
      <c r="AP9" s="191" t="s">
        <v>20</v>
      </c>
      <c r="AQ9" s="195" t="s">
        <v>21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</row>
    <row r="10" spans="1:186" s="3" customFormat="1" ht="100.5" customHeight="1" thickBot="1" x14ac:dyDescent="0.25">
      <c r="A10" s="7"/>
      <c r="B10" s="199"/>
      <c r="C10" s="289"/>
      <c r="D10" s="289"/>
      <c r="E10" s="289"/>
      <c r="F10" s="288"/>
      <c r="G10" s="288"/>
      <c r="H10" s="289"/>
      <c r="I10" s="289"/>
      <c r="J10" s="289"/>
      <c r="K10" s="437"/>
      <c r="L10" s="291" t="s">
        <v>6</v>
      </c>
      <c r="M10" s="291" t="s">
        <v>7</v>
      </c>
      <c r="N10" s="291" t="s">
        <v>8</v>
      </c>
      <c r="O10" s="291" t="s">
        <v>9</v>
      </c>
      <c r="P10" s="291" t="s">
        <v>10</v>
      </c>
      <c r="Q10" s="291" t="s">
        <v>23</v>
      </c>
      <c r="R10" s="291" t="s">
        <v>24</v>
      </c>
      <c r="S10" s="291" t="s">
        <v>25</v>
      </c>
      <c r="T10" s="291" t="s">
        <v>26</v>
      </c>
      <c r="U10" s="291" t="s">
        <v>30</v>
      </c>
      <c r="V10" s="288"/>
      <c r="W10" s="288"/>
      <c r="X10" s="288"/>
      <c r="Y10" s="288"/>
      <c r="Z10" s="437"/>
      <c r="AA10" s="291" t="s">
        <v>6</v>
      </c>
      <c r="AB10" s="291" t="s">
        <v>7</v>
      </c>
      <c r="AC10" s="291" t="s">
        <v>8</v>
      </c>
      <c r="AD10" s="291" t="s">
        <v>9</v>
      </c>
      <c r="AE10" s="291" t="s">
        <v>10</v>
      </c>
      <c r="AF10" s="291" t="s">
        <v>23</v>
      </c>
      <c r="AG10" s="291" t="s">
        <v>24</v>
      </c>
      <c r="AH10" s="291" t="s">
        <v>25</v>
      </c>
      <c r="AI10" s="291" t="s">
        <v>26</v>
      </c>
      <c r="AJ10" s="291" t="s">
        <v>30</v>
      </c>
      <c r="AK10" s="288"/>
      <c r="AL10" s="288"/>
      <c r="AM10" s="288"/>
      <c r="AN10" s="288"/>
      <c r="AO10" s="288"/>
      <c r="AP10" s="288"/>
      <c r="AQ10" s="290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</row>
    <row r="11" spans="1:186" s="876" customFormat="1" ht="100.5" customHeight="1" x14ac:dyDescent="0.2">
      <c r="A11" s="498"/>
      <c r="B11" s="866" t="s">
        <v>38</v>
      </c>
      <c r="C11" s="708" t="s">
        <v>314</v>
      </c>
      <c r="D11" s="708" t="s">
        <v>314</v>
      </c>
      <c r="E11" s="530" t="s">
        <v>352</v>
      </c>
      <c r="F11" s="530" t="s">
        <v>353</v>
      </c>
      <c r="G11" s="867">
        <v>2020730010042</v>
      </c>
      <c r="H11" s="530" t="s">
        <v>354</v>
      </c>
      <c r="I11" s="530" t="s">
        <v>355</v>
      </c>
      <c r="J11" s="708">
        <v>20</v>
      </c>
      <c r="K11" s="868">
        <f t="shared" ref="K11:K34" si="0">L11+M11</f>
        <v>70000000</v>
      </c>
      <c r="L11" s="869">
        <v>0</v>
      </c>
      <c r="M11" s="870">
        <v>70000000</v>
      </c>
      <c r="N11" s="871">
        <v>0</v>
      </c>
      <c r="O11" s="871">
        <v>0</v>
      </c>
      <c r="P11" s="871">
        <v>0</v>
      </c>
      <c r="Q11" s="871">
        <v>0</v>
      </c>
      <c r="R11" s="871">
        <v>0</v>
      </c>
      <c r="S11" s="871">
        <v>0</v>
      </c>
      <c r="T11" s="871">
        <v>0</v>
      </c>
      <c r="U11" s="871">
        <v>0</v>
      </c>
      <c r="V11" s="871">
        <v>0</v>
      </c>
      <c r="W11" s="871">
        <v>0</v>
      </c>
      <c r="X11" s="871">
        <v>0</v>
      </c>
      <c r="Y11" s="871">
        <v>0</v>
      </c>
      <c r="Z11" s="872">
        <f>AA11+AB11</f>
        <v>69977950</v>
      </c>
      <c r="AA11" s="871">
        <v>0</v>
      </c>
      <c r="AB11" s="870">
        <v>69977950</v>
      </c>
      <c r="AC11" s="871">
        <v>0</v>
      </c>
      <c r="AD11" s="871">
        <v>0</v>
      </c>
      <c r="AE11" s="871">
        <v>0</v>
      </c>
      <c r="AF11" s="871">
        <v>0</v>
      </c>
      <c r="AG11" s="871">
        <v>0</v>
      </c>
      <c r="AH11" s="871">
        <v>0</v>
      </c>
      <c r="AI11" s="871">
        <v>0</v>
      </c>
      <c r="AJ11" s="871">
        <v>0</v>
      </c>
      <c r="AK11" s="871">
        <v>0</v>
      </c>
      <c r="AL11" s="871">
        <v>0</v>
      </c>
      <c r="AM11" s="871">
        <v>0</v>
      </c>
      <c r="AN11" s="871">
        <v>0</v>
      </c>
      <c r="AO11" s="873" t="s">
        <v>356</v>
      </c>
      <c r="AP11" s="708" t="s">
        <v>357</v>
      </c>
      <c r="AQ11" s="874" t="s">
        <v>358</v>
      </c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75"/>
      <c r="BS11" s="875"/>
      <c r="BT11" s="875"/>
      <c r="BU11" s="875"/>
      <c r="BV11" s="875"/>
      <c r="BW11" s="875"/>
      <c r="BX11" s="875"/>
      <c r="BY11" s="875"/>
      <c r="BZ11" s="875"/>
      <c r="CA11" s="875"/>
      <c r="CB11" s="875"/>
      <c r="CC11" s="875"/>
      <c r="CD11" s="875"/>
      <c r="CE11" s="875"/>
      <c r="CF11" s="875"/>
      <c r="CG11" s="875"/>
      <c r="CH11" s="875"/>
      <c r="CI11" s="875"/>
      <c r="CJ11" s="875"/>
      <c r="CK11" s="875"/>
      <c r="CL11" s="875"/>
      <c r="CM11" s="875"/>
      <c r="CN11" s="875"/>
      <c r="CO11" s="875"/>
      <c r="CP11" s="875"/>
      <c r="CQ11" s="875"/>
      <c r="CR11" s="875"/>
      <c r="CS11" s="875"/>
      <c r="CT11" s="875"/>
      <c r="CU11" s="875"/>
      <c r="CV11" s="875"/>
      <c r="CW11" s="875"/>
      <c r="CX11" s="875"/>
      <c r="CY11" s="875"/>
      <c r="CZ11" s="875"/>
      <c r="DA11" s="875"/>
      <c r="DB11" s="875"/>
      <c r="DC11" s="875"/>
      <c r="DD11" s="875"/>
      <c r="DE11" s="875"/>
      <c r="DF11" s="875"/>
      <c r="DG11" s="875"/>
      <c r="DH11" s="875"/>
      <c r="DI11" s="875"/>
      <c r="DJ11" s="875"/>
      <c r="DK11" s="875"/>
      <c r="DL11" s="875"/>
      <c r="DM11" s="875"/>
      <c r="DN11" s="875"/>
      <c r="DO11" s="875"/>
      <c r="DP11" s="875"/>
      <c r="DQ11" s="875"/>
      <c r="DR11" s="875"/>
      <c r="DS11" s="875"/>
      <c r="DT11" s="875"/>
      <c r="DU11" s="875"/>
      <c r="DV11" s="875"/>
      <c r="DW11" s="875"/>
      <c r="DX11" s="875"/>
      <c r="DY11" s="875"/>
      <c r="DZ11" s="875"/>
      <c r="EA11" s="875"/>
      <c r="EB11" s="875"/>
      <c r="EC11" s="875"/>
      <c r="ED11" s="875"/>
      <c r="EE11" s="875"/>
      <c r="EF11" s="875"/>
      <c r="EG11" s="875"/>
      <c r="EH11" s="875"/>
      <c r="EI11" s="875"/>
      <c r="EJ11" s="875"/>
      <c r="EK11" s="875"/>
      <c r="EL11" s="875"/>
      <c r="EM11" s="875"/>
      <c r="EN11" s="875"/>
      <c r="EO11" s="875"/>
      <c r="EP11" s="875"/>
      <c r="EQ11" s="875"/>
      <c r="ER11" s="875"/>
      <c r="ES11" s="875"/>
      <c r="ET11" s="875"/>
      <c r="EU11" s="875"/>
      <c r="EV11" s="875"/>
      <c r="EW11" s="875"/>
      <c r="EX11" s="875"/>
      <c r="EY11" s="875"/>
      <c r="EZ11" s="875"/>
      <c r="FA11" s="875"/>
      <c r="FB11" s="875"/>
      <c r="FC11" s="875"/>
      <c r="FD11" s="875"/>
      <c r="FE11" s="875"/>
      <c r="FF11" s="875"/>
      <c r="FG11" s="875"/>
      <c r="FH11" s="875"/>
      <c r="FI11" s="875"/>
      <c r="FJ11" s="875"/>
      <c r="FK11" s="875"/>
      <c r="FL11" s="875"/>
      <c r="FM11" s="875"/>
      <c r="FN11" s="875"/>
      <c r="FO11" s="875"/>
      <c r="FP11" s="875"/>
      <c r="FQ11" s="875"/>
      <c r="FR11" s="875"/>
      <c r="FS11" s="875"/>
      <c r="FT11" s="875"/>
      <c r="FU11" s="875"/>
      <c r="FV11" s="875"/>
      <c r="FW11" s="875"/>
      <c r="FX11" s="875"/>
      <c r="FY11" s="875"/>
      <c r="FZ11" s="875"/>
      <c r="GA11" s="875"/>
      <c r="GB11" s="875"/>
      <c r="GC11" s="875"/>
      <c r="GD11" s="875"/>
    </row>
    <row r="12" spans="1:186" s="876" customFormat="1" ht="76.5" x14ac:dyDescent="0.2">
      <c r="A12" s="498"/>
      <c r="B12" s="877" t="s">
        <v>38</v>
      </c>
      <c r="C12" s="551" t="s">
        <v>314</v>
      </c>
      <c r="D12" s="160" t="s">
        <v>352</v>
      </c>
      <c r="E12" s="160" t="s">
        <v>353</v>
      </c>
      <c r="F12" s="539">
        <v>2020730010042</v>
      </c>
      <c r="G12" s="539">
        <v>208312101740</v>
      </c>
      <c r="H12" s="160" t="s">
        <v>354</v>
      </c>
      <c r="I12" s="160" t="s">
        <v>359</v>
      </c>
      <c r="J12" s="551">
        <v>1</v>
      </c>
      <c r="K12" s="878">
        <f t="shared" si="0"/>
        <v>72502074</v>
      </c>
      <c r="L12" s="879">
        <v>0</v>
      </c>
      <c r="M12" s="714">
        <v>72502074</v>
      </c>
      <c r="N12" s="880">
        <v>0</v>
      </c>
      <c r="O12" s="880">
        <v>0</v>
      </c>
      <c r="P12" s="880">
        <v>0</v>
      </c>
      <c r="Q12" s="880">
        <v>0</v>
      </c>
      <c r="R12" s="880">
        <v>0</v>
      </c>
      <c r="S12" s="880">
        <v>0</v>
      </c>
      <c r="T12" s="880">
        <v>0</v>
      </c>
      <c r="U12" s="880">
        <v>0</v>
      </c>
      <c r="V12" s="880">
        <v>0</v>
      </c>
      <c r="W12" s="880">
        <v>0</v>
      </c>
      <c r="X12" s="880">
        <v>0</v>
      </c>
      <c r="Y12" s="880">
        <v>0</v>
      </c>
      <c r="Z12" s="881">
        <f t="shared" ref="Z12:Z42" si="1">AA12+AB12</f>
        <v>0</v>
      </c>
      <c r="AA12" s="880">
        <v>0</v>
      </c>
      <c r="AB12" s="714">
        <v>0</v>
      </c>
      <c r="AC12" s="880">
        <v>0</v>
      </c>
      <c r="AD12" s="880">
        <v>0</v>
      </c>
      <c r="AE12" s="880">
        <v>0</v>
      </c>
      <c r="AF12" s="880">
        <v>0</v>
      </c>
      <c r="AG12" s="880">
        <v>0</v>
      </c>
      <c r="AH12" s="880">
        <v>0</v>
      </c>
      <c r="AI12" s="880">
        <v>0</v>
      </c>
      <c r="AJ12" s="880">
        <v>0</v>
      </c>
      <c r="AK12" s="880">
        <v>0</v>
      </c>
      <c r="AL12" s="880">
        <v>0</v>
      </c>
      <c r="AM12" s="880">
        <v>0</v>
      </c>
      <c r="AN12" s="880">
        <v>0</v>
      </c>
      <c r="AO12" s="588" t="s">
        <v>356</v>
      </c>
      <c r="AP12" s="551" t="s">
        <v>357</v>
      </c>
      <c r="AQ12" s="882" t="s">
        <v>358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75"/>
      <c r="BS12" s="875"/>
      <c r="BT12" s="875"/>
      <c r="BU12" s="875"/>
      <c r="BV12" s="875"/>
      <c r="BW12" s="875"/>
      <c r="BX12" s="875"/>
      <c r="BY12" s="875"/>
      <c r="BZ12" s="875"/>
      <c r="CA12" s="875"/>
      <c r="CB12" s="875"/>
      <c r="CC12" s="875"/>
      <c r="CD12" s="875"/>
      <c r="CE12" s="875"/>
      <c r="CF12" s="875"/>
      <c r="CG12" s="875"/>
      <c r="CH12" s="875"/>
      <c r="CI12" s="875"/>
      <c r="CJ12" s="875"/>
      <c r="CK12" s="875"/>
      <c r="CL12" s="875"/>
      <c r="CM12" s="875"/>
      <c r="CN12" s="875"/>
      <c r="CO12" s="875"/>
      <c r="CP12" s="875"/>
      <c r="CQ12" s="875"/>
      <c r="CR12" s="875"/>
      <c r="CS12" s="875"/>
      <c r="CT12" s="875"/>
      <c r="CU12" s="875"/>
      <c r="CV12" s="875"/>
      <c r="CW12" s="875"/>
      <c r="CX12" s="875"/>
      <c r="CY12" s="875"/>
      <c r="CZ12" s="875"/>
      <c r="DA12" s="875"/>
      <c r="DB12" s="875"/>
      <c r="DC12" s="875"/>
      <c r="DD12" s="875"/>
      <c r="DE12" s="875"/>
      <c r="DF12" s="875"/>
      <c r="DG12" s="875"/>
      <c r="DH12" s="875"/>
      <c r="DI12" s="875"/>
      <c r="DJ12" s="875"/>
      <c r="DK12" s="875"/>
      <c r="DL12" s="875"/>
      <c r="DM12" s="875"/>
      <c r="DN12" s="875"/>
      <c r="DO12" s="875"/>
      <c r="DP12" s="875"/>
      <c r="DQ12" s="875"/>
      <c r="DR12" s="875"/>
      <c r="DS12" s="875"/>
      <c r="DT12" s="875"/>
      <c r="DU12" s="875"/>
      <c r="DV12" s="875"/>
      <c r="DW12" s="875"/>
      <c r="DX12" s="875"/>
      <c r="DY12" s="875"/>
      <c r="DZ12" s="875"/>
      <c r="EA12" s="875"/>
      <c r="EB12" s="875"/>
      <c r="EC12" s="875"/>
      <c r="ED12" s="875"/>
      <c r="EE12" s="875"/>
      <c r="EF12" s="875"/>
      <c r="EG12" s="875"/>
      <c r="EH12" s="875"/>
      <c r="EI12" s="875"/>
      <c r="EJ12" s="875"/>
      <c r="EK12" s="875"/>
      <c r="EL12" s="875"/>
      <c r="EM12" s="875"/>
      <c r="EN12" s="875"/>
      <c r="EO12" s="875"/>
      <c r="EP12" s="875"/>
      <c r="EQ12" s="875"/>
      <c r="ER12" s="875"/>
      <c r="ES12" s="875"/>
      <c r="ET12" s="875"/>
      <c r="EU12" s="875"/>
      <c r="EV12" s="875"/>
      <c r="EW12" s="875"/>
      <c r="EX12" s="875"/>
      <c r="EY12" s="875"/>
      <c r="EZ12" s="875"/>
      <c r="FA12" s="875"/>
      <c r="FB12" s="875"/>
      <c r="FC12" s="875"/>
      <c r="FD12" s="875"/>
      <c r="FE12" s="875"/>
      <c r="FF12" s="875"/>
      <c r="FG12" s="875"/>
      <c r="FH12" s="875"/>
      <c r="FI12" s="875"/>
      <c r="FJ12" s="875"/>
      <c r="FK12" s="875"/>
      <c r="FL12" s="875"/>
      <c r="FM12" s="875"/>
      <c r="FN12" s="875"/>
      <c r="FO12" s="875"/>
      <c r="FP12" s="875"/>
      <c r="FQ12" s="875"/>
      <c r="FR12" s="875"/>
      <c r="FS12" s="875"/>
      <c r="FT12" s="875"/>
      <c r="FU12" s="875"/>
      <c r="FV12" s="875"/>
      <c r="FW12" s="875"/>
      <c r="FX12" s="875"/>
      <c r="FY12" s="875"/>
      <c r="FZ12" s="875"/>
      <c r="GA12" s="875"/>
      <c r="GB12" s="875"/>
      <c r="GC12" s="875"/>
      <c r="GD12" s="875"/>
    </row>
    <row r="13" spans="1:186" s="3" customFormat="1" ht="63.75" x14ac:dyDescent="0.2">
      <c r="A13" s="498"/>
      <c r="B13" s="877" t="s">
        <v>38</v>
      </c>
      <c r="C13" s="551" t="s">
        <v>314</v>
      </c>
      <c r="D13" s="160" t="s">
        <v>352</v>
      </c>
      <c r="E13" s="160" t="s">
        <v>353</v>
      </c>
      <c r="F13" s="539">
        <v>2020730010004</v>
      </c>
      <c r="G13" s="539">
        <v>208312101741</v>
      </c>
      <c r="H13" s="160" t="s">
        <v>360</v>
      </c>
      <c r="I13" s="160" t="s">
        <v>361</v>
      </c>
      <c r="J13" s="551">
        <v>1</v>
      </c>
      <c r="K13" s="878">
        <f>L13+M13</f>
        <v>62950000</v>
      </c>
      <c r="L13" s="879">
        <v>0</v>
      </c>
      <c r="M13" s="714">
        <v>62950000</v>
      </c>
      <c r="N13" s="880">
        <v>0</v>
      </c>
      <c r="O13" s="880">
        <v>0</v>
      </c>
      <c r="P13" s="880">
        <v>0</v>
      </c>
      <c r="Q13" s="880">
        <v>0</v>
      </c>
      <c r="R13" s="880">
        <v>0</v>
      </c>
      <c r="S13" s="880">
        <v>0</v>
      </c>
      <c r="T13" s="880">
        <v>0</v>
      </c>
      <c r="U13" s="880">
        <v>0</v>
      </c>
      <c r="V13" s="880">
        <v>0</v>
      </c>
      <c r="W13" s="880">
        <v>0</v>
      </c>
      <c r="X13" s="880">
        <v>0</v>
      </c>
      <c r="Y13" s="880">
        <v>0</v>
      </c>
      <c r="Z13" s="881">
        <f t="shared" si="1"/>
        <v>22950000</v>
      </c>
      <c r="AA13" s="883">
        <v>0</v>
      </c>
      <c r="AB13" s="880">
        <v>22950000</v>
      </c>
      <c r="AC13" s="880">
        <v>0</v>
      </c>
      <c r="AD13" s="880">
        <v>0</v>
      </c>
      <c r="AE13" s="880">
        <v>0</v>
      </c>
      <c r="AF13" s="880">
        <v>0</v>
      </c>
      <c r="AG13" s="880">
        <v>0</v>
      </c>
      <c r="AH13" s="880">
        <v>0</v>
      </c>
      <c r="AI13" s="880">
        <v>0</v>
      </c>
      <c r="AJ13" s="880">
        <v>0</v>
      </c>
      <c r="AK13" s="880">
        <v>0</v>
      </c>
      <c r="AL13" s="880">
        <v>0</v>
      </c>
      <c r="AM13" s="880">
        <v>0</v>
      </c>
      <c r="AN13" s="880">
        <v>0</v>
      </c>
      <c r="AO13" s="588" t="s">
        <v>356</v>
      </c>
      <c r="AP13" s="551" t="s">
        <v>362</v>
      </c>
      <c r="AQ13" s="882" t="s">
        <v>358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</row>
    <row r="14" spans="1:186" s="876" customFormat="1" ht="76.5" x14ac:dyDescent="0.2">
      <c r="A14" s="498"/>
      <c r="B14" s="877" t="s">
        <v>38</v>
      </c>
      <c r="C14" s="551" t="s">
        <v>314</v>
      </c>
      <c r="D14" s="160" t="s">
        <v>352</v>
      </c>
      <c r="E14" s="160" t="s">
        <v>353</v>
      </c>
      <c r="F14" s="539">
        <v>2020730010042</v>
      </c>
      <c r="G14" s="539">
        <v>208312101740</v>
      </c>
      <c r="H14" s="160" t="s">
        <v>354</v>
      </c>
      <c r="I14" s="160" t="s">
        <v>363</v>
      </c>
      <c r="J14" s="551">
        <v>1</v>
      </c>
      <c r="K14" s="878">
        <f t="shared" si="0"/>
        <v>189291666</v>
      </c>
      <c r="L14" s="879">
        <v>0</v>
      </c>
      <c r="M14" s="884">
        <v>189291666</v>
      </c>
      <c r="N14" s="880">
        <v>0</v>
      </c>
      <c r="O14" s="880">
        <v>0</v>
      </c>
      <c r="P14" s="880">
        <v>0</v>
      </c>
      <c r="Q14" s="880">
        <v>0</v>
      </c>
      <c r="R14" s="880">
        <v>0</v>
      </c>
      <c r="S14" s="880">
        <v>0</v>
      </c>
      <c r="T14" s="880">
        <v>0</v>
      </c>
      <c r="U14" s="880">
        <v>0</v>
      </c>
      <c r="V14" s="880">
        <v>0</v>
      </c>
      <c r="W14" s="880">
        <v>0</v>
      </c>
      <c r="X14" s="880">
        <v>0</v>
      </c>
      <c r="Y14" s="880">
        <v>0</v>
      </c>
      <c r="Z14" s="881">
        <f>AA14+AB14</f>
        <v>189291666</v>
      </c>
      <c r="AA14" s="880">
        <v>0</v>
      </c>
      <c r="AB14" s="885">
        <v>189291666</v>
      </c>
      <c r="AC14" s="880">
        <v>0</v>
      </c>
      <c r="AD14" s="880">
        <v>0</v>
      </c>
      <c r="AE14" s="880">
        <v>0</v>
      </c>
      <c r="AF14" s="880">
        <v>0</v>
      </c>
      <c r="AG14" s="880">
        <v>0</v>
      </c>
      <c r="AH14" s="880">
        <v>0</v>
      </c>
      <c r="AI14" s="880">
        <v>0</v>
      </c>
      <c r="AJ14" s="880">
        <v>0</v>
      </c>
      <c r="AK14" s="880">
        <v>0</v>
      </c>
      <c r="AL14" s="880">
        <v>0</v>
      </c>
      <c r="AM14" s="880">
        <v>0</v>
      </c>
      <c r="AN14" s="880">
        <v>0</v>
      </c>
      <c r="AO14" s="588" t="s">
        <v>356</v>
      </c>
      <c r="AP14" s="551" t="s">
        <v>357</v>
      </c>
      <c r="AQ14" s="882" t="s">
        <v>358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75"/>
      <c r="BS14" s="875"/>
      <c r="BT14" s="875"/>
      <c r="BU14" s="875"/>
      <c r="BV14" s="875"/>
      <c r="BW14" s="875"/>
      <c r="BX14" s="875"/>
      <c r="BY14" s="875"/>
      <c r="BZ14" s="875"/>
      <c r="CA14" s="875"/>
      <c r="CB14" s="875"/>
      <c r="CC14" s="875"/>
      <c r="CD14" s="875"/>
      <c r="CE14" s="875"/>
      <c r="CF14" s="875"/>
      <c r="CG14" s="875"/>
      <c r="CH14" s="875"/>
      <c r="CI14" s="875"/>
      <c r="CJ14" s="875"/>
      <c r="CK14" s="875"/>
      <c r="CL14" s="875"/>
      <c r="CM14" s="875"/>
      <c r="CN14" s="875"/>
      <c r="CO14" s="875"/>
      <c r="CP14" s="875"/>
      <c r="CQ14" s="875"/>
      <c r="CR14" s="875"/>
      <c r="CS14" s="875"/>
      <c r="CT14" s="875"/>
      <c r="CU14" s="875"/>
      <c r="CV14" s="875"/>
      <c r="CW14" s="875"/>
      <c r="CX14" s="875"/>
      <c r="CY14" s="875"/>
      <c r="CZ14" s="875"/>
      <c r="DA14" s="875"/>
      <c r="DB14" s="875"/>
      <c r="DC14" s="875"/>
      <c r="DD14" s="875"/>
      <c r="DE14" s="875"/>
      <c r="DF14" s="875"/>
      <c r="DG14" s="875"/>
      <c r="DH14" s="875"/>
      <c r="DI14" s="875"/>
      <c r="DJ14" s="875"/>
      <c r="DK14" s="875"/>
      <c r="DL14" s="875"/>
      <c r="DM14" s="875"/>
      <c r="DN14" s="875"/>
      <c r="DO14" s="875"/>
      <c r="DP14" s="875"/>
      <c r="DQ14" s="875"/>
      <c r="DR14" s="875"/>
      <c r="DS14" s="875"/>
      <c r="DT14" s="875"/>
      <c r="DU14" s="875"/>
      <c r="DV14" s="875"/>
      <c r="DW14" s="875"/>
      <c r="DX14" s="875"/>
      <c r="DY14" s="875"/>
      <c r="DZ14" s="875"/>
      <c r="EA14" s="875"/>
      <c r="EB14" s="875"/>
      <c r="EC14" s="875"/>
      <c r="ED14" s="875"/>
      <c r="EE14" s="875"/>
      <c r="EF14" s="875"/>
      <c r="EG14" s="875"/>
      <c r="EH14" s="875"/>
      <c r="EI14" s="875"/>
      <c r="EJ14" s="875"/>
      <c r="EK14" s="875"/>
      <c r="EL14" s="875"/>
      <c r="EM14" s="875"/>
      <c r="EN14" s="875"/>
      <c r="EO14" s="875"/>
      <c r="EP14" s="875"/>
      <c r="EQ14" s="875"/>
      <c r="ER14" s="875"/>
      <c r="ES14" s="875"/>
      <c r="ET14" s="875"/>
      <c r="EU14" s="875"/>
      <c r="EV14" s="875"/>
      <c r="EW14" s="875"/>
      <c r="EX14" s="875"/>
      <c r="EY14" s="875"/>
      <c r="EZ14" s="875"/>
      <c r="FA14" s="875"/>
      <c r="FB14" s="875"/>
      <c r="FC14" s="875"/>
      <c r="FD14" s="875"/>
      <c r="FE14" s="875"/>
      <c r="FF14" s="875"/>
      <c r="FG14" s="875"/>
      <c r="FH14" s="875"/>
      <c r="FI14" s="875"/>
      <c r="FJ14" s="875"/>
      <c r="FK14" s="875"/>
      <c r="FL14" s="875"/>
      <c r="FM14" s="875"/>
      <c r="FN14" s="875"/>
      <c r="FO14" s="875"/>
      <c r="FP14" s="875"/>
      <c r="FQ14" s="875"/>
      <c r="FR14" s="875"/>
      <c r="FS14" s="875"/>
      <c r="FT14" s="875"/>
      <c r="FU14" s="875"/>
      <c r="FV14" s="875"/>
      <c r="FW14" s="875"/>
      <c r="FX14" s="875"/>
      <c r="FY14" s="875"/>
      <c r="FZ14" s="875"/>
      <c r="GA14" s="875"/>
      <c r="GB14" s="875"/>
      <c r="GC14" s="875"/>
      <c r="GD14" s="875"/>
    </row>
    <row r="15" spans="1:186" s="889" customFormat="1" ht="76.5" x14ac:dyDescent="0.2">
      <c r="A15" s="886"/>
      <c r="B15" s="587" t="s">
        <v>38</v>
      </c>
      <c r="C15" s="551" t="s">
        <v>314</v>
      </c>
      <c r="D15" s="551" t="s">
        <v>352</v>
      </c>
      <c r="E15" s="551" t="s">
        <v>353</v>
      </c>
      <c r="F15" s="539">
        <v>2020730010042</v>
      </c>
      <c r="G15" s="539">
        <v>208312101740</v>
      </c>
      <c r="H15" s="551" t="s">
        <v>354</v>
      </c>
      <c r="I15" s="551" t="s">
        <v>364</v>
      </c>
      <c r="J15" s="551">
        <v>7333</v>
      </c>
      <c r="K15" s="887">
        <f t="shared" si="0"/>
        <v>362888800</v>
      </c>
      <c r="L15" s="879">
        <v>181444400</v>
      </c>
      <c r="M15" s="879">
        <v>181444400</v>
      </c>
      <c r="N15" s="880">
        <v>0</v>
      </c>
      <c r="O15" s="880">
        <v>0</v>
      </c>
      <c r="P15" s="880">
        <v>0</v>
      </c>
      <c r="Q15" s="880">
        <v>0</v>
      </c>
      <c r="R15" s="880">
        <v>0</v>
      </c>
      <c r="S15" s="880">
        <v>0</v>
      </c>
      <c r="T15" s="880">
        <v>0</v>
      </c>
      <c r="U15" s="880">
        <v>0</v>
      </c>
      <c r="V15" s="880">
        <v>0</v>
      </c>
      <c r="W15" s="880">
        <v>0</v>
      </c>
      <c r="X15" s="880">
        <v>0</v>
      </c>
      <c r="Y15" s="880">
        <v>0</v>
      </c>
      <c r="Z15" s="881">
        <f>AA15+AB15</f>
        <v>210750000</v>
      </c>
      <c r="AA15" s="879">
        <v>165850000</v>
      </c>
      <c r="AB15" s="885">
        <v>44900000</v>
      </c>
      <c r="AC15" s="880">
        <v>0</v>
      </c>
      <c r="AD15" s="880">
        <v>0</v>
      </c>
      <c r="AE15" s="880">
        <v>0</v>
      </c>
      <c r="AF15" s="880">
        <v>0</v>
      </c>
      <c r="AG15" s="880">
        <v>0</v>
      </c>
      <c r="AH15" s="880">
        <v>0</v>
      </c>
      <c r="AI15" s="880">
        <v>0</v>
      </c>
      <c r="AJ15" s="880">
        <v>0</v>
      </c>
      <c r="AK15" s="880">
        <v>0</v>
      </c>
      <c r="AL15" s="880">
        <v>0</v>
      </c>
      <c r="AM15" s="880">
        <v>0</v>
      </c>
      <c r="AN15" s="880">
        <v>0</v>
      </c>
      <c r="AO15" s="551" t="s">
        <v>356</v>
      </c>
      <c r="AP15" s="551" t="s">
        <v>357</v>
      </c>
      <c r="AQ15" s="882" t="s">
        <v>358</v>
      </c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888"/>
      <c r="BS15" s="888"/>
      <c r="BT15" s="888"/>
      <c r="BU15" s="888"/>
      <c r="BV15" s="888"/>
      <c r="BW15" s="888"/>
      <c r="BX15" s="888"/>
      <c r="BY15" s="888"/>
      <c r="BZ15" s="888"/>
      <c r="CA15" s="888"/>
      <c r="CB15" s="888"/>
      <c r="CC15" s="888"/>
      <c r="CD15" s="888"/>
      <c r="CE15" s="888"/>
      <c r="CF15" s="888"/>
      <c r="CG15" s="888"/>
      <c r="CH15" s="888"/>
      <c r="CI15" s="888"/>
      <c r="CJ15" s="888"/>
      <c r="CK15" s="888"/>
      <c r="CL15" s="888"/>
      <c r="CM15" s="888"/>
      <c r="CN15" s="888"/>
      <c r="CO15" s="888"/>
      <c r="CP15" s="888"/>
      <c r="CQ15" s="888"/>
      <c r="CR15" s="888"/>
      <c r="CS15" s="888"/>
      <c r="CT15" s="888"/>
      <c r="CU15" s="888"/>
      <c r="CV15" s="888"/>
      <c r="CW15" s="888"/>
      <c r="CX15" s="888"/>
      <c r="CY15" s="888"/>
      <c r="CZ15" s="888"/>
      <c r="DA15" s="888"/>
      <c r="DB15" s="888"/>
      <c r="DC15" s="888"/>
      <c r="DD15" s="888"/>
      <c r="DE15" s="888"/>
      <c r="DF15" s="888"/>
      <c r="DG15" s="888"/>
      <c r="DH15" s="888"/>
      <c r="DI15" s="888"/>
      <c r="DJ15" s="888"/>
      <c r="DK15" s="888"/>
      <c r="DL15" s="888"/>
      <c r="DM15" s="888"/>
      <c r="DN15" s="888"/>
      <c r="DO15" s="888"/>
      <c r="DP15" s="888"/>
      <c r="DQ15" s="888"/>
      <c r="DR15" s="888"/>
      <c r="DS15" s="888"/>
      <c r="DT15" s="888"/>
      <c r="DU15" s="888"/>
      <c r="DV15" s="888"/>
      <c r="DW15" s="888"/>
      <c r="DX15" s="888"/>
      <c r="DY15" s="888"/>
      <c r="DZ15" s="888"/>
      <c r="EA15" s="888"/>
      <c r="EB15" s="888"/>
      <c r="EC15" s="888"/>
      <c r="ED15" s="888"/>
      <c r="EE15" s="888"/>
      <c r="EF15" s="888"/>
      <c r="EG15" s="888"/>
      <c r="EH15" s="888"/>
      <c r="EI15" s="888"/>
      <c r="EJ15" s="888"/>
      <c r="EK15" s="888"/>
      <c r="EL15" s="888"/>
      <c r="EM15" s="888"/>
      <c r="EN15" s="888"/>
      <c r="EO15" s="888"/>
      <c r="EP15" s="888"/>
      <c r="EQ15" s="888"/>
      <c r="ER15" s="888"/>
      <c r="ES15" s="888"/>
      <c r="ET15" s="888"/>
      <c r="EU15" s="888"/>
      <c r="EV15" s="888"/>
      <c r="EW15" s="888"/>
      <c r="EX15" s="888"/>
      <c r="EY15" s="888"/>
      <c r="EZ15" s="888"/>
      <c r="FA15" s="888"/>
      <c r="FB15" s="888"/>
      <c r="FC15" s="888"/>
      <c r="FD15" s="888"/>
      <c r="FE15" s="888"/>
      <c r="FF15" s="888"/>
      <c r="FG15" s="888"/>
      <c r="FH15" s="888"/>
      <c r="FI15" s="888"/>
      <c r="FJ15" s="888"/>
      <c r="FK15" s="888"/>
      <c r="FL15" s="888"/>
      <c r="FM15" s="888"/>
      <c r="FN15" s="888"/>
      <c r="FO15" s="888"/>
      <c r="FP15" s="888"/>
      <c r="FQ15" s="888"/>
      <c r="FR15" s="888"/>
      <c r="FS15" s="888"/>
      <c r="FT15" s="888"/>
      <c r="FU15" s="888"/>
      <c r="FV15" s="888"/>
      <c r="FW15" s="888"/>
      <c r="FX15" s="888"/>
      <c r="FY15" s="888"/>
      <c r="FZ15" s="888"/>
      <c r="GA15" s="888"/>
      <c r="GB15" s="888"/>
      <c r="GC15" s="888"/>
      <c r="GD15" s="888"/>
    </row>
    <row r="16" spans="1:186" s="876" customFormat="1" ht="76.5" x14ac:dyDescent="0.2">
      <c r="A16" s="498"/>
      <c r="B16" s="877" t="s">
        <v>38</v>
      </c>
      <c r="C16" s="551" t="s">
        <v>314</v>
      </c>
      <c r="D16" s="160" t="s">
        <v>352</v>
      </c>
      <c r="E16" s="160" t="s">
        <v>353</v>
      </c>
      <c r="F16" s="539">
        <v>2020730010042</v>
      </c>
      <c r="G16" s="539">
        <v>208312101740</v>
      </c>
      <c r="H16" s="160" t="s">
        <v>354</v>
      </c>
      <c r="I16" s="160" t="s">
        <v>365</v>
      </c>
      <c r="J16" s="551">
        <v>50</v>
      </c>
      <c r="K16" s="878">
        <f t="shared" si="0"/>
        <v>20000000</v>
      </c>
      <c r="L16" s="879">
        <v>0</v>
      </c>
      <c r="M16" s="884">
        <v>20000000</v>
      </c>
      <c r="N16" s="880">
        <v>0</v>
      </c>
      <c r="O16" s="880">
        <v>0</v>
      </c>
      <c r="P16" s="880">
        <v>0</v>
      </c>
      <c r="Q16" s="880">
        <v>0</v>
      </c>
      <c r="R16" s="880">
        <v>0</v>
      </c>
      <c r="S16" s="880">
        <v>0</v>
      </c>
      <c r="T16" s="880">
        <v>0</v>
      </c>
      <c r="U16" s="880">
        <v>0</v>
      </c>
      <c r="V16" s="880">
        <v>0</v>
      </c>
      <c r="W16" s="880">
        <v>0</v>
      </c>
      <c r="X16" s="880">
        <v>0</v>
      </c>
      <c r="Y16" s="880">
        <v>0</v>
      </c>
      <c r="Z16" s="881">
        <f>AA16+AB16</f>
        <v>16200000</v>
      </c>
      <c r="AA16" s="880">
        <v>0</v>
      </c>
      <c r="AB16" s="714">
        <v>16200000</v>
      </c>
      <c r="AC16" s="880">
        <v>0</v>
      </c>
      <c r="AD16" s="880">
        <v>0</v>
      </c>
      <c r="AE16" s="880">
        <v>0</v>
      </c>
      <c r="AF16" s="880">
        <v>0</v>
      </c>
      <c r="AG16" s="880">
        <v>0</v>
      </c>
      <c r="AH16" s="880">
        <v>0</v>
      </c>
      <c r="AI16" s="880">
        <v>0</v>
      </c>
      <c r="AJ16" s="880">
        <v>0</v>
      </c>
      <c r="AK16" s="880">
        <v>0</v>
      </c>
      <c r="AL16" s="880">
        <v>0</v>
      </c>
      <c r="AM16" s="880">
        <v>0</v>
      </c>
      <c r="AN16" s="880">
        <v>0</v>
      </c>
      <c r="AO16" s="588" t="s">
        <v>356</v>
      </c>
      <c r="AP16" s="551" t="s">
        <v>357</v>
      </c>
      <c r="AQ16" s="882" t="s">
        <v>358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75"/>
      <c r="BS16" s="875"/>
      <c r="BT16" s="875"/>
      <c r="BU16" s="875"/>
      <c r="BV16" s="875"/>
      <c r="BW16" s="875"/>
      <c r="BX16" s="875"/>
      <c r="BY16" s="875"/>
      <c r="BZ16" s="875"/>
      <c r="CA16" s="875"/>
      <c r="CB16" s="875"/>
      <c r="CC16" s="875"/>
      <c r="CD16" s="875"/>
      <c r="CE16" s="875"/>
      <c r="CF16" s="875"/>
      <c r="CG16" s="875"/>
      <c r="CH16" s="875"/>
      <c r="CI16" s="875"/>
      <c r="CJ16" s="875"/>
      <c r="CK16" s="875"/>
      <c r="CL16" s="875"/>
      <c r="CM16" s="875"/>
      <c r="CN16" s="875"/>
      <c r="CO16" s="875"/>
      <c r="CP16" s="875"/>
      <c r="CQ16" s="875"/>
      <c r="CR16" s="875"/>
      <c r="CS16" s="875"/>
      <c r="CT16" s="875"/>
      <c r="CU16" s="875"/>
      <c r="CV16" s="875"/>
      <c r="CW16" s="875"/>
      <c r="CX16" s="875"/>
      <c r="CY16" s="875"/>
      <c r="CZ16" s="875"/>
      <c r="DA16" s="875"/>
      <c r="DB16" s="875"/>
      <c r="DC16" s="875"/>
      <c r="DD16" s="875"/>
      <c r="DE16" s="875"/>
      <c r="DF16" s="875"/>
      <c r="DG16" s="875"/>
      <c r="DH16" s="875"/>
      <c r="DI16" s="875"/>
      <c r="DJ16" s="875"/>
      <c r="DK16" s="875"/>
      <c r="DL16" s="875"/>
      <c r="DM16" s="875"/>
      <c r="DN16" s="875"/>
      <c r="DO16" s="875"/>
      <c r="DP16" s="875"/>
      <c r="DQ16" s="875"/>
      <c r="DR16" s="875"/>
      <c r="DS16" s="875"/>
      <c r="DT16" s="875"/>
      <c r="DU16" s="875"/>
      <c r="DV16" s="875"/>
      <c r="DW16" s="875"/>
      <c r="DX16" s="875"/>
      <c r="DY16" s="875"/>
      <c r="DZ16" s="875"/>
      <c r="EA16" s="875"/>
      <c r="EB16" s="875"/>
      <c r="EC16" s="875"/>
      <c r="ED16" s="875"/>
      <c r="EE16" s="875"/>
      <c r="EF16" s="875"/>
      <c r="EG16" s="875"/>
      <c r="EH16" s="875"/>
      <c r="EI16" s="875"/>
      <c r="EJ16" s="875"/>
      <c r="EK16" s="875"/>
      <c r="EL16" s="875"/>
      <c r="EM16" s="875"/>
      <c r="EN16" s="875"/>
      <c r="EO16" s="875"/>
      <c r="EP16" s="875"/>
      <c r="EQ16" s="875"/>
      <c r="ER16" s="875"/>
      <c r="ES16" s="875"/>
      <c r="ET16" s="875"/>
      <c r="EU16" s="875"/>
      <c r="EV16" s="875"/>
      <c r="EW16" s="875"/>
      <c r="EX16" s="875"/>
      <c r="EY16" s="875"/>
      <c r="EZ16" s="875"/>
      <c r="FA16" s="875"/>
      <c r="FB16" s="875"/>
      <c r="FC16" s="875"/>
      <c r="FD16" s="875"/>
      <c r="FE16" s="875"/>
      <c r="FF16" s="875"/>
      <c r="FG16" s="875"/>
      <c r="FH16" s="875"/>
      <c r="FI16" s="875"/>
      <c r="FJ16" s="875"/>
      <c r="FK16" s="875"/>
      <c r="FL16" s="875"/>
      <c r="FM16" s="875"/>
      <c r="FN16" s="875"/>
      <c r="FO16" s="875"/>
      <c r="FP16" s="875"/>
      <c r="FQ16" s="875"/>
      <c r="FR16" s="875"/>
      <c r="FS16" s="875"/>
      <c r="FT16" s="875"/>
      <c r="FU16" s="875"/>
      <c r="FV16" s="875"/>
      <c r="FW16" s="875"/>
      <c r="FX16" s="875"/>
      <c r="FY16" s="875"/>
      <c r="FZ16" s="875"/>
      <c r="GA16" s="875"/>
      <c r="GB16" s="875"/>
      <c r="GC16" s="875"/>
      <c r="GD16" s="875"/>
    </row>
    <row r="17" spans="1:186" s="876" customFormat="1" ht="76.5" x14ac:dyDescent="0.2">
      <c r="A17" s="498"/>
      <c r="B17" s="877" t="s">
        <v>38</v>
      </c>
      <c r="C17" s="551" t="s">
        <v>314</v>
      </c>
      <c r="D17" s="160" t="s">
        <v>352</v>
      </c>
      <c r="E17" s="160" t="s">
        <v>353</v>
      </c>
      <c r="F17" s="539">
        <v>2020730010042</v>
      </c>
      <c r="G17" s="539">
        <v>208312101740</v>
      </c>
      <c r="H17" s="160" t="s">
        <v>354</v>
      </c>
      <c r="I17" s="160" t="s">
        <v>366</v>
      </c>
      <c r="J17" s="551">
        <v>1</v>
      </c>
      <c r="K17" s="878">
        <f t="shared" si="0"/>
        <v>9445600</v>
      </c>
      <c r="L17" s="879">
        <v>0</v>
      </c>
      <c r="M17" s="884">
        <v>9445600</v>
      </c>
      <c r="N17" s="880">
        <v>0</v>
      </c>
      <c r="O17" s="880">
        <v>0</v>
      </c>
      <c r="P17" s="880">
        <v>0</v>
      </c>
      <c r="Q17" s="880">
        <v>0</v>
      </c>
      <c r="R17" s="880">
        <v>0</v>
      </c>
      <c r="S17" s="880">
        <v>0</v>
      </c>
      <c r="T17" s="880">
        <v>0</v>
      </c>
      <c r="U17" s="880">
        <v>0</v>
      </c>
      <c r="V17" s="880">
        <v>0</v>
      </c>
      <c r="W17" s="880">
        <v>0</v>
      </c>
      <c r="X17" s="880">
        <v>0</v>
      </c>
      <c r="Y17" s="880">
        <v>0</v>
      </c>
      <c r="Z17" s="881">
        <f t="shared" si="1"/>
        <v>0</v>
      </c>
      <c r="AA17" s="880">
        <v>0</v>
      </c>
      <c r="AB17" s="714">
        <v>0</v>
      </c>
      <c r="AC17" s="880">
        <v>0</v>
      </c>
      <c r="AD17" s="880">
        <v>0</v>
      </c>
      <c r="AE17" s="880">
        <v>0</v>
      </c>
      <c r="AF17" s="880">
        <v>0</v>
      </c>
      <c r="AG17" s="880">
        <v>0</v>
      </c>
      <c r="AH17" s="880">
        <v>0</v>
      </c>
      <c r="AI17" s="880">
        <v>0</v>
      </c>
      <c r="AJ17" s="880">
        <v>0</v>
      </c>
      <c r="AK17" s="880">
        <v>0</v>
      </c>
      <c r="AL17" s="880">
        <v>0</v>
      </c>
      <c r="AM17" s="880">
        <v>0</v>
      </c>
      <c r="AN17" s="880">
        <v>0</v>
      </c>
      <c r="AO17" s="588" t="s">
        <v>356</v>
      </c>
      <c r="AP17" s="551" t="s">
        <v>357</v>
      </c>
      <c r="AQ17" s="882" t="s">
        <v>358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75"/>
      <c r="BS17" s="875"/>
      <c r="BT17" s="875"/>
      <c r="BU17" s="875"/>
      <c r="BV17" s="875"/>
      <c r="BW17" s="875"/>
      <c r="BX17" s="875"/>
      <c r="BY17" s="875"/>
      <c r="BZ17" s="875"/>
      <c r="CA17" s="875"/>
      <c r="CB17" s="875"/>
      <c r="CC17" s="875"/>
      <c r="CD17" s="875"/>
      <c r="CE17" s="875"/>
      <c r="CF17" s="875"/>
      <c r="CG17" s="875"/>
      <c r="CH17" s="875"/>
      <c r="CI17" s="875"/>
      <c r="CJ17" s="875"/>
      <c r="CK17" s="875"/>
      <c r="CL17" s="875"/>
      <c r="CM17" s="875"/>
      <c r="CN17" s="875"/>
      <c r="CO17" s="875"/>
      <c r="CP17" s="875"/>
      <c r="CQ17" s="875"/>
      <c r="CR17" s="875"/>
      <c r="CS17" s="875"/>
      <c r="CT17" s="875"/>
      <c r="CU17" s="875"/>
      <c r="CV17" s="875"/>
      <c r="CW17" s="875"/>
      <c r="CX17" s="875"/>
      <c r="CY17" s="875"/>
      <c r="CZ17" s="875"/>
      <c r="DA17" s="875"/>
      <c r="DB17" s="875"/>
      <c r="DC17" s="875"/>
      <c r="DD17" s="875"/>
      <c r="DE17" s="875"/>
      <c r="DF17" s="875"/>
      <c r="DG17" s="875"/>
      <c r="DH17" s="875"/>
      <c r="DI17" s="875"/>
      <c r="DJ17" s="875"/>
      <c r="DK17" s="875"/>
      <c r="DL17" s="875"/>
      <c r="DM17" s="875"/>
      <c r="DN17" s="875"/>
      <c r="DO17" s="875"/>
      <c r="DP17" s="875"/>
      <c r="DQ17" s="875"/>
      <c r="DR17" s="875"/>
      <c r="DS17" s="875"/>
      <c r="DT17" s="875"/>
      <c r="DU17" s="875"/>
      <c r="DV17" s="875"/>
      <c r="DW17" s="875"/>
      <c r="DX17" s="875"/>
      <c r="DY17" s="875"/>
      <c r="DZ17" s="875"/>
      <c r="EA17" s="875"/>
      <c r="EB17" s="875"/>
      <c r="EC17" s="875"/>
      <c r="ED17" s="875"/>
      <c r="EE17" s="875"/>
      <c r="EF17" s="875"/>
      <c r="EG17" s="875"/>
      <c r="EH17" s="875"/>
      <c r="EI17" s="875"/>
      <c r="EJ17" s="875"/>
      <c r="EK17" s="875"/>
      <c r="EL17" s="875"/>
      <c r="EM17" s="875"/>
      <c r="EN17" s="875"/>
      <c r="EO17" s="875"/>
      <c r="EP17" s="875"/>
      <c r="EQ17" s="875"/>
      <c r="ER17" s="875"/>
      <c r="ES17" s="875"/>
      <c r="ET17" s="875"/>
      <c r="EU17" s="875"/>
      <c r="EV17" s="875"/>
      <c r="EW17" s="875"/>
      <c r="EX17" s="875"/>
      <c r="EY17" s="875"/>
      <c r="EZ17" s="875"/>
      <c r="FA17" s="875"/>
      <c r="FB17" s="875"/>
      <c r="FC17" s="875"/>
      <c r="FD17" s="875"/>
      <c r="FE17" s="875"/>
      <c r="FF17" s="875"/>
      <c r="FG17" s="875"/>
      <c r="FH17" s="875"/>
      <c r="FI17" s="875"/>
      <c r="FJ17" s="875"/>
      <c r="FK17" s="875"/>
      <c r="FL17" s="875"/>
      <c r="FM17" s="875"/>
      <c r="FN17" s="875"/>
      <c r="FO17" s="875"/>
      <c r="FP17" s="875"/>
      <c r="FQ17" s="875"/>
      <c r="FR17" s="875"/>
      <c r="FS17" s="875"/>
      <c r="FT17" s="875"/>
      <c r="FU17" s="875"/>
      <c r="FV17" s="875"/>
      <c r="FW17" s="875"/>
      <c r="FX17" s="875"/>
      <c r="FY17" s="875"/>
      <c r="FZ17" s="875"/>
      <c r="GA17" s="875"/>
      <c r="GB17" s="875"/>
      <c r="GC17" s="875"/>
      <c r="GD17" s="875"/>
    </row>
    <row r="18" spans="1:186" s="3" customFormat="1" ht="63.75" x14ac:dyDescent="0.2">
      <c r="A18" s="498"/>
      <c r="B18" s="877" t="s">
        <v>38</v>
      </c>
      <c r="C18" s="551" t="s">
        <v>314</v>
      </c>
      <c r="D18" s="160" t="s">
        <v>352</v>
      </c>
      <c r="E18" s="160" t="s">
        <v>353</v>
      </c>
      <c r="F18" s="539">
        <v>2020730010004</v>
      </c>
      <c r="G18" s="539">
        <v>208312108742</v>
      </c>
      <c r="H18" s="160" t="s">
        <v>360</v>
      </c>
      <c r="I18" s="160" t="s">
        <v>367</v>
      </c>
      <c r="J18" s="551">
        <v>4</v>
      </c>
      <c r="K18" s="878">
        <f>L18+M18</f>
        <v>1434791147</v>
      </c>
      <c r="L18" s="879">
        <v>1388874481</v>
      </c>
      <c r="M18" s="884">
        <v>45916666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0">
        <v>0</v>
      </c>
      <c r="Y18" s="880">
        <v>0</v>
      </c>
      <c r="Z18" s="881">
        <f t="shared" si="1"/>
        <v>753415155</v>
      </c>
      <c r="AA18" s="880">
        <v>727498489</v>
      </c>
      <c r="AB18" s="880">
        <v>25916666</v>
      </c>
      <c r="AC18" s="880">
        <v>0</v>
      </c>
      <c r="AD18" s="880">
        <v>0</v>
      </c>
      <c r="AE18" s="880">
        <v>0</v>
      </c>
      <c r="AF18" s="880">
        <v>0</v>
      </c>
      <c r="AG18" s="880">
        <v>0</v>
      </c>
      <c r="AH18" s="880">
        <v>0</v>
      </c>
      <c r="AI18" s="880">
        <v>0</v>
      </c>
      <c r="AJ18" s="880">
        <v>0</v>
      </c>
      <c r="AK18" s="880">
        <v>0</v>
      </c>
      <c r="AL18" s="880">
        <v>0</v>
      </c>
      <c r="AM18" s="880">
        <v>0</v>
      </c>
      <c r="AN18" s="880">
        <v>0</v>
      </c>
      <c r="AO18" s="588" t="s">
        <v>356</v>
      </c>
      <c r="AP18" s="551" t="s">
        <v>362</v>
      </c>
      <c r="AQ18" s="882" t="s">
        <v>358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</row>
    <row r="19" spans="1:186" s="876" customFormat="1" ht="76.5" x14ac:dyDescent="0.2">
      <c r="A19" s="498"/>
      <c r="B19" s="877" t="s">
        <v>38</v>
      </c>
      <c r="C19" s="551" t="s">
        <v>314</v>
      </c>
      <c r="D19" s="160" t="s">
        <v>352</v>
      </c>
      <c r="E19" s="160" t="s">
        <v>353</v>
      </c>
      <c r="F19" s="539">
        <v>2020730010042</v>
      </c>
      <c r="G19" s="539">
        <v>208312101740</v>
      </c>
      <c r="H19" s="160" t="s">
        <v>354</v>
      </c>
      <c r="I19" s="160" t="s">
        <v>368</v>
      </c>
      <c r="J19" s="551">
        <v>16</v>
      </c>
      <c r="K19" s="878">
        <f t="shared" si="0"/>
        <v>112621666</v>
      </c>
      <c r="L19" s="879">
        <v>0</v>
      </c>
      <c r="M19" s="884">
        <v>112621666</v>
      </c>
      <c r="N19" s="880">
        <v>0</v>
      </c>
      <c r="O19" s="880">
        <v>0</v>
      </c>
      <c r="P19" s="880">
        <v>0</v>
      </c>
      <c r="Q19" s="880">
        <v>0</v>
      </c>
      <c r="R19" s="880">
        <v>0</v>
      </c>
      <c r="S19" s="880">
        <v>0</v>
      </c>
      <c r="T19" s="880">
        <v>0</v>
      </c>
      <c r="U19" s="880">
        <v>0</v>
      </c>
      <c r="V19" s="880">
        <v>0</v>
      </c>
      <c r="W19" s="880">
        <v>0</v>
      </c>
      <c r="X19" s="880">
        <v>0</v>
      </c>
      <c r="Y19" s="880">
        <v>0</v>
      </c>
      <c r="Z19" s="881">
        <f>AA19+AB19</f>
        <v>112621666</v>
      </c>
      <c r="AA19" s="880">
        <v>0</v>
      </c>
      <c r="AB19" s="884">
        <v>112621666</v>
      </c>
      <c r="AC19" s="880">
        <v>0</v>
      </c>
      <c r="AD19" s="880">
        <v>0</v>
      </c>
      <c r="AE19" s="880">
        <v>0</v>
      </c>
      <c r="AF19" s="880">
        <v>0</v>
      </c>
      <c r="AG19" s="880">
        <v>0</v>
      </c>
      <c r="AH19" s="880">
        <v>0</v>
      </c>
      <c r="AI19" s="880">
        <v>0</v>
      </c>
      <c r="AJ19" s="880">
        <v>0</v>
      </c>
      <c r="AK19" s="880">
        <v>0</v>
      </c>
      <c r="AL19" s="880">
        <v>0</v>
      </c>
      <c r="AM19" s="880">
        <v>0</v>
      </c>
      <c r="AN19" s="880">
        <v>0</v>
      </c>
      <c r="AO19" s="588" t="s">
        <v>356</v>
      </c>
      <c r="AP19" s="551" t="s">
        <v>357</v>
      </c>
      <c r="AQ19" s="882" t="s">
        <v>358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75"/>
      <c r="BS19" s="875"/>
      <c r="BT19" s="875"/>
      <c r="BU19" s="875"/>
      <c r="BV19" s="875"/>
      <c r="BW19" s="875"/>
      <c r="BX19" s="875"/>
      <c r="BY19" s="875"/>
      <c r="BZ19" s="875"/>
      <c r="CA19" s="875"/>
      <c r="CB19" s="875"/>
      <c r="CC19" s="875"/>
      <c r="CD19" s="875"/>
      <c r="CE19" s="875"/>
      <c r="CF19" s="875"/>
      <c r="CG19" s="875"/>
      <c r="CH19" s="875"/>
      <c r="CI19" s="875"/>
      <c r="CJ19" s="875"/>
      <c r="CK19" s="875"/>
      <c r="CL19" s="875"/>
      <c r="CM19" s="875"/>
      <c r="CN19" s="875"/>
      <c r="CO19" s="875"/>
      <c r="CP19" s="875"/>
      <c r="CQ19" s="875"/>
      <c r="CR19" s="875"/>
      <c r="CS19" s="875"/>
      <c r="CT19" s="875"/>
      <c r="CU19" s="875"/>
      <c r="CV19" s="875"/>
      <c r="CW19" s="875"/>
      <c r="CX19" s="875"/>
      <c r="CY19" s="875"/>
      <c r="CZ19" s="875"/>
      <c r="DA19" s="875"/>
      <c r="DB19" s="875"/>
      <c r="DC19" s="875"/>
      <c r="DD19" s="875"/>
      <c r="DE19" s="875"/>
      <c r="DF19" s="875"/>
      <c r="DG19" s="875"/>
      <c r="DH19" s="875"/>
      <c r="DI19" s="875"/>
      <c r="DJ19" s="875"/>
      <c r="DK19" s="875"/>
      <c r="DL19" s="875"/>
      <c r="DM19" s="875"/>
      <c r="DN19" s="875"/>
      <c r="DO19" s="875"/>
      <c r="DP19" s="875"/>
      <c r="DQ19" s="875"/>
      <c r="DR19" s="875"/>
      <c r="DS19" s="875"/>
      <c r="DT19" s="875"/>
      <c r="DU19" s="875"/>
      <c r="DV19" s="875"/>
      <c r="DW19" s="875"/>
      <c r="DX19" s="875"/>
      <c r="DY19" s="875"/>
      <c r="DZ19" s="875"/>
      <c r="EA19" s="875"/>
      <c r="EB19" s="875"/>
      <c r="EC19" s="875"/>
      <c r="ED19" s="875"/>
      <c r="EE19" s="875"/>
      <c r="EF19" s="875"/>
      <c r="EG19" s="875"/>
      <c r="EH19" s="875"/>
      <c r="EI19" s="875"/>
      <c r="EJ19" s="875"/>
      <c r="EK19" s="875"/>
      <c r="EL19" s="875"/>
      <c r="EM19" s="875"/>
      <c r="EN19" s="875"/>
      <c r="EO19" s="875"/>
      <c r="EP19" s="875"/>
      <c r="EQ19" s="875"/>
      <c r="ER19" s="875"/>
      <c r="ES19" s="875"/>
      <c r="ET19" s="875"/>
      <c r="EU19" s="875"/>
      <c r="EV19" s="875"/>
      <c r="EW19" s="875"/>
      <c r="EX19" s="875"/>
      <c r="EY19" s="875"/>
      <c r="EZ19" s="875"/>
      <c r="FA19" s="875"/>
      <c r="FB19" s="875"/>
      <c r="FC19" s="875"/>
      <c r="FD19" s="875"/>
      <c r="FE19" s="875"/>
      <c r="FF19" s="875"/>
      <c r="FG19" s="875"/>
      <c r="FH19" s="875"/>
      <c r="FI19" s="875"/>
      <c r="FJ19" s="875"/>
      <c r="FK19" s="875"/>
      <c r="FL19" s="875"/>
      <c r="FM19" s="875"/>
      <c r="FN19" s="875"/>
      <c r="FO19" s="875"/>
      <c r="FP19" s="875"/>
      <c r="FQ19" s="875"/>
      <c r="FR19" s="875"/>
      <c r="FS19" s="875"/>
      <c r="FT19" s="875"/>
      <c r="FU19" s="875"/>
      <c r="FV19" s="875"/>
      <c r="FW19" s="875"/>
      <c r="FX19" s="875"/>
      <c r="FY19" s="875"/>
      <c r="FZ19" s="875"/>
      <c r="GA19" s="875"/>
      <c r="GB19" s="875"/>
      <c r="GC19" s="875"/>
      <c r="GD19" s="875"/>
    </row>
    <row r="20" spans="1:186" s="876" customFormat="1" ht="76.5" x14ac:dyDescent="0.2">
      <c r="A20" s="498"/>
      <c r="B20" s="877" t="s">
        <v>38</v>
      </c>
      <c r="C20" s="551" t="s">
        <v>314</v>
      </c>
      <c r="D20" s="160" t="s">
        <v>352</v>
      </c>
      <c r="E20" s="160" t="s">
        <v>353</v>
      </c>
      <c r="F20" s="539">
        <v>2020730010042</v>
      </c>
      <c r="G20" s="539">
        <v>208312101740</v>
      </c>
      <c r="H20" s="160" t="s">
        <v>354</v>
      </c>
      <c r="I20" s="160" t="s">
        <v>369</v>
      </c>
      <c r="J20" s="551">
        <v>1</v>
      </c>
      <c r="K20" s="878">
        <f t="shared" si="0"/>
        <v>85475000</v>
      </c>
      <c r="L20" s="879">
        <v>0</v>
      </c>
      <c r="M20" s="884">
        <v>85475000</v>
      </c>
      <c r="N20" s="880">
        <v>0</v>
      </c>
      <c r="O20" s="880">
        <v>0</v>
      </c>
      <c r="P20" s="880">
        <v>0</v>
      </c>
      <c r="Q20" s="880">
        <v>0</v>
      </c>
      <c r="R20" s="880">
        <v>0</v>
      </c>
      <c r="S20" s="880">
        <v>0</v>
      </c>
      <c r="T20" s="880">
        <v>0</v>
      </c>
      <c r="U20" s="880">
        <v>0</v>
      </c>
      <c r="V20" s="880">
        <v>0</v>
      </c>
      <c r="W20" s="880">
        <v>0</v>
      </c>
      <c r="X20" s="880">
        <v>0</v>
      </c>
      <c r="Y20" s="880">
        <v>0</v>
      </c>
      <c r="Z20" s="881">
        <f>AA20+AB20</f>
        <v>85475000</v>
      </c>
      <c r="AA20" s="880">
        <v>0</v>
      </c>
      <c r="AB20" s="714">
        <v>85475000</v>
      </c>
      <c r="AC20" s="880">
        <v>0</v>
      </c>
      <c r="AD20" s="880">
        <v>0</v>
      </c>
      <c r="AE20" s="880">
        <v>0</v>
      </c>
      <c r="AF20" s="880">
        <v>0</v>
      </c>
      <c r="AG20" s="880">
        <v>0</v>
      </c>
      <c r="AH20" s="880">
        <v>0</v>
      </c>
      <c r="AI20" s="880">
        <v>0</v>
      </c>
      <c r="AJ20" s="880">
        <v>0</v>
      </c>
      <c r="AK20" s="880">
        <v>0</v>
      </c>
      <c r="AL20" s="880">
        <v>0</v>
      </c>
      <c r="AM20" s="880">
        <v>0</v>
      </c>
      <c r="AN20" s="880">
        <v>0</v>
      </c>
      <c r="AO20" s="588" t="s">
        <v>356</v>
      </c>
      <c r="AP20" s="551" t="s">
        <v>357</v>
      </c>
      <c r="AQ20" s="882" t="s">
        <v>358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75"/>
      <c r="BS20" s="875"/>
      <c r="BT20" s="875"/>
      <c r="BU20" s="875"/>
      <c r="BV20" s="875"/>
      <c r="BW20" s="875"/>
      <c r="BX20" s="875"/>
      <c r="BY20" s="875"/>
      <c r="BZ20" s="875"/>
      <c r="CA20" s="875"/>
      <c r="CB20" s="875"/>
      <c r="CC20" s="875"/>
      <c r="CD20" s="875"/>
      <c r="CE20" s="875"/>
      <c r="CF20" s="875"/>
      <c r="CG20" s="875"/>
      <c r="CH20" s="875"/>
      <c r="CI20" s="875"/>
      <c r="CJ20" s="875"/>
      <c r="CK20" s="875"/>
      <c r="CL20" s="875"/>
      <c r="CM20" s="875"/>
      <c r="CN20" s="875"/>
      <c r="CO20" s="875"/>
      <c r="CP20" s="875"/>
      <c r="CQ20" s="875"/>
      <c r="CR20" s="875"/>
      <c r="CS20" s="875"/>
      <c r="CT20" s="875"/>
      <c r="CU20" s="875"/>
      <c r="CV20" s="875"/>
      <c r="CW20" s="875"/>
      <c r="CX20" s="875"/>
      <c r="CY20" s="875"/>
      <c r="CZ20" s="875"/>
      <c r="DA20" s="875"/>
      <c r="DB20" s="875"/>
      <c r="DC20" s="875"/>
      <c r="DD20" s="875"/>
      <c r="DE20" s="875"/>
      <c r="DF20" s="875"/>
      <c r="DG20" s="875"/>
      <c r="DH20" s="875"/>
      <c r="DI20" s="875"/>
      <c r="DJ20" s="875"/>
      <c r="DK20" s="875"/>
      <c r="DL20" s="875"/>
      <c r="DM20" s="875"/>
      <c r="DN20" s="875"/>
      <c r="DO20" s="875"/>
      <c r="DP20" s="875"/>
      <c r="DQ20" s="875"/>
      <c r="DR20" s="875"/>
      <c r="DS20" s="875"/>
      <c r="DT20" s="875"/>
      <c r="DU20" s="875"/>
      <c r="DV20" s="875"/>
      <c r="DW20" s="875"/>
      <c r="DX20" s="875"/>
      <c r="DY20" s="875"/>
      <c r="DZ20" s="875"/>
      <c r="EA20" s="875"/>
      <c r="EB20" s="875"/>
      <c r="EC20" s="875"/>
      <c r="ED20" s="875"/>
      <c r="EE20" s="875"/>
      <c r="EF20" s="875"/>
      <c r="EG20" s="875"/>
      <c r="EH20" s="875"/>
      <c r="EI20" s="875"/>
      <c r="EJ20" s="875"/>
      <c r="EK20" s="875"/>
      <c r="EL20" s="875"/>
      <c r="EM20" s="875"/>
      <c r="EN20" s="875"/>
      <c r="EO20" s="875"/>
      <c r="EP20" s="875"/>
      <c r="EQ20" s="875"/>
      <c r="ER20" s="875"/>
      <c r="ES20" s="875"/>
      <c r="ET20" s="875"/>
      <c r="EU20" s="875"/>
      <c r="EV20" s="875"/>
      <c r="EW20" s="875"/>
      <c r="EX20" s="875"/>
      <c r="EY20" s="875"/>
      <c r="EZ20" s="875"/>
      <c r="FA20" s="875"/>
      <c r="FB20" s="875"/>
      <c r="FC20" s="875"/>
      <c r="FD20" s="875"/>
      <c r="FE20" s="875"/>
      <c r="FF20" s="875"/>
      <c r="FG20" s="875"/>
      <c r="FH20" s="875"/>
      <c r="FI20" s="875"/>
      <c r="FJ20" s="875"/>
      <c r="FK20" s="875"/>
      <c r="FL20" s="875"/>
      <c r="FM20" s="875"/>
      <c r="FN20" s="875"/>
      <c r="FO20" s="875"/>
      <c r="FP20" s="875"/>
      <c r="FQ20" s="875"/>
      <c r="FR20" s="875"/>
      <c r="FS20" s="875"/>
      <c r="FT20" s="875"/>
      <c r="FU20" s="875"/>
      <c r="FV20" s="875"/>
      <c r="FW20" s="875"/>
      <c r="FX20" s="875"/>
      <c r="FY20" s="875"/>
      <c r="FZ20" s="875"/>
      <c r="GA20" s="875"/>
      <c r="GB20" s="875"/>
      <c r="GC20" s="875"/>
      <c r="GD20" s="875"/>
    </row>
    <row r="21" spans="1:186" s="3" customFormat="1" ht="63.75" x14ac:dyDescent="0.2">
      <c r="A21" s="498"/>
      <c r="B21" s="877" t="s">
        <v>38</v>
      </c>
      <c r="C21" s="551" t="s">
        <v>314</v>
      </c>
      <c r="D21" s="160" t="s">
        <v>352</v>
      </c>
      <c r="E21" s="160" t="s">
        <v>353</v>
      </c>
      <c r="F21" s="539">
        <v>2020730010004</v>
      </c>
      <c r="G21" s="539">
        <v>208312101741</v>
      </c>
      <c r="H21" s="160" t="s">
        <v>360</v>
      </c>
      <c r="I21" s="160" t="s">
        <v>370</v>
      </c>
      <c r="J21" s="551">
        <v>1</v>
      </c>
      <c r="K21" s="878">
        <f t="shared" si="0"/>
        <v>62460000</v>
      </c>
      <c r="L21" s="879">
        <v>0</v>
      </c>
      <c r="M21" s="884">
        <v>62460000</v>
      </c>
      <c r="N21" s="880">
        <v>0</v>
      </c>
      <c r="O21" s="880">
        <v>0</v>
      </c>
      <c r="P21" s="880">
        <v>0</v>
      </c>
      <c r="Q21" s="880">
        <v>0</v>
      </c>
      <c r="R21" s="880">
        <v>0</v>
      </c>
      <c r="S21" s="880">
        <v>0</v>
      </c>
      <c r="T21" s="880">
        <v>0</v>
      </c>
      <c r="U21" s="880">
        <v>0</v>
      </c>
      <c r="V21" s="880">
        <v>0</v>
      </c>
      <c r="W21" s="880">
        <v>0</v>
      </c>
      <c r="X21" s="880">
        <v>0</v>
      </c>
      <c r="Y21" s="880">
        <v>0</v>
      </c>
      <c r="Z21" s="881">
        <f t="shared" si="1"/>
        <v>62460000</v>
      </c>
      <c r="AA21" s="880">
        <v>0</v>
      </c>
      <c r="AB21" s="890">
        <v>62460000</v>
      </c>
      <c r="AC21" s="880">
        <v>0</v>
      </c>
      <c r="AD21" s="880">
        <v>0</v>
      </c>
      <c r="AE21" s="880">
        <v>0</v>
      </c>
      <c r="AF21" s="880">
        <v>0</v>
      </c>
      <c r="AG21" s="880">
        <v>0</v>
      </c>
      <c r="AH21" s="880">
        <v>0</v>
      </c>
      <c r="AI21" s="880">
        <v>0</v>
      </c>
      <c r="AJ21" s="880">
        <v>0</v>
      </c>
      <c r="AK21" s="880">
        <v>0</v>
      </c>
      <c r="AL21" s="880">
        <v>0</v>
      </c>
      <c r="AM21" s="880">
        <v>0</v>
      </c>
      <c r="AN21" s="880">
        <v>0</v>
      </c>
      <c r="AO21" s="588" t="s">
        <v>356</v>
      </c>
      <c r="AP21" s="551" t="s">
        <v>362</v>
      </c>
      <c r="AQ21" s="882" t="s">
        <v>358</v>
      </c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</row>
    <row r="22" spans="1:186" s="3" customFormat="1" ht="63.75" x14ac:dyDescent="0.2">
      <c r="A22" s="498"/>
      <c r="B22" s="877" t="s">
        <v>38</v>
      </c>
      <c r="C22" s="551" t="s">
        <v>314</v>
      </c>
      <c r="D22" s="160" t="s">
        <v>352</v>
      </c>
      <c r="E22" s="160" t="s">
        <v>353</v>
      </c>
      <c r="F22" s="539">
        <v>2020730010004</v>
      </c>
      <c r="G22" s="539">
        <v>208312101741</v>
      </c>
      <c r="H22" s="160" t="s">
        <v>360</v>
      </c>
      <c r="I22" s="160" t="s">
        <v>371</v>
      </c>
      <c r="J22" s="551">
        <v>1</v>
      </c>
      <c r="K22" s="878">
        <f t="shared" si="0"/>
        <v>70359999</v>
      </c>
      <c r="L22" s="879">
        <v>0</v>
      </c>
      <c r="M22" s="884">
        <v>70359999</v>
      </c>
      <c r="N22" s="880">
        <v>0</v>
      </c>
      <c r="O22" s="880">
        <v>0</v>
      </c>
      <c r="P22" s="880">
        <v>0</v>
      </c>
      <c r="Q22" s="880">
        <v>0</v>
      </c>
      <c r="R22" s="880">
        <v>0</v>
      </c>
      <c r="S22" s="880">
        <v>0</v>
      </c>
      <c r="T22" s="880">
        <v>0</v>
      </c>
      <c r="U22" s="880">
        <v>0</v>
      </c>
      <c r="V22" s="880">
        <v>0</v>
      </c>
      <c r="W22" s="880">
        <v>0</v>
      </c>
      <c r="X22" s="880">
        <v>0</v>
      </c>
      <c r="Y22" s="880">
        <v>0</v>
      </c>
      <c r="Z22" s="881">
        <f t="shared" si="1"/>
        <v>70359999</v>
      </c>
      <c r="AA22" s="880">
        <v>0</v>
      </c>
      <c r="AB22" s="890">
        <v>70359999</v>
      </c>
      <c r="AC22" s="880">
        <v>0</v>
      </c>
      <c r="AD22" s="880">
        <v>0</v>
      </c>
      <c r="AE22" s="880">
        <v>0</v>
      </c>
      <c r="AF22" s="880">
        <v>0</v>
      </c>
      <c r="AG22" s="880">
        <v>0</v>
      </c>
      <c r="AH22" s="880">
        <v>0</v>
      </c>
      <c r="AI22" s="880">
        <v>0</v>
      </c>
      <c r="AJ22" s="880">
        <v>0</v>
      </c>
      <c r="AK22" s="880">
        <v>0</v>
      </c>
      <c r="AL22" s="880">
        <v>0</v>
      </c>
      <c r="AM22" s="880">
        <v>0</v>
      </c>
      <c r="AN22" s="880">
        <v>0</v>
      </c>
      <c r="AO22" s="588" t="s">
        <v>356</v>
      </c>
      <c r="AP22" s="551" t="s">
        <v>362</v>
      </c>
      <c r="AQ22" s="882" t="s">
        <v>358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</row>
    <row r="23" spans="1:186" s="876" customFormat="1" ht="76.5" x14ac:dyDescent="0.2">
      <c r="A23" s="498"/>
      <c r="B23" s="877" t="s">
        <v>38</v>
      </c>
      <c r="C23" s="551" t="s">
        <v>314</v>
      </c>
      <c r="D23" s="160" t="s">
        <v>352</v>
      </c>
      <c r="E23" s="160" t="s">
        <v>353</v>
      </c>
      <c r="F23" s="539">
        <v>2020730010042</v>
      </c>
      <c r="G23" s="539">
        <v>208312101740</v>
      </c>
      <c r="H23" s="160" t="s">
        <v>354</v>
      </c>
      <c r="I23" s="160" t="s">
        <v>372</v>
      </c>
      <c r="J23" s="551">
        <v>1</v>
      </c>
      <c r="K23" s="878">
        <f t="shared" si="0"/>
        <v>126900000</v>
      </c>
      <c r="L23" s="879">
        <v>0</v>
      </c>
      <c r="M23" s="884">
        <v>126900000</v>
      </c>
      <c r="N23" s="880">
        <v>0</v>
      </c>
      <c r="O23" s="880">
        <v>0</v>
      </c>
      <c r="P23" s="880">
        <v>0</v>
      </c>
      <c r="Q23" s="880">
        <v>0</v>
      </c>
      <c r="R23" s="880">
        <v>0</v>
      </c>
      <c r="S23" s="880">
        <v>0</v>
      </c>
      <c r="T23" s="880">
        <v>0</v>
      </c>
      <c r="U23" s="880">
        <v>0</v>
      </c>
      <c r="V23" s="880">
        <v>0</v>
      </c>
      <c r="W23" s="880">
        <v>0</v>
      </c>
      <c r="X23" s="880">
        <v>0</v>
      </c>
      <c r="Y23" s="880">
        <v>0</v>
      </c>
      <c r="Z23" s="881">
        <f t="shared" si="1"/>
        <v>126900000</v>
      </c>
      <c r="AA23" s="880">
        <v>0</v>
      </c>
      <c r="AB23" s="884">
        <v>126900000</v>
      </c>
      <c r="AC23" s="880">
        <v>0</v>
      </c>
      <c r="AD23" s="880">
        <v>0</v>
      </c>
      <c r="AE23" s="880">
        <v>0</v>
      </c>
      <c r="AF23" s="880">
        <v>0</v>
      </c>
      <c r="AG23" s="880">
        <v>0</v>
      </c>
      <c r="AH23" s="880">
        <v>0</v>
      </c>
      <c r="AI23" s="880">
        <v>0</v>
      </c>
      <c r="AJ23" s="880">
        <v>0</v>
      </c>
      <c r="AK23" s="880">
        <v>0</v>
      </c>
      <c r="AL23" s="880">
        <v>0</v>
      </c>
      <c r="AM23" s="880">
        <v>0</v>
      </c>
      <c r="AN23" s="880">
        <v>0</v>
      </c>
      <c r="AO23" s="588" t="s">
        <v>356</v>
      </c>
      <c r="AP23" s="551" t="s">
        <v>357</v>
      </c>
      <c r="AQ23" s="882" t="s">
        <v>358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875"/>
      <c r="BS23" s="875"/>
      <c r="BT23" s="875"/>
      <c r="BU23" s="875"/>
      <c r="BV23" s="875"/>
      <c r="BW23" s="875"/>
      <c r="BX23" s="875"/>
      <c r="BY23" s="875"/>
      <c r="BZ23" s="875"/>
      <c r="CA23" s="875"/>
      <c r="CB23" s="875"/>
      <c r="CC23" s="875"/>
      <c r="CD23" s="875"/>
      <c r="CE23" s="875"/>
      <c r="CF23" s="875"/>
      <c r="CG23" s="875"/>
      <c r="CH23" s="875"/>
      <c r="CI23" s="875"/>
      <c r="CJ23" s="875"/>
      <c r="CK23" s="875"/>
      <c r="CL23" s="875"/>
      <c r="CM23" s="875"/>
      <c r="CN23" s="875"/>
      <c r="CO23" s="875"/>
      <c r="CP23" s="875"/>
      <c r="CQ23" s="875"/>
      <c r="CR23" s="875"/>
      <c r="CS23" s="875"/>
      <c r="CT23" s="875"/>
      <c r="CU23" s="875"/>
      <c r="CV23" s="875"/>
      <c r="CW23" s="875"/>
      <c r="CX23" s="875"/>
      <c r="CY23" s="875"/>
      <c r="CZ23" s="875"/>
      <c r="DA23" s="875"/>
      <c r="DB23" s="875"/>
      <c r="DC23" s="875"/>
      <c r="DD23" s="875"/>
      <c r="DE23" s="875"/>
      <c r="DF23" s="875"/>
      <c r="DG23" s="875"/>
      <c r="DH23" s="875"/>
      <c r="DI23" s="875"/>
      <c r="DJ23" s="875"/>
      <c r="DK23" s="875"/>
      <c r="DL23" s="875"/>
      <c r="DM23" s="875"/>
      <c r="DN23" s="875"/>
      <c r="DO23" s="875"/>
      <c r="DP23" s="875"/>
      <c r="DQ23" s="875"/>
      <c r="DR23" s="875"/>
      <c r="DS23" s="875"/>
      <c r="DT23" s="875"/>
      <c r="DU23" s="875"/>
      <c r="DV23" s="875"/>
      <c r="DW23" s="875"/>
      <c r="DX23" s="875"/>
      <c r="DY23" s="875"/>
      <c r="DZ23" s="875"/>
      <c r="EA23" s="875"/>
      <c r="EB23" s="875"/>
      <c r="EC23" s="875"/>
      <c r="ED23" s="875"/>
      <c r="EE23" s="875"/>
      <c r="EF23" s="875"/>
      <c r="EG23" s="875"/>
      <c r="EH23" s="875"/>
      <c r="EI23" s="875"/>
      <c r="EJ23" s="875"/>
      <c r="EK23" s="875"/>
      <c r="EL23" s="875"/>
      <c r="EM23" s="875"/>
      <c r="EN23" s="875"/>
      <c r="EO23" s="875"/>
      <c r="EP23" s="875"/>
      <c r="EQ23" s="875"/>
      <c r="ER23" s="875"/>
      <c r="ES23" s="875"/>
      <c r="ET23" s="875"/>
      <c r="EU23" s="875"/>
      <c r="EV23" s="875"/>
      <c r="EW23" s="875"/>
      <c r="EX23" s="875"/>
      <c r="EY23" s="875"/>
      <c r="EZ23" s="875"/>
      <c r="FA23" s="875"/>
      <c r="FB23" s="875"/>
      <c r="FC23" s="875"/>
      <c r="FD23" s="875"/>
      <c r="FE23" s="875"/>
      <c r="FF23" s="875"/>
      <c r="FG23" s="875"/>
      <c r="FH23" s="875"/>
      <c r="FI23" s="875"/>
      <c r="FJ23" s="875"/>
      <c r="FK23" s="875"/>
      <c r="FL23" s="875"/>
      <c r="FM23" s="875"/>
      <c r="FN23" s="875"/>
      <c r="FO23" s="875"/>
      <c r="FP23" s="875"/>
      <c r="FQ23" s="875"/>
      <c r="FR23" s="875"/>
      <c r="FS23" s="875"/>
      <c r="FT23" s="875"/>
      <c r="FU23" s="875"/>
      <c r="FV23" s="875"/>
      <c r="FW23" s="875"/>
      <c r="FX23" s="875"/>
      <c r="FY23" s="875"/>
      <c r="FZ23" s="875"/>
      <c r="GA23" s="875"/>
      <c r="GB23" s="875"/>
      <c r="GC23" s="875"/>
      <c r="GD23" s="875"/>
    </row>
    <row r="24" spans="1:186" s="876" customFormat="1" ht="76.5" x14ac:dyDescent="0.2">
      <c r="A24" s="498"/>
      <c r="B24" s="877" t="s">
        <v>38</v>
      </c>
      <c r="C24" s="551" t="s">
        <v>314</v>
      </c>
      <c r="D24" s="160" t="s">
        <v>352</v>
      </c>
      <c r="E24" s="160" t="s">
        <v>353</v>
      </c>
      <c r="F24" s="539">
        <v>2020730010042</v>
      </c>
      <c r="G24" s="539">
        <v>208312101740</v>
      </c>
      <c r="H24" s="160" t="s">
        <v>354</v>
      </c>
      <c r="I24" s="160" t="s">
        <v>373</v>
      </c>
      <c r="J24" s="551">
        <v>0</v>
      </c>
      <c r="K24" s="878">
        <f t="shared" si="0"/>
        <v>0</v>
      </c>
      <c r="L24" s="879">
        <v>0</v>
      </c>
      <c r="M24" s="884">
        <v>0</v>
      </c>
      <c r="N24" s="880">
        <v>0</v>
      </c>
      <c r="O24" s="880">
        <v>0</v>
      </c>
      <c r="P24" s="880">
        <v>0</v>
      </c>
      <c r="Q24" s="880">
        <v>0</v>
      </c>
      <c r="R24" s="880">
        <v>0</v>
      </c>
      <c r="S24" s="880">
        <v>0</v>
      </c>
      <c r="T24" s="880">
        <v>0</v>
      </c>
      <c r="U24" s="880">
        <v>0</v>
      </c>
      <c r="V24" s="880">
        <v>0</v>
      </c>
      <c r="W24" s="880">
        <v>0</v>
      </c>
      <c r="X24" s="880">
        <v>0</v>
      </c>
      <c r="Y24" s="880">
        <v>0</v>
      </c>
      <c r="Z24" s="881">
        <f t="shared" si="1"/>
        <v>100139997</v>
      </c>
      <c r="AA24" s="880">
        <v>0</v>
      </c>
      <c r="AB24" s="884">
        <v>100139997</v>
      </c>
      <c r="AC24" s="880">
        <v>0</v>
      </c>
      <c r="AD24" s="880">
        <v>0</v>
      </c>
      <c r="AE24" s="880">
        <v>0</v>
      </c>
      <c r="AF24" s="880">
        <v>0</v>
      </c>
      <c r="AG24" s="880">
        <v>0</v>
      </c>
      <c r="AH24" s="880">
        <v>0</v>
      </c>
      <c r="AI24" s="880">
        <v>0</v>
      </c>
      <c r="AJ24" s="880">
        <v>0</v>
      </c>
      <c r="AK24" s="880">
        <v>0</v>
      </c>
      <c r="AL24" s="880">
        <v>0</v>
      </c>
      <c r="AM24" s="880">
        <v>0</v>
      </c>
      <c r="AN24" s="880">
        <v>0</v>
      </c>
      <c r="AO24" s="588" t="s">
        <v>356</v>
      </c>
      <c r="AP24" s="551" t="s">
        <v>357</v>
      </c>
      <c r="AQ24" s="882" t="s">
        <v>358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875"/>
      <c r="BS24" s="875"/>
      <c r="BT24" s="875"/>
      <c r="BU24" s="875"/>
      <c r="BV24" s="875"/>
      <c r="BW24" s="875"/>
      <c r="BX24" s="875"/>
      <c r="BY24" s="875"/>
      <c r="BZ24" s="875"/>
      <c r="CA24" s="875"/>
      <c r="CB24" s="875"/>
      <c r="CC24" s="875"/>
      <c r="CD24" s="875"/>
      <c r="CE24" s="875"/>
      <c r="CF24" s="875"/>
      <c r="CG24" s="875"/>
      <c r="CH24" s="875"/>
      <c r="CI24" s="875"/>
      <c r="CJ24" s="875"/>
      <c r="CK24" s="875"/>
      <c r="CL24" s="875"/>
      <c r="CM24" s="875"/>
      <c r="CN24" s="875"/>
      <c r="CO24" s="875"/>
      <c r="CP24" s="875"/>
      <c r="CQ24" s="875"/>
      <c r="CR24" s="875"/>
      <c r="CS24" s="875"/>
      <c r="CT24" s="875"/>
      <c r="CU24" s="875"/>
      <c r="CV24" s="875"/>
      <c r="CW24" s="875"/>
      <c r="CX24" s="875"/>
      <c r="CY24" s="875"/>
      <c r="CZ24" s="875"/>
      <c r="DA24" s="875"/>
      <c r="DB24" s="875"/>
      <c r="DC24" s="875"/>
      <c r="DD24" s="875"/>
      <c r="DE24" s="875"/>
      <c r="DF24" s="875"/>
      <c r="DG24" s="875"/>
      <c r="DH24" s="875"/>
      <c r="DI24" s="875"/>
      <c r="DJ24" s="875"/>
      <c r="DK24" s="875"/>
      <c r="DL24" s="875"/>
      <c r="DM24" s="875"/>
      <c r="DN24" s="875"/>
      <c r="DO24" s="875"/>
      <c r="DP24" s="875"/>
      <c r="DQ24" s="875"/>
      <c r="DR24" s="875"/>
      <c r="DS24" s="875"/>
      <c r="DT24" s="875"/>
      <c r="DU24" s="875"/>
      <c r="DV24" s="875"/>
      <c r="DW24" s="875"/>
      <c r="DX24" s="875"/>
      <c r="DY24" s="875"/>
      <c r="DZ24" s="875"/>
      <c r="EA24" s="875"/>
      <c r="EB24" s="875"/>
      <c r="EC24" s="875"/>
      <c r="ED24" s="875"/>
      <c r="EE24" s="875"/>
      <c r="EF24" s="875"/>
      <c r="EG24" s="875"/>
      <c r="EH24" s="875"/>
      <c r="EI24" s="875"/>
      <c r="EJ24" s="875"/>
      <c r="EK24" s="875"/>
      <c r="EL24" s="875"/>
      <c r="EM24" s="875"/>
      <c r="EN24" s="875"/>
      <c r="EO24" s="875"/>
      <c r="EP24" s="875"/>
      <c r="EQ24" s="875"/>
      <c r="ER24" s="875"/>
      <c r="ES24" s="875"/>
      <c r="ET24" s="875"/>
      <c r="EU24" s="875"/>
      <c r="EV24" s="875"/>
      <c r="EW24" s="875"/>
      <c r="EX24" s="875"/>
      <c r="EY24" s="875"/>
      <c r="EZ24" s="875"/>
      <c r="FA24" s="875"/>
      <c r="FB24" s="875"/>
      <c r="FC24" s="875"/>
      <c r="FD24" s="875"/>
      <c r="FE24" s="875"/>
      <c r="FF24" s="875"/>
      <c r="FG24" s="875"/>
      <c r="FH24" s="875"/>
      <c r="FI24" s="875"/>
      <c r="FJ24" s="875"/>
      <c r="FK24" s="875"/>
      <c r="FL24" s="875"/>
      <c r="FM24" s="875"/>
      <c r="FN24" s="875"/>
      <c r="FO24" s="875"/>
      <c r="FP24" s="875"/>
      <c r="FQ24" s="875"/>
      <c r="FR24" s="875"/>
      <c r="FS24" s="875"/>
      <c r="FT24" s="875"/>
      <c r="FU24" s="875"/>
      <c r="FV24" s="875"/>
      <c r="FW24" s="875"/>
      <c r="FX24" s="875"/>
      <c r="FY24" s="875"/>
      <c r="FZ24" s="875"/>
      <c r="GA24" s="875"/>
      <c r="GB24" s="875"/>
      <c r="GC24" s="875"/>
      <c r="GD24" s="875"/>
    </row>
    <row r="25" spans="1:186" s="3" customFormat="1" ht="63.75" x14ac:dyDescent="0.2">
      <c r="A25" s="498"/>
      <c r="B25" s="877" t="s">
        <v>38</v>
      </c>
      <c r="C25" s="551" t="s">
        <v>314</v>
      </c>
      <c r="D25" s="160" t="s">
        <v>352</v>
      </c>
      <c r="E25" s="160" t="s">
        <v>353</v>
      </c>
      <c r="F25" s="539">
        <v>2020730010004</v>
      </c>
      <c r="G25" s="539">
        <v>208312108742</v>
      </c>
      <c r="H25" s="160" t="s">
        <v>360</v>
      </c>
      <c r="I25" s="160" t="s">
        <v>374</v>
      </c>
      <c r="J25" s="551">
        <v>1</v>
      </c>
      <c r="K25" s="878">
        <f t="shared" si="0"/>
        <v>1744321586</v>
      </c>
      <c r="L25" s="879">
        <v>1744321586</v>
      </c>
      <c r="M25" s="884">
        <v>0</v>
      </c>
      <c r="N25" s="880">
        <v>0</v>
      </c>
      <c r="O25" s="880">
        <v>0</v>
      </c>
      <c r="P25" s="880">
        <v>0</v>
      </c>
      <c r="Q25" s="880">
        <v>0</v>
      </c>
      <c r="R25" s="880">
        <v>0</v>
      </c>
      <c r="S25" s="880">
        <v>0</v>
      </c>
      <c r="T25" s="880">
        <v>0</v>
      </c>
      <c r="U25" s="880">
        <v>0</v>
      </c>
      <c r="V25" s="880">
        <v>0</v>
      </c>
      <c r="W25" s="880">
        <v>0</v>
      </c>
      <c r="X25" s="880">
        <v>0</v>
      </c>
      <c r="Y25" s="880">
        <v>0</v>
      </c>
      <c r="Z25" s="881">
        <f t="shared" si="1"/>
        <v>744321586</v>
      </c>
      <c r="AA25" s="880">
        <v>744321586</v>
      </c>
      <c r="AB25" s="890">
        <v>0</v>
      </c>
      <c r="AC25" s="880">
        <v>0</v>
      </c>
      <c r="AD25" s="880">
        <v>0</v>
      </c>
      <c r="AE25" s="880">
        <v>0</v>
      </c>
      <c r="AF25" s="880">
        <v>0</v>
      </c>
      <c r="AG25" s="880">
        <v>0</v>
      </c>
      <c r="AH25" s="880">
        <v>0</v>
      </c>
      <c r="AI25" s="880">
        <v>0</v>
      </c>
      <c r="AJ25" s="880">
        <v>0</v>
      </c>
      <c r="AK25" s="880">
        <v>0</v>
      </c>
      <c r="AL25" s="880">
        <v>0</v>
      </c>
      <c r="AM25" s="880">
        <v>0</v>
      </c>
      <c r="AN25" s="880">
        <v>0</v>
      </c>
      <c r="AO25" s="588" t="s">
        <v>356</v>
      </c>
      <c r="AP25" s="551" t="s">
        <v>362</v>
      </c>
      <c r="AQ25" s="882" t="s">
        <v>358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pans="1:186" s="3" customFormat="1" ht="63.75" x14ac:dyDescent="0.2">
      <c r="A26" s="498"/>
      <c r="B26" s="877" t="s">
        <v>38</v>
      </c>
      <c r="C26" s="551" t="s">
        <v>314</v>
      </c>
      <c r="D26" s="160" t="s">
        <v>352</v>
      </c>
      <c r="E26" s="160" t="s">
        <v>353</v>
      </c>
      <c r="F26" s="539">
        <v>2020730010004</v>
      </c>
      <c r="G26" s="539">
        <v>208312108742</v>
      </c>
      <c r="H26" s="160" t="s">
        <v>360</v>
      </c>
      <c r="I26" s="160" t="s">
        <v>375</v>
      </c>
      <c r="J26" s="551">
        <v>4</v>
      </c>
      <c r="K26" s="878">
        <f t="shared" si="0"/>
        <v>322000000</v>
      </c>
      <c r="L26" s="879">
        <v>300000000</v>
      </c>
      <c r="M26" s="884">
        <v>22000000</v>
      </c>
      <c r="N26" s="880">
        <v>0</v>
      </c>
      <c r="O26" s="880">
        <v>0</v>
      </c>
      <c r="P26" s="880">
        <v>0</v>
      </c>
      <c r="Q26" s="880">
        <v>0</v>
      </c>
      <c r="R26" s="880">
        <v>0</v>
      </c>
      <c r="S26" s="880">
        <v>0</v>
      </c>
      <c r="T26" s="880">
        <v>0</v>
      </c>
      <c r="U26" s="880">
        <v>0</v>
      </c>
      <c r="V26" s="880">
        <v>0</v>
      </c>
      <c r="W26" s="880">
        <v>0</v>
      </c>
      <c r="X26" s="880">
        <v>0</v>
      </c>
      <c r="Y26" s="880">
        <v>0</v>
      </c>
      <c r="Z26" s="881">
        <f t="shared" si="1"/>
        <v>22000000</v>
      </c>
      <c r="AA26" s="890">
        <v>22000000</v>
      </c>
      <c r="AB26" s="890">
        <v>0</v>
      </c>
      <c r="AC26" s="880">
        <v>0</v>
      </c>
      <c r="AD26" s="880">
        <v>0</v>
      </c>
      <c r="AE26" s="880">
        <v>0</v>
      </c>
      <c r="AF26" s="880">
        <v>0</v>
      </c>
      <c r="AG26" s="880">
        <v>0</v>
      </c>
      <c r="AH26" s="880">
        <v>0</v>
      </c>
      <c r="AI26" s="880">
        <v>0</v>
      </c>
      <c r="AJ26" s="880">
        <v>0</v>
      </c>
      <c r="AK26" s="880">
        <v>0</v>
      </c>
      <c r="AL26" s="880">
        <v>0</v>
      </c>
      <c r="AM26" s="880">
        <v>0</v>
      </c>
      <c r="AN26" s="880">
        <v>0</v>
      </c>
      <c r="AO26" s="588" t="s">
        <v>356</v>
      </c>
      <c r="AP26" s="551" t="s">
        <v>362</v>
      </c>
      <c r="AQ26" s="882" t="s">
        <v>358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pans="1:186" s="3" customFormat="1" ht="63.75" x14ac:dyDescent="0.2">
      <c r="A27" s="498"/>
      <c r="B27" s="877" t="s">
        <v>38</v>
      </c>
      <c r="C27" s="551" t="s">
        <v>314</v>
      </c>
      <c r="D27" s="160" t="s">
        <v>352</v>
      </c>
      <c r="E27" s="160" t="s">
        <v>353</v>
      </c>
      <c r="F27" s="539">
        <v>2020730010004</v>
      </c>
      <c r="G27" s="539">
        <v>208312108742</v>
      </c>
      <c r="H27" s="160" t="s">
        <v>360</v>
      </c>
      <c r="I27" s="160" t="s">
        <v>376</v>
      </c>
      <c r="J27" s="551">
        <v>1</v>
      </c>
      <c r="K27" s="878">
        <f t="shared" si="0"/>
        <v>33525000</v>
      </c>
      <c r="L27" s="879">
        <v>0</v>
      </c>
      <c r="M27" s="884">
        <v>33525000</v>
      </c>
      <c r="N27" s="880">
        <v>0</v>
      </c>
      <c r="O27" s="880">
        <v>0</v>
      </c>
      <c r="P27" s="880">
        <v>0</v>
      </c>
      <c r="Q27" s="880">
        <v>0</v>
      </c>
      <c r="R27" s="880">
        <v>0</v>
      </c>
      <c r="S27" s="880">
        <v>0</v>
      </c>
      <c r="T27" s="880">
        <v>0</v>
      </c>
      <c r="U27" s="880">
        <v>0</v>
      </c>
      <c r="V27" s="880">
        <v>0</v>
      </c>
      <c r="W27" s="880">
        <v>0</v>
      </c>
      <c r="X27" s="880">
        <v>0</v>
      </c>
      <c r="Y27" s="880">
        <v>0</v>
      </c>
      <c r="Z27" s="881">
        <f t="shared" si="1"/>
        <v>33525000</v>
      </c>
      <c r="AA27" s="880">
        <v>0</v>
      </c>
      <c r="AB27" s="890">
        <v>33525000</v>
      </c>
      <c r="AC27" s="880">
        <v>0</v>
      </c>
      <c r="AD27" s="880">
        <v>0</v>
      </c>
      <c r="AE27" s="880">
        <v>0</v>
      </c>
      <c r="AF27" s="880">
        <v>0</v>
      </c>
      <c r="AG27" s="880">
        <v>0</v>
      </c>
      <c r="AH27" s="880">
        <v>0</v>
      </c>
      <c r="AI27" s="880">
        <v>0</v>
      </c>
      <c r="AJ27" s="880">
        <v>0</v>
      </c>
      <c r="AK27" s="880">
        <v>0</v>
      </c>
      <c r="AL27" s="880">
        <v>0</v>
      </c>
      <c r="AM27" s="880">
        <v>0</v>
      </c>
      <c r="AN27" s="880">
        <v>0</v>
      </c>
      <c r="AO27" s="588" t="s">
        <v>356</v>
      </c>
      <c r="AP27" s="551" t="s">
        <v>362</v>
      </c>
      <c r="AQ27" s="882" t="s">
        <v>358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pans="1:186" s="3" customFormat="1" ht="63.75" x14ac:dyDescent="0.2">
      <c r="A28" s="498"/>
      <c r="B28" s="877" t="s">
        <v>38</v>
      </c>
      <c r="C28" s="551" t="s">
        <v>314</v>
      </c>
      <c r="D28" s="160" t="s">
        <v>352</v>
      </c>
      <c r="E28" s="160" t="s">
        <v>353</v>
      </c>
      <c r="F28" s="539">
        <v>2020730010004</v>
      </c>
      <c r="G28" s="539">
        <v>208312108742</v>
      </c>
      <c r="H28" s="160" t="s">
        <v>360</v>
      </c>
      <c r="I28" s="160" t="s">
        <v>377</v>
      </c>
      <c r="J28" s="551">
        <v>1</v>
      </c>
      <c r="K28" s="878">
        <f t="shared" si="0"/>
        <v>7948357004</v>
      </c>
      <c r="L28" s="879">
        <v>7793383438</v>
      </c>
      <c r="M28" s="884">
        <v>154973566</v>
      </c>
      <c r="N28" s="880">
        <v>0</v>
      </c>
      <c r="O28" s="880">
        <v>0</v>
      </c>
      <c r="P28" s="880">
        <v>0</v>
      </c>
      <c r="Q28" s="880">
        <v>0</v>
      </c>
      <c r="R28" s="880">
        <v>0</v>
      </c>
      <c r="S28" s="880">
        <v>0</v>
      </c>
      <c r="T28" s="880">
        <v>0</v>
      </c>
      <c r="U28" s="880">
        <v>0</v>
      </c>
      <c r="V28" s="880">
        <v>0</v>
      </c>
      <c r="W28" s="880">
        <v>0</v>
      </c>
      <c r="X28" s="880">
        <v>0</v>
      </c>
      <c r="Y28" s="880">
        <v>0</v>
      </c>
      <c r="Z28" s="881">
        <f t="shared" si="1"/>
        <v>5634975026</v>
      </c>
      <c r="AA28" s="880">
        <v>5483440026</v>
      </c>
      <c r="AB28" s="890">
        <v>151535000</v>
      </c>
      <c r="AC28" s="880">
        <v>0</v>
      </c>
      <c r="AD28" s="880">
        <v>0</v>
      </c>
      <c r="AE28" s="880">
        <v>0</v>
      </c>
      <c r="AF28" s="880">
        <v>0</v>
      </c>
      <c r="AG28" s="880">
        <v>0</v>
      </c>
      <c r="AH28" s="880">
        <v>0</v>
      </c>
      <c r="AI28" s="880">
        <v>0</v>
      </c>
      <c r="AJ28" s="880">
        <v>0</v>
      </c>
      <c r="AK28" s="880">
        <v>0</v>
      </c>
      <c r="AL28" s="880">
        <v>0</v>
      </c>
      <c r="AM28" s="880">
        <v>0</v>
      </c>
      <c r="AN28" s="880">
        <v>0</v>
      </c>
      <c r="AO28" s="588" t="s">
        <v>356</v>
      </c>
      <c r="AP28" s="551" t="s">
        <v>362</v>
      </c>
      <c r="AQ28" s="882" t="s">
        <v>358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pans="1:186" s="3" customFormat="1" ht="63.75" x14ac:dyDescent="0.2">
      <c r="A29" s="498"/>
      <c r="B29" s="877" t="s">
        <v>38</v>
      </c>
      <c r="C29" s="551" t="s">
        <v>314</v>
      </c>
      <c r="D29" s="160" t="s">
        <v>352</v>
      </c>
      <c r="E29" s="160" t="s">
        <v>353</v>
      </c>
      <c r="F29" s="539">
        <v>2020730010004</v>
      </c>
      <c r="G29" s="539">
        <v>208312101741</v>
      </c>
      <c r="H29" s="160" t="s">
        <v>360</v>
      </c>
      <c r="I29" s="160" t="s">
        <v>378</v>
      </c>
      <c r="J29" s="551">
        <v>1</v>
      </c>
      <c r="K29" s="878">
        <f t="shared" si="0"/>
        <v>55658333</v>
      </c>
      <c r="L29" s="879">
        <v>0</v>
      </c>
      <c r="M29" s="884">
        <v>55658333</v>
      </c>
      <c r="N29" s="880">
        <v>0</v>
      </c>
      <c r="O29" s="880">
        <v>0</v>
      </c>
      <c r="P29" s="880">
        <v>0</v>
      </c>
      <c r="Q29" s="880">
        <v>0</v>
      </c>
      <c r="R29" s="880">
        <v>0</v>
      </c>
      <c r="S29" s="880">
        <v>0</v>
      </c>
      <c r="T29" s="880">
        <v>0</v>
      </c>
      <c r="U29" s="880">
        <v>0</v>
      </c>
      <c r="V29" s="880">
        <v>0</v>
      </c>
      <c r="W29" s="880">
        <v>0</v>
      </c>
      <c r="X29" s="880">
        <v>0</v>
      </c>
      <c r="Y29" s="880">
        <v>0</v>
      </c>
      <c r="Z29" s="881">
        <f t="shared" si="1"/>
        <v>55658333</v>
      </c>
      <c r="AA29" s="880">
        <v>0</v>
      </c>
      <c r="AB29" s="880">
        <v>55658333</v>
      </c>
      <c r="AC29" s="880">
        <v>0</v>
      </c>
      <c r="AD29" s="880">
        <v>0</v>
      </c>
      <c r="AE29" s="880">
        <v>0</v>
      </c>
      <c r="AF29" s="880">
        <v>0</v>
      </c>
      <c r="AG29" s="880">
        <v>0</v>
      </c>
      <c r="AH29" s="880">
        <v>0</v>
      </c>
      <c r="AI29" s="880">
        <v>0</v>
      </c>
      <c r="AJ29" s="880">
        <v>0</v>
      </c>
      <c r="AK29" s="880">
        <v>0</v>
      </c>
      <c r="AL29" s="880">
        <v>0</v>
      </c>
      <c r="AM29" s="880">
        <v>0</v>
      </c>
      <c r="AN29" s="880">
        <v>0</v>
      </c>
      <c r="AO29" s="588" t="s">
        <v>356</v>
      </c>
      <c r="AP29" s="551" t="s">
        <v>362</v>
      </c>
      <c r="AQ29" s="882" t="s">
        <v>358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pans="1:186" s="3" customFormat="1" ht="63.75" x14ac:dyDescent="0.2">
      <c r="A30" s="498"/>
      <c r="B30" s="877" t="s">
        <v>38</v>
      </c>
      <c r="C30" s="551" t="s">
        <v>314</v>
      </c>
      <c r="D30" s="160" t="s">
        <v>352</v>
      </c>
      <c r="E30" s="160" t="s">
        <v>353</v>
      </c>
      <c r="F30" s="539">
        <v>2020730010004</v>
      </c>
      <c r="G30" s="539">
        <v>208312108742</v>
      </c>
      <c r="H30" s="160" t="s">
        <v>360</v>
      </c>
      <c r="I30" s="160" t="s">
        <v>379</v>
      </c>
      <c r="J30" s="551">
        <v>1</v>
      </c>
      <c r="K30" s="878">
        <f t="shared" si="0"/>
        <v>62545003</v>
      </c>
      <c r="L30" s="879">
        <v>0</v>
      </c>
      <c r="M30" s="884">
        <v>62545003</v>
      </c>
      <c r="N30" s="880">
        <v>0</v>
      </c>
      <c r="O30" s="880">
        <v>0</v>
      </c>
      <c r="P30" s="880">
        <v>0</v>
      </c>
      <c r="Q30" s="880">
        <v>0</v>
      </c>
      <c r="R30" s="880">
        <v>0</v>
      </c>
      <c r="S30" s="880">
        <v>0</v>
      </c>
      <c r="T30" s="880">
        <v>0</v>
      </c>
      <c r="U30" s="880">
        <v>0</v>
      </c>
      <c r="V30" s="880">
        <v>0</v>
      </c>
      <c r="W30" s="880">
        <v>0</v>
      </c>
      <c r="X30" s="880">
        <v>0</v>
      </c>
      <c r="Y30" s="880">
        <v>0</v>
      </c>
      <c r="Z30" s="881">
        <f t="shared" si="1"/>
        <v>42225000</v>
      </c>
      <c r="AA30" s="880">
        <v>0</v>
      </c>
      <c r="AB30" s="880">
        <v>42225000</v>
      </c>
      <c r="AC30" s="880">
        <v>0</v>
      </c>
      <c r="AD30" s="880">
        <v>0</v>
      </c>
      <c r="AE30" s="880">
        <v>0</v>
      </c>
      <c r="AF30" s="880">
        <v>0</v>
      </c>
      <c r="AG30" s="880">
        <v>0</v>
      </c>
      <c r="AH30" s="880">
        <v>0</v>
      </c>
      <c r="AI30" s="880">
        <v>0</v>
      </c>
      <c r="AJ30" s="880">
        <v>0</v>
      </c>
      <c r="AK30" s="880">
        <v>0</v>
      </c>
      <c r="AL30" s="880">
        <v>0</v>
      </c>
      <c r="AM30" s="880">
        <v>0</v>
      </c>
      <c r="AN30" s="880">
        <v>0</v>
      </c>
      <c r="AO30" s="588" t="s">
        <v>356</v>
      </c>
      <c r="AP30" s="551" t="s">
        <v>362</v>
      </c>
      <c r="AQ30" s="882" t="s">
        <v>358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pans="1:186" s="3" customFormat="1" ht="63.75" x14ac:dyDescent="0.2">
      <c r="A31" s="498"/>
      <c r="B31" s="877" t="s">
        <v>38</v>
      </c>
      <c r="C31" s="551" t="s">
        <v>314</v>
      </c>
      <c r="D31" s="160" t="s">
        <v>352</v>
      </c>
      <c r="E31" s="160" t="s">
        <v>353</v>
      </c>
      <c r="F31" s="539">
        <v>2020730010004</v>
      </c>
      <c r="G31" s="539">
        <v>208312101741</v>
      </c>
      <c r="H31" s="160" t="s">
        <v>360</v>
      </c>
      <c r="I31" s="160" t="s">
        <v>380</v>
      </c>
      <c r="J31" s="551">
        <v>1</v>
      </c>
      <c r="K31" s="878">
        <f t="shared" si="0"/>
        <v>231938262</v>
      </c>
      <c r="L31" s="879">
        <v>185888262</v>
      </c>
      <c r="M31" s="884">
        <v>46050000</v>
      </c>
      <c r="N31" s="880">
        <v>0</v>
      </c>
      <c r="O31" s="880">
        <v>0</v>
      </c>
      <c r="P31" s="880">
        <v>0</v>
      </c>
      <c r="Q31" s="880">
        <v>0</v>
      </c>
      <c r="R31" s="880">
        <v>0</v>
      </c>
      <c r="S31" s="880">
        <v>0</v>
      </c>
      <c r="T31" s="880">
        <v>0</v>
      </c>
      <c r="U31" s="880">
        <v>0</v>
      </c>
      <c r="V31" s="880">
        <v>0</v>
      </c>
      <c r="W31" s="880">
        <v>0</v>
      </c>
      <c r="X31" s="880">
        <v>0</v>
      </c>
      <c r="Y31" s="880">
        <v>0</v>
      </c>
      <c r="Z31" s="881">
        <f t="shared" si="1"/>
        <v>46050000</v>
      </c>
      <c r="AA31" s="880">
        <v>0</v>
      </c>
      <c r="AB31" s="880">
        <v>46050000</v>
      </c>
      <c r="AC31" s="880">
        <v>0</v>
      </c>
      <c r="AD31" s="880">
        <v>0</v>
      </c>
      <c r="AE31" s="880">
        <v>0</v>
      </c>
      <c r="AF31" s="880">
        <v>0</v>
      </c>
      <c r="AG31" s="880">
        <v>0</v>
      </c>
      <c r="AH31" s="880">
        <v>0</v>
      </c>
      <c r="AI31" s="880">
        <v>0</v>
      </c>
      <c r="AJ31" s="880">
        <v>0</v>
      </c>
      <c r="AK31" s="880">
        <v>0</v>
      </c>
      <c r="AL31" s="880">
        <v>0</v>
      </c>
      <c r="AM31" s="880">
        <v>0</v>
      </c>
      <c r="AN31" s="880">
        <v>0</v>
      </c>
      <c r="AO31" s="588" t="s">
        <v>356</v>
      </c>
      <c r="AP31" s="551" t="s">
        <v>362</v>
      </c>
      <c r="AQ31" s="882" t="s">
        <v>358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pans="1:186" s="3" customFormat="1" ht="63.75" x14ac:dyDescent="0.2">
      <c r="A32" s="498"/>
      <c r="B32" s="877" t="s">
        <v>38</v>
      </c>
      <c r="C32" s="551" t="s">
        <v>314</v>
      </c>
      <c r="D32" s="160" t="s">
        <v>352</v>
      </c>
      <c r="E32" s="160" t="s">
        <v>353</v>
      </c>
      <c r="F32" s="539">
        <v>2020730010004</v>
      </c>
      <c r="G32" s="539">
        <v>208312101741</v>
      </c>
      <c r="H32" s="160" t="s">
        <v>360</v>
      </c>
      <c r="I32" s="160" t="s">
        <v>381</v>
      </c>
      <c r="J32" s="551">
        <v>1</v>
      </c>
      <c r="K32" s="878">
        <f t="shared" si="0"/>
        <v>168299999</v>
      </c>
      <c r="L32" s="879">
        <v>0</v>
      </c>
      <c r="M32" s="884">
        <v>168299999</v>
      </c>
      <c r="N32" s="880">
        <v>0</v>
      </c>
      <c r="O32" s="880">
        <v>0</v>
      </c>
      <c r="P32" s="880">
        <v>0</v>
      </c>
      <c r="Q32" s="880">
        <v>0</v>
      </c>
      <c r="R32" s="880">
        <v>0</v>
      </c>
      <c r="S32" s="880">
        <v>0</v>
      </c>
      <c r="T32" s="880">
        <v>0</v>
      </c>
      <c r="U32" s="880">
        <v>0</v>
      </c>
      <c r="V32" s="880">
        <v>0</v>
      </c>
      <c r="W32" s="880">
        <v>0</v>
      </c>
      <c r="X32" s="880">
        <v>0</v>
      </c>
      <c r="Y32" s="880">
        <v>0</v>
      </c>
      <c r="Z32" s="881">
        <f t="shared" si="1"/>
        <v>159799999</v>
      </c>
      <c r="AA32" s="880">
        <v>0</v>
      </c>
      <c r="AB32" s="880">
        <v>159799999</v>
      </c>
      <c r="AC32" s="880">
        <v>0</v>
      </c>
      <c r="AD32" s="880">
        <v>0</v>
      </c>
      <c r="AE32" s="880">
        <v>0</v>
      </c>
      <c r="AF32" s="880">
        <v>0</v>
      </c>
      <c r="AG32" s="880">
        <v>0</v>
      </c>
      <c r="AH32" s="880">
        <v>0</v>
      </c>
      <c r="AI32" s="880">
        <v>0</v>
      </c>
      <c r="AJ32" s="880">
        <v>0</v>
      </c>
      <c r="AK32" s="880">
        <v>0</v>
      </c>
      <c r="AL32" s="880">
        <v>0</v>
      </c>
      <c r="AM32" s="880">
        <v>0</v>
      </c>
      <c r="AN32" s="880">
        <v>0</v>
      </c>
      <c r="AO32" s="588" t="s">
        <v>356</v>
      </c>
      <c r="AP32" s="551" t="s">
        <v>362</v>
      </c>
      <c r="AQ32" s="882" t="s">
        <v>358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pans="1:186" s="893" customFormat="1" ht="76.5" x14ac:dyDescent="0.2">
      <c r="A33" s="498"/>
      <c r="B33" s="877" t="s">
        <v>38</v>
      </c>
      <c r="C33" s="551" t="s">
        <v>314</v>
      </c>
      <c r="D33" s="160" t="s">
        <v>352</v>
      </c>
      <c r="E33" s="891" t="s">
        <v>382</v>
      </c>
      <c r="F33" s="539">
        <v>2020730010038</v>
      </c>
      <c r="G33" s="539">
        <v>208312101739</v>
      </c>
      <c r="H33" s="160" t="s">
        <v>383</v>
      </c>
      <c r="I33" s="160" t="s">
        <v>384</v>
      </c>
      <c r="J33" s="539">
        <v>1</v>
      </c>
      <c r="K33" s="878">
        <f t="shared" si="0"/>
        <v>514000000</v>
      </c>
      <c r="L33" s="879">
        <v>70000000</v>
      </c>
      <c r="M33" s="884">
        <v>444000000</v>
      </c>
      <c r="N33" s="880">
        <v>0</v>
      </c>
      <c r="O33" s="880">
        <v>0</v>
      </c>
      <c r="P33" s="880">
        <v>0</v>
      </c>
      <c r="Q33" s="880">
        <v>0</v>
      </c>
      <c r="R33" s="880">
        <v>0</v>
      </c>
      <c r="S33" s="880">
        <v>0</v>
      </c>
      <c r="T33" s="880">
        <v>0</v>
      </c>
      <c r="U33" s="880">
        <v>0</v>
      </c>
      <c r="V33" s="880">
        <v>0</v>
      </c>
      <c r="W33" s="880">
        <v>0</v>
      </c>
      <c r="X33" s="880">
        <v>0</v>
      </c>
      <c r="Y33" s="880">
        <v>0</v>
      </c>
      <c r="Z33" s="880">
        <f t="shared" si="1"/>
        <v>455084998</v>
      </c>
      <c r="AA33" s="880">
        <v>70000000</v>
      </c>
      <c r="AB33" s="880">
        <v>385084998</v>
      </c>
      <c r="AC33" s="880">
        <v>0</v>
      </c>
      <c r="AD33" s="880">
        <v>0</v>
      </c>
      <c r="AE33" s="880">
        <v>0</v>
      </c>
      <c r="AF33" s="880">
        <v>0</v>
      </c>
      <c r="AG33" s="880">
        <v>0</v>
      </c>
      <c r="AH33" s="880">
        <v>0</v>
      </c>
      <c r="AI33" s="880">
        <v>0</v>
      </c>
      <c r="AJ33" s="880">
        <v>0</v>
      </c>
      <c r="AK33" s="880">
        <v>0</v>
      </c>
      <c r="AL33" s="880">
        <v>0</v>
      </c>
      <c r="AM33" s="880">
        <v>0</v>
      </c>
      <c r="AN33" s="880">
        <v>0</v>
      </c>
      <c r="AO33" s="588" t="s">
        <v>356</v>
      </c>
      <c r="AP33" s="551" t="s">
        <v>385</v>
      </c>
      <c r="AQ33" s="882" t="s">
        <v>358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892"/>
      <c r="BS33" s="892"/>
      <c r="BT33" s="892"/>
      <c r="BU33" s="892"/>
      <c r="BV33" s="892"/>
      <c r="BW33" s="892"/>
      <c r="BX33" s="892"/>
      <c r="BY33" s="892"/>
      <c r="BZ33" s="892"/>
      <c r="CA33" s="892"/>
      <c r="CB33" s="892"/>
      <c r="CC33" s="892"/>
      <c r="CD33" s="892"/>
      <c r="CE33" s="892"/>
      <c r="CF33" s="892"/>
      <c r="CG33" s="892"/>
      <c r="CH33" s="892"/>
      <c r="CI33" s="892"/>
      <c r="CJ33" s="892"/>
      <c r="CK33" s="892"/>
      <c r="CL33" s="892"/>
      <c r="CM33" s="892"/>
      <c r="CN33" s="892"/>
      <c r="CO33" s="892"/>
      <c r="CP33" s="892"/>
      <c r="CQ33" s="892"/>
      <c r="CR33" s="892"/>
      <c r="CS33" s="892"/>
      <c r="CT33" s="892"/>
      <c r="CU33" s="892"/>
      <c r="CV33" s="892"/>
      <c r="CW33" s="892"/>
      <c r="CX33" s="892"/>
      <c r="CY33" s="892"/>
      <c r="CZ33" s="892"/>
      <c r="DA33" s="892"/>
      <c r="DB33" s="892"/>
      <c r="DC33" s="892"/>
      <c r="DD33" s="892"/>
      <c r="DE33" s="892"/>
      <c r="DF33" s="892"/>
      <c r="DG33" s="892"/>
      <c r="DH33" s="892"/>
      <c r="DI33" s="892"/>
      <c r="DJ33" s="892"/>
      <c r="DK33" s="892"/>
      <c r="DL33" s="892"/>
      <c r="DM33" s="892"/>
      <c r="DN33" s="892"/>
      <c r="DO33" s="892"/>
      <c r="DP33" s="892"/>
      <c r="DQ33" s="892"/>
      <c r="DR33" s="892"/>
      <c r="DS33" s="892"/>
      <c r="DT33" s="892"/>
      <c r="DU33" s="892"/>
      <c r="DV33" s="892"/>
      <c r="DW33" s="892"/>
      <c r="DX33" s="892"/>
      <c r="DY33" s="892"/>
      <c r="DZ33" s="892"/>
      <c r="EA33" s="892"/>
      <c r="EB33" s="892"/>
      <c r="EC33" s="892"/>
      <c r="ED33" s="892"/>
      <c r="EE33" s="892"/>
      <c r="EF33" s="892"/>
      <c r="EG33" s="892"/>
      <c r="EH33" s="892"/>
      <c r="EI33" s="892"/>
      <c r="EJ33" s="892"/>
      <c r="EK33" s="892"/>
      <c r="EL33" s="892"/>
      <c r="EM33" s="892"/>
      <c r="EN33" s="892"/>
      <c r="EO33" s="892"/>
      <c r="EP33" s="892"/>
      <c r="EQ33" s="892"/>
      <c r="ER33" s="892"/>
      <c r="ES33" s="892"/>
      <c r="ET33" s="892"/>
      <c r="EU33" s="892"/>
      <c r="EV33" s="892"/>
      <c r="EW33" s="892"/>
      <c r="EX33" s="892"/>
      <c r="EY33" s="892"/>
      <c r="EZ33" s="892"/>
      <c r="FA33" s="892"/>
      <c r="FB33" s="892"/>
      <c r="FC33" s="892"/>
      <c r="FD33" s="892"/>
      <c r="FE33" s="892"/>
      <c r="FF33" s="892"/>
      <c r="FG33" s="892"/>
      <c r="FH33" s="892"/>
      <c r="FI33" s="892"/>
      <c r="FJ33" s="892"/>
      <c r="FK33" s="892"/>
      <c r="FL33" s="892"/>
      <c r="FM33" s="892"/>
      <c r="FN33" s="892"/>
      <c r="FO33" s="892"/>
      <c r="FP33" s="892"/>
      <c r="FQ33" s="892"/>
      <c r="FR33" s="892"/>
      <c r="FS33" s="892"/>
      <c r="FT33" s="892"/>
      <c r="FU33" s="892"/>
      <c r="FV33" s="892"/>
      <c r="FW33" s="892"/>
      <c r="FX33" s="892"/>
      <c r="FY33" s="892"/>
      <c r="FZ33" s="892"/>
      <c r="GA33" s="892"/>
      <c r="GB33" s="892"/>
      <c r="GC33" s="892"/>
      <c r="GD33" s="892"/>
    </row>
    <row r="34" spans="1:186" s="893" customFormat="1" ht="76.5" x14ac:dyDescent="0.2">
      <c r="A34" s="498"/>
      <c r="B34" s="877" t="s">
        <v>38</v>
      </c>
      <c r="C34" s="551" t="s">
        <v>314</v>
      </c>
      <c r="D34" s="160" t="s">
        <v>352</v>
      </c>
      <c r="E34" s="891" t="s">
        <v>382</v>
      </c>
      <c r="F34" s="539">
        <v>2020730010038</v>
      </c>
      <c r="G34" s="539">
        <v>208312101739</v>
      </c>
      <c r="H34" s="160" t="s">
        <v>383</v>
      </c>
      <c r="I34" s="160" t="s">
        <v>386</v>
      </c>
      <c r="J34" s="551">
        <v>0</v>
      </c>
      <c r="K34" s="878">
        <f t="shared" si="0"/>
        <v>0</v>
      </c>
      <c r="L34" s="879">
        <v>0</v>
      </c>
      <c r="M34" s="884">
        <v>0</v>
      </c>
      <c r="N34" s="880">
        <v>0</v>
      </c>
      <c r="O34" s="880">
        <v>0</v>
      </c>
      <c r="P34" s="880">
        <v>0</v>
      </c>
      <c r="Q34" s="880">
        <v>0</v>
      </c>
      <c r="R34" s="880">
        <v>0</v>
      </c>
      <c r="S34" s="880">
        <v>0</v>
      </c>
      <c r="T34" s="880">
        <v>0</v>
      </c>
      <c r="U34" s="880">
        <v>0</v>
      </c>
      <c r="V34" s="880">
        <v>0</v>
      </c>
      <c r="W34" s="880">
        <v>0</v>
      </c>
      <c r="X34" s="880">
        <v>0</v>
      </c>
      <c r="Y34" s="880">
        <v>0</v>
      </c>
      <c r="Z34" s="880">
        <f t="shared" si="1"/>
        <v>0</v>
      </c>
      <c r="AA34" s="880">
        <v>0</v>
      </c>
      <c r="AB34" s="880">
        <v>0</v>
      </c>
      <c r="AC34" s="880">
        <v>0</v>
      </c>
      <c r="AD34" s="880">
        <v>0</v>
      </c>
      <c r="AE34" s="880">
        <v>0</v>
      </c>
      <c r="AF34" s="880">
        <v>0</v>
      </c>
      <c r="AG34" s="880">
        <v>0</v>
      </c>
      <c r="AH34" s="880">
        <v>0</v>
      </c>
      <c r="AI34" s="880">
        <v>0</v>
      </c>
      <c r="AJ34" s="880">
        <v>0</v>
      </c>
      <c r="AK34" s="880">
        <v>0</v>
      </c>
      <c r="AL34" s="880">
        <v>0</v>
      </c>
      <c r="AM34" s="880">
        <v>0</v>
      </c>
      <c r="AN34" s="880">
        <v>0</v>
      </c>
      <c r="AO34" s="588" t="s">
        <v>356</v>
      </c>
      <c r="AP34" s="551" t="s">
        <v>385</v>
      </c>
      <c r="AQ34" s="882" t="s">
        <v>358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892"/>
      <c r="BS34" s="892"/>
      <c r="BT34" s="892"/>
      <c r="BU34" s="892"/>
      <c r="BV34" s="892"/>
      <c r="BW34" s="892"/>
      <c r="BX34" s="892"/>
      <c r="BY34" s="892"/>
      <c r="BZ34" s="892"/>
      <c r="CA34" s="892"/>
      <c r="CB34" s="892"/>
      <c r="CC34" s="892"/>
      <c r="CD34" s="892"/>
      <c r="CE34" s="892"/>
      <c r="CF34" s="892"/>
      <c r="CG34" s="892"/>
      <c r="CH34" s="892"/>
      <c r="CI34" s="892"/>
      <c r="CJ34" s="892"/>
      <c r="CK34" s="892"/>
      <c r="CL34" s="892"/>
      <c r="CM34" s="892"/>
      <c r="CN34" s="892"/>
      <c r="CO34" s="892"/>
      <c r="CP34" s="892"/>
      <c r="CQ34" s="892"/>
      <c r="CR34" s="892"/>
      <c r="CS34" s="892"/>
      <c r="CT34" s="892"/>
      <c r="CU34" s="892"/>
      <c r="CV34" s="892"/>
      <c r="CW34" s="892"/>
      <c r="CX34" s="892"/>
      <c r="CY34" s="892"/>
      <c r="CZ34" s="892"/>
      <c r="DA34" s="892"/>
      <c r="DB34" s="892"/>
      <c r="DC34" s="892"/>
      <c r="DD34" s="892"/>
      <c r="DE34" s="892"/>
      <c r="DF34" s="892"/>
      <c r="DG34" s="892"/>
      <c r="DH34" s="892"/>
      <c r="DI34" s="892"/>
      <c r="DJ34" s="892"/>
      <c r="DK34" s="892"/>
      <c r="DL34" s="892"/>
      <c r="DM34" s="892"/>
      <c r="DN34" s="892"/>
      <c r="DO34" s="892"/>
      <c r="DP34" s="892"/>
      <c r="DQ34" s="892"/>
      <c r="DR34" s="892"/>
      <c r="DS34" s="892"/>
      <c r="DT34" s="892"/>
      <c r="DU34" s="892"/>
      <c r="DV34" s="892"/>
      <c r="DW34" s="892"/>
      <c r="DX34" s="892"/>
      <c r="DY34" s="892"/>
      <c r="DZ34" s="892"/>
      <c r="EA34" s="892"/>
      <c r="EB34" s="892"/>
      <c r="EC34" s="892"/>
      <c r="ED34" s="892"/>
      <c r="EE34" s="892"/>
      <c r="EF34" s="892"/>
      <c r="EG34" s="892"/>
      <c r="EH34" s="892"/>
      <c r="EI34" s="892"/>
      <c r="EJ34" s="892"/>
      <c r="EK34" s="892"/>
      <c r="EL34" s="892"/>
      <c r="EM34" s="892"/>
      <c r="EN34" s="892"/>
      <c r="EO34" s="892"/>
      <c r="EP34" s="892"/>
      <c r="EQ34" s="892"/>
      <c r="ER34" s="892"/>
      <c r="ES34" s="892"/>
      <c r="ET34" s="892"/>
      <c r="EU34" s="892"/>
      <c r="EV34" s="892"/>
      <c r="EW34" s="892"/>
      <c r="EX34" s="892"/>
      <c r="EY34" s="892"/>
      <c r="EZ34" s="892"/>
      <c r="FA34" s="892"/>
      <c r="FB34" s="892"/>
      <c r="FC34" s="892"/>
      <c r="FD34" s="892"/>
      <c r="FE34" s="892"/>
      <c r="FF34" s="892"/>
      <c r="FG34" s="892"/>
      <c r="FH34" s="892"/>
      <c r="FI34" s="892"/>
      <c r="FJ34" s="892"/>
      <c r="FK34" s="892"/>
      <c r="FL34" s="892"/>
      <c r="FM34" s="892"/>
      <c r="FN34" s="892"/>
      <c r="FO34" s="892"/>
      <c r="FP34" s="892"/>
      <c r="FQ34" s="892"/>
      <c r="FR34" s="892"/>
      <c r="FS34" s="892"/>
      <c r="FT34" s="892"/>
      <c r="FU34" s="892"/>
      <c r="FV34" s="892"/>
      <c r="FW34" s="892"/>
      <c r="FX34" s="892"/>
      <c r="FY34" s="892"/>
      <c r="FZ34" s="892"/>
      <c r="GA34" s="892"/>
      <c r="GB34" s="892"/>
      <c r="GC34" s="892"/>
      <c r="GD34" s="892"/>
    </row>
    <row r="35" spans="1:186" s="895" customFormat="1" ht="89.25" x14ac:dyDescent="0.2">
      <c r="A35" s="498"/>
      <c r="B35" s="877" t="s">
        <v>38</v>
      </c>
      <c r="C35" s="551" t="s">
        <v>314</v>
      </c>
      <c r="D35" s="160" t="s">
        <v>352</v>
      </c>
      <c r="E35" s="160" t="s">
        <v>316</v>
      </c>
      <c r="F35" s="539">
        <v>2020730010010</v>
      </c>
      <c r="G35" s="539">
        <v>208311801737</v>
      </c>
      <c r="H35" s="160" t="s">
        <v>387</v>
      </c>
      <c r="I35" s="160" t="s">
        <v>388</v>
      </c>
      <c r="J35" s="551">
        <v>1</v>
      </c>
      <c r="K35" s="878">
        <v>342922000</v>
      </c>
      <c r="L35" s="879">
        <v>0</v>
      </c>
      <c r="M35" s="884">
        <v>342922000</v>
      </c>
      <c r="N35" s="880">
        <v>0</v>
      </c>
      <c r="O35" s="880">
        <v>0</v>
      </c>
      <c r="P35" s="880">
        <v>0</v>
      </c>
      <c r="Q35" s="880">
        <v>0</v>
      </c>
      <c r="R35" s="880">
        <v>0</v>
      </c>
      <c r="S35" s="880">
        <v>0</v>
      </c>
      <c r="T35" s="880">
        <v>0</v>
      </c>
      <c r="U35" s="880">
        <v>0</v>
      </c>
      <c r="V35" s="880">
        <v>0</v>
      </c>
      <c r="W35" s="880">
        <v>0</v>
      </c>
      <c r="X35" s="880">
        <v>0</v>
      </c>
      <c r="Y35" s="880">
        <v>0</v>
      </c>
      <c r="Z35" s="880">
        <v>295336999</v>
      </c>
      <c r="AA35" s="880">
        <v>0</v>
      </c>
      <c r="AB35" s="880">
        <v>288961999</v>
      </c>
      <c r="AC35" s="880">
        <v>0</v>
      </c>
      <c r="AD35" s="880">
        <v>0</v>
      </c>
      <c r="AE35" s="880">
        <v>0</v>
      </c>
      <c r="AF35" s="880">
        <v>0</v>
      </c>
      <c r="AG35" s="880">
        <v>0</v>
      </c>
      <c r="AH35" s="880">
        <v>0</v>
      </c>
      <c r="AI35" s="880">
        <v>0</v>
      </c>
      <c r="AJ35" s="880">
        <v>0</v>
      </c>
      <c r="AK35" s="880">
        <v>0</v>
      </c>
      <c r="AL35" s="880">
        <v>0</v>
      </c>
      <c r="AM35" s="880">
        <v>0</v>
      </c>
      <c r="AN35" s="880">
        <v>0</v>
      </c>
      <c r="AO35" s="588" t="s">
        <v>356</v>
      </c>
      <c r="AP35" s="551" t="s">
        <v>389</v>
      </c>
      <c r="AQ35" s="882" t="s">
        <v>358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894"/>
      <c r="BS35" s="894"/>
      <c r="BT35" s="894"/>
      <c r="BU35" s="894"/>
      <c r="BV35" s="894"/>
      <c r="BW35" s="894"/>
      <c r="BX35" s="894"/>
      <c r="BY35" s="894"/>
      <c r="BZ35" s="894"/>
      <c r="CA35" s="894"/>
      <c r="CB35" s="894"/>
      <c r="CC35" s="894"/>
      <c r="CD35" s="894"/>
      <c r="CE35" s="894"/>
      <c r="CF35" s="894"/>
      <c r="CG35" s="894"/>
      <c r="CH35" s="894"/>
      <c r="CI35" s="894"/>
      <c r="CJ35" s="894"/>
      <c r="CK35" s="894"/>
      <c r="CL35" s="894"/>
      <c r="CM35" s="894"/>
      <c r="CN35" s="894"/>
      <c r="CO35" s="894"/>
      <c r="CP35" s="894"/>
      <c r="CQ35" s="894"/>
      <c r="CR35" s="894"/>
      <c r="CS35" s="894"/>
      <c r="CT35" s="894"/>
      <c r="CU35" s="894"/>
      <c r="CV35" s="894"/>
      <c r="CW35" s="894"/>
      <c r="CX35" s="894"/>
      <c r="CY35" s="894"/>
      <c r="CZ35" s="894"/>
      <c r="DA35" s="894"/>
      <c r="DB35" s="894"/>
      <c r="DC35" s="894"/>
      <c r="DD35" s="894"/>
      <c r="DE35" s="894"/>
      <c r="DF35" s="894"/>
      <c r="DG35" s="894"/>
      <c r="DH35" s="894"/>
      <c r="DI35" s="894"/>
      <c r="DJ35" s="894"/>
      <c r="DK35" s="894"/>
      <c r="DL35" s="894"/>
      <c r="DM35" s="894"/>
      <c r="DN35" s="894"/>
      <c r="DO35" s="894"/>
      <c r="DP35" s="894"/>
      <c r="DQ35" s="894"/>
      <c r="DR35" s="894"/>
      <c r="DS35" s="894"/>
      <c r="DT35" s="894"/>
      <c r="DU35" s="894"/>
      <c r="DV35" s="894"/>
      <c r="DW35" s="894"/>
      <c r="DX35" s="894"/>
      <c r="DY35" s="894"/>
      <c r="DZ35" s="894"/>
      <c r="EA35" s="894"/>
      <c r="EB35" s="894"/>
      <c r="EC35" s="894"/>
      <c r="ED35" s="894"/>
      <c r="EE35" s="894"/>
      <c r="EF35" s="894"/>
      <c r="EG35" s="894"/>
      <c r="EH35" s="894"/>
      <c r="EI35" s="894"/>
      <c r="EJ35" s="894"/>
      <c r="EK35" s="894"/>
      <c r="EL35" s="894"/>
      <c r="EM35" s="894"/>
      <c r="EN35" s="894"/>
      <c r="EO35" s="894"/>
      <c r="EP35" s="894"/>
      <c r="EQ35" s="894"/>
      <c r="ER35" s="894"/>
      <c r="ES35" s="894"/>
      <c r="ET35" s="894"/>
      <c r="EU35" s="894"/>
      <c r="EV35" s="894"/>
      <c r="EW35" s="894"/>
      <c r="EX35" s="894"/>
      <c r="EY35" s="894"/>
      <c r="EZ35" s="894"/>
      <c r="FA35" s="894"/>
      <c r="FB35" s="894"/>
      <c r="FC35" s="894"/>
      <c r="FD35" s="894"/>
      <c r="FE35" s="894"/>
      <c r="FF35" s="894"/>
      <c r="FG35" s="894"/>
      <c r="FH35" s="894"/>
      <c r="FI35" s="894"/>
      <c r="FJ35" s="894"/>
      <c r="FK35" s="894"/>
      <c r="FL35" s="894"/>
      <c r="FM35" s="894"/>
      <c r="FN35" s="894"/>
      <c r="FO35" s="894"/>
      <c r="FP35" s="894"/>
      <c r="FQ35" s="894"/>
      <c r="FR35" s="894"/>
      <c r="FS35" s="894"/>
      <c r="FT35" s="894"/>
      <c r="FU35" s="894"/>
      <c r="FV35" s="894"/>
      <c r="FW35" s="894"/>
      <c r="FX35" s="894"/>
      <c r="FY35" s="894"/>
      <c r="FZ35" s="894"/>
      <c r="GA35" s="894"/>
      <c r="GB35" s="894"/>
      <c r="GC35" s="894"/>
      <c r="GD35" s="894"/>
    </row>
    <row r="36" spans="1:186" s="895" customFormat="1" ht="89.25" x14ac:dyDescent="0.2">
      <c r="A36" s="498"/>
      <c r="B36" s="877" t="s">
        <v>38</v>
      </c>
      <c r="C36" s="551" t="s">
        <v>314</v>
      </c>
      <c r="D36" s="160" t="s">
        <v>352</v>
      </c>
      <c r="E36" s="160" t="s">
        <v>316</v>
      </c>
      <c r="F36" s="539">
        <v>2020730010010</v>
      </c>
      <c r="G36" s="539">
        <v>208311801737</v>
      </c>
      <c r="H36" s="160" t="s">
        <v>387</v>
      </c>
      <c r="I36" s="160" t="s">
        <v>390</v>
      </c>
      <c r="J36" s="539">
        <v>1</v>
      </c>
      <c r="K36" s="878">
        <v>14748000</v>
      </c>
      <c r="L36" s="879">
        <v>0</v>
      </c>
      <c r="M36" s="884">
        <v>14748000</v>
      </c>
      <c r="N36" s="880">
        <v>0</v>
      </c>
      <c r="O36" s="880">
        <v>0</v>
      </c>
      <c r="P36" s="880">
        <v>0</v>
      </c>
      <c r="Q36" s="880">
        <v>0</v>
      </c>
      <c r="R36" s="880">
        <v>0</v>
      </c>
      <c r="S36" s="880">
        <v>0</v>
      </c>
      <c r="T36" s="880">
        <v>0</v>
      </c>
      <c r="U36" s="880">
        <v>0</v>
      </c>
      <c r="V36" s="880">
        <v>0</v>
      </c>
      <c r="W36" s="880">
        <v>0</v>
      </c>
      <c r="X36" s="880">
        <v>0</v>
      </c>
      <c r="Y36" s="880">
        <v>0</v>
      </c>
      <c r="Z36" s="880">
        <f t="shared" si="1"/>
        <v>0</v>
      </c>
      <c r="AA36" s="880">
        <v>0</v>
      </c>
      <c r="AB36" s="880">
        <v>0</v>
      </c>
      <c r="AC36" s="880">
        <v>0</v>
      </c>
      <c r="AD36" s="880">
        <v>0</v>
      </c>
      <c r="AE36" s="880">
        <v>0</v>
      </c>
      <c r="AF36" s="880">
        <v>0</v>
      </c>
      <c r="AG36" s="880">
        <v>0</v>
      </c>
      <c r="AH36" s="880">
        <v>0</v>
      </c>
      <c r="AI36" s="880">
        <v>0</v>
      </c>
      <c r="AJ36" s="880">
        <v>0</v>
      </c>
      <c r="AK36" s="880">
        <v>0</v>
      </c>
      <c r="AL36" s="880">
        <v>0</v>
      </c>
      <c r="AM36" s="880">
        <v>0</v>
      </c>
      <c r="AN36" s="880">
        <v>0</v>
      </c>
      <c r="AO36" s="588" t="s">
        <v>356</v>
      </c>
      <c r="AP36" s="551" t="s">
        <v>389</v>
      </c>
      <c r="AQ36" s="882" t="s">
        <v>358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894"/>
      <c r="BS36" s="894"/>
      <c r="BT36" s="894"/>
      <c r="BU36" s="894"/>
      <c r="BV36" s="894"/>
      <c r="BW36" s="894"/>
      <c r="BX36" s="894"/>
      <c r="BY36" s="894"/>
      <c r="BZ36" s="894"/>
      <c r="CA36" s="894"/>
      <c r="CB36" s="894"/>
      <c r="CC36" s="894"/>
      <c r="CD36" s="894"/>
      <c r="CE36" s="894"/>
      <c r="CF36" s="894"/>
      <c r="CG36" s="894"/>
      <c r="CH36" s="894"/>
      <c r="CI36" s="894"/>
      <c r="CJ36" s="894"/>
      <c r="CK36" s="894"/>
      <c r="CL36" s="894"/>
      <c r="CM36" s="894"/>
      <c r="CN36" s="894"/>
      <c r="CO36" s="894"/>
      <c r="CP36" s="894"/>
      <c r="CQ36" s="894"/>
      <c r="CR36" s="894"/>
      <c r="CS36" s="894"/>
      <c r="CT36" s="894"/>
      <c r="CU36" s="894"/>
      <c r="CV36" s="894"/>
      <c r="CW36" s="894"/>
      <c r="CX36" s="894"/>
      <c r="CY36" s="894"/>
      <c r="CZ36" s="894"/>
      <c r="DA36" s="894"/>
      <c r="DB36" s="894"/>
      <c r="DC36" s="894"/>
      <c r="DD36" s="894"/>
      <c r="DE36" s="894"/>
      <c r="DF36" s="894"/>
      <c r="DG36" s="894"/>
      <c r="DH36" s="894"/>
      <c r="DI36" s="894"/>
      <c r="DJ36" s="894"/>
      <c r="DK36" s="894"/>
      <c r="DL36" s="894"/>
      <c r="DM36" s="894"/>
      <c r="DN36" s="894"/>
      <c r="DO36" s="894"/>
      <c r="DP36" s="894"/>
      <c r="DQ36" s="894"/>
      <c r="DR36" s="894"/>
      <c r="DS36" s="894"/>
      <c r="DT36" s="894"/>
      <c r="DU36" s="894"/>
      <c r="DV36" s="894"/>
      <c r="DW36" s="894"/>
      <c r="DX36" s="894"/>
      <c r="DY36" s="894"/>
      <c r="DZ36" s="894"/>
      <c r="EA36" s="894"/>
      <c r="EB36" s="894"/>
      <c r="EC36" s="894"/>
      <c r="ED36" s="894"/>
      <c r="EE36" s="894"/>
      <c r="EF36" s="894"/>
      <c r="EG36" s="894"/>
      <c r="EH36" s="894"/>
      <c r="EI36" s="894"/>
      <c r="EJ36" s="894"/>
      <c r="EK36" s="894"/>
      <c r="EL36" s="894"/>
      <c r="EM36" s="894"/>
      <c r="EN36" s="894"/>
      <c r="EO36" s="894"/>
      <c r="EP36" s="894"/>
      <c r="EQ36" s="894"/>
      <c r="ER36" s="894"/>
      <c r="ES36" s="894"/>
      <c r="ET36" s="894"/>
      <c r="EU36" s="894"/>
      <c r="EV36" s="894"/>
      <c r="EW36" s="894"/>
      <c r="EX36" s="894"/>
      <c r="EY36" s="894"/>
      <c r="EZ36" s="894"/>
      <c r="FA36" s="894"/>
      <c r="FB36" s="894"/>
      <c r="FC36" s="894"/>
      <c r="FD36" s="894"/>
      <c r="FE36" s="894"/>
      <c r="FF36" s="894"/>
      <c r="FG36" s="894"/>
      <c r="FH36" s="894"/>
      <c r="FI36" s="894"/>
      <c r="FJ36" s="894"/>
      <c r="FK36" s="894"/>
      <c r="FL36" s="894"/>
      <c r="FM36" s="894"/>
      <c r="FN36" s="894"/>
      <c r="FO36" s="894"/>
      <c r="FP36" s="894"/>
      <c r="FQ36" s="894"/>
      <c r="FR36" s="894"/>
      <c r="FS36" s="894"/>
      <c r="FT36" s="894"/>
      <c r="FU36" s="894"/>
      <c r="FV36" s="894"/>
      <c r="FW36" s="894"/>
      <c r="FX36" s="894"/>
      <c r="FY36" s="894"/>
      <c r="FZ36" s="894"/>
      <c r="GA36" s="894"/>
      <c r="GB36" s="894"/>
      <c r="GC36" s="894"/>
      <c r="GD36" s="894"/>
    </row>
    <row r="37" spans="1:186" s="895" customFormat="1" ht="89.25" x14ac:dyDescent="0.2">
      <c r="A37" s="498"/>
      <c r="B37" s="877" t="s">
        <v>38</v>
      </c>
      <c r="C37" s="551" t="s">
        <v>314</v>
      </c>
      <c r="D37" s="160" t="s">
        <v>352</v>
      </c>
      <c r="E37" s="160" t="s">
        <v>316</v>
      </c>
      <c r="F37" s="539">
        <v>2020730010010</v>
      </c>
      <c r="G37" s="539">
        <v>208311801737</v>
      </c>
      <c r="H37" s="160" t="s">
        <v>387</v>
      </c>
      <c r="I37" s="160" t="s">
        <v>391</v>
      </c>
      <c r="J37" s="551">
        <v>1</v>
      </c>
      <c r="K37" s="878">
        <v>10000000</v>
      </c>
      <c r="L37" s="879">
        <v>0</v>
      </c>
      <c r="M37" s="884">
        <v>10000000</v>
      </c>
      <c r="N37" s="880">
        <v>0</v>
      </c>
      <c r="O37" s="880">
        <v>0</v>
      </c>
      <c r="P37" s="880">
        <v>0</v>
      </c>
      <c r="Q37" s="880">
        <v>0</v>
      </c>
      <c r="R37" s="880">
        <v>0</v>
      </c>
      <c r="S37" s="880">
        <v>0</v>
      </c>
      <c r="T37" s="880">
        <v>0</v>
      </c>
      <c r="U37" s="880">
        <v>0</v>
      </c>
      <c r="V37" s="880">
        <v>0</v>
      </c>
      <c r="W37" s="880">
        <v>0</v>
      </c>
      <c r="X37" s="880">
        <v>0</v>
      </c>
      <c r="Y37" s="880">
        <v>0</v>
      </c>
      <c r="Z37" s="880">
        <f t="shared" si="1"/>
        <v>0</v>
      </c>
      <c r="AA37" s="880">
        <v>0</v>
      </c>
      <c r="AB37" s="880">
        <v>0</v>
      </c>
      <c r="AC37" s="880">
        <v>0</v>
      </c>
      <c r="AD37" s="880">
        <v>0</v>
      </c>
      <c r="AE37" s="880">
        <v>0</v>
      </c>
      <c r="AF37" s="880">
        <v>0</v>
      </c>
      <c r="AG37" s="880">
        <v>0</v>
      </c>
      <c r="AH37" s="880">
        <v>0</v>
      </c>
      <c r="AI37" s="880">
        <v>0</v>
      </c>
      <c r="AJ37" s="880">
        <v>0</v>
      </c>
      <c r="AK37" s="880">
        <v>0</v>
      </c>
      <c r="AL37" s="880">
        <v>0</v>
      </c>
      <c r="AM37" s="880">
        <v>0</v>
      </c>
      <c r="AN37" s="880">
        <v>0</v>
      </c>
      <c r="AO37" s="588" t="s">
        <v>356</v>
      </c>
      <c r="AP37" s="551" t="s">
        <v>389</v>
      </c>
      <c r="AQ37" s="882" t="s">
        <v>358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894"/>
      <c r="BS37" s="894"/>
      <c r="BT37" s="894"/>
      <c r="BU37" s="894"/>
      <c r="BV37" s="894"/>
      <c r="BW37" s="894"/>
      <c r="BX37" s="894"/>
      <c r="BY37" s="894"/>
      <c r="BZ37" s="894"/>
      <c r="CA37" s="894"/>
      <c r="CB37" s="894"/>
      <c r="CC37" s="894"/>
      <c r="CD37" s="894"/>
      <c r="CE37" s="894"/>
      <c r="CF37" s="894"/>
      <c r="CG37" s="894"/>
      <c r="CH37" s="894"/>
      <c r="CI37" s="894"/>
      <c r="CJ37" s="894"/>
      <c r="CK37" s="894"/>
      <c r="CL37" s="894"/>
      <c r="CM37" s="894"/>
      <c r="CN37" s="894"/>
      <c r="CO37" s="894"/>
      <c r="CP37" s="894"/>
      <c r="CQ37" s="894"/>
      <c r="CR37" s="894"/>
      <c r="CS37" s="894"/>
      <c r="CT37" s="894"/>
      <c r="CU37" s="894"/>
      <c r="CV37" s="894"/>
      <c r="CW37" s="894"/>
      <c r="CX37" s="894"/>
      <c r="CY37" s="894"/>
      <c r="CZ37" s="894"/>
      <c r="DA37" s="894"/>
      <c r="DB37" s="894"/>
      <c r="DC37" s="894"/>
      <c r="DD37" s="894"/>
      <c r="DE37" s="894"/>
      <c r="DF37" s="894"/>
      <c r="DG37" s="894"/>
      <c r="DH37" s="894"/>
      <c r="DI37" s="894"/>
      <c r="DJ37" s="894"/>
      <c r="DK37" s="894"/>
      <c r="DL37" s="894"/>
      <c r="DM37" s="894"/>
      <c r="DN37" s="894"/>
      <c r="DO37" s="894"/>
      <c r="DP37" s="894"/>
      <c r="DQ37" s="894"/>
      <c r="DR37" s="894"/>
      <c r="DS37" s="894"/>
      <c r="DT37" s="894"/>
      <c r="DU37" s="894"/>
      <c r="DV37" s="894"/>
      <c r="DW37" s="894"/>
      <c r="DX37" s="894"/>
      <c r="DY37" s="894"/>
      <c r="DZ37" s="894"/>
      <c r="EA37" s="894"/>
      <c r="EB37" s="894"/>
      <c r="EC37" s="894"/>
      <c r="ED37" s="894"/>
      <c r="EE37" s="894"/>
      <c r="EF37" s="894"/>
      <c r="EG37" s="894"/>
      <c r="EH37" s="894"/>
      <c r="EI37" s="894"/>
      <c r="EJ37" s="894"/>
      <c r="EK37" s="894"/>
      <c r="EL37" s="894"/>
      <c r="EM37" s="894"/>
      <c r="EN37" s="894"/>
      <c r="EO37" s="894"/>
      <c r="EP37" s="894"/>
      <c r="EQ37" s="894"/>
      <c r="ER37" s="894"/>
      <c r="ES37" s="894"/>
      <c r="ET37" s="894"/>
      <c r="EU37" s="894"/>
      <c r="EV37" s="894"/>
      <c r="EW37" s="894"/>
      <c r="EX37" s="894"/>
      <c r="EY37" s="894"/>
      <c r="EZ37" s="894"/>
      <c r="FA37" s="894"/>
      <c r="FB37" s="894"/>
      <c r="FC37" s="894"/>
      <c r="FD37" s="894"/>
      <c r="FE37" s="894"/>
      <c r="FF37" s="894"/>
      <c r="FG37" s="894"/>
      <c r="FH37" s="894"/>
      <c r="FI37" s="894"/>
      <c r="FJ37" s="894"/>
      <c r="FK37" s="894"/>
      <c r="FL37" s="894"/>
      <c r="FM37" s="894"/>
      <c r="FN37" s="894"/>
      <c r="FO37" s="894"/>
      <c r="FP37" s="894"/>
      <c r="FQ37" s="894"/>
      <c r="FR37" s="894"/>
      <c r="FS37" s="894"/>
      <c r="FT37" s="894"/>
      <c r="FU37" s="894"/>
      <c r="FV37" s="894"/>
      <c r="FW37" s="894"/>
      <c r="FX37" s="894"/>
      <c r="FY37" s="894"/>
      <c r="FZ37" s="894"/>
      <c r="GA37" s="894"/>
      <c r="GB37" s="894"/>
      <c r="GC37" s="894"/>
      <c r="GD37" s="894"/>
    </row>
    <row r="38" spans="1:186" s="895" customFormat="1" ht="89.25" x14ac:dyDescent="0.2">
      <c r="A38" s="498"/>
      <c r="B38" s="877" t="s">
        <v>38</v>
      </c>
      <c r="C38" s="551" t="s">
        <v>314</v>
      </c>
      <c r="D38" s="160" t="s">
        <v>352</v>
      </c>
      <c r="E38" s="160" t="s">
        <v>316</v>
      </c>
      <c r="F38" s="539">
        <v>2020730010010</v>
      </c>
      <c r="G38" s="539">
        <v>208311801737</v>
      </c>
      <c r="H38" s="160" t="s">
        <v>387</v>
      </c>
      <c r="I38" s="160" t="s">
        <v>392</v>
      </c>
      <c r="J38" s="551">
        <v>126</v>
      </c>
      <c r="K38" s="878">
        <v>45600000</v>
      </c>
      <c r="L38" s="879">
        <v>0</v>
      </c>
      <c r="M38" s="884">
        <v>45600000</v>
      </c>
      <c r="N38" s="880">
        <v>0</v>
      </c>
      <c r="O38" s="880">
        <v>0</v>
      </c>
      <c r="P38" s="880">
        <v>0</v>
      </c>
      <c r="Q38" s="880">
        <v>0</v>
      </c>
      <c r="R38" s="880">
        <v>0</v>
      </c>
      <c r="S38" s="880">
        <v>0</v>
      </c>
      <c r="T38" s="880">
        <v>0</v>
      </c>
      <c r="U38" s="880">
        <v>0</v>
      </c>
      <c r="V38" s="880">
        <v>0</v>
      </c>
      <c r="W38" s="880">
        <v>0</v>
      </c>
      <c r="X38" s="880">
        <v>0</v>
      </c>
      <c r="Y38" s="880">
        <v>0</v>
      </c>
      <c r="Z38" s="880">
        <v>45600000</v>
      </c>
      <c r="AA38" s="880">
        <v>0</v>
      </c>
      <c r="AB38" s="880">
        <v>45600000</v>
      </c>
      <c r="AC38" s="880">
        <v>0</v>
      </c>
      <c r="AD38" s="880">
        <v>0</v>
      </c>
      <c r="AE38" s="880">
        <v>0</v>
      </c>
      <c r="AF38" s="880">
        <v>0</v>
      </c>
      <c r="AG38" s="880">
        <v>0</v>
      </c>
      <c r="AH38" s="880">
        <v>0</v>
      </c>
      <c r="AI38" s="880">
        <v>0</v>
      </c>
      <c r="AJ38" s="880">
        <v>0</v>
      </c>
      <c r="AK38" s="880">
        <v>0</v>
      </c>
      <c r="AL38" s="880">
        <v>0</v>
      </c>
      <c r="AM38" s="880">
        <v>0</v>
      </c>
      <c r="AN38" s="880">
        <v>0</v>
      </c>
      <c r="AO38" s="588" t="s">
        <v>356</v>
      </c>
      <c r="AP38" s="551" t="s">
        <v>389</v>
      </c>
      <c r="AQ38" s="882" t="s">
        <v>358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894"/>
      <c r="BS38" s="894"/>
      <c r="BT38" s="894"/>
      <c r="BU38" s="894"/>
      <c r="BV38" s="894"/>
      <c r="BW38" s="894"/>
      <c r="BX38" s="894"/>
      <c r="BY38" s="894"/>
      <c r="BZ38" s="894"/>
      <c r="CA38" s="894"/>
      <c r="CB38" s="894"/>
      <c r="CC38" s="894"/>
      <c r="CD38" s="894"/>
      <c r="CE38" s="894"/>
      <c r="CF38" s="894"/>
      <c r="CG38" s="894"/>
      <c r="CH38" s="894"/>
      <c r="CI38" s="894"/>
      <c r="CJ38" s="894"/>
      <c r="CK38" s="894"/>
      <c r="CL38" s="894"/>
      <c r="CM38" s="894"/>
      <c r="CN38" s="894"/>
      <c r="CO38" s="894"/>
      <c r="CP38" s="894"/>
      <c r="CQ38" s="894"/>
      <c r="CR38" s="894"/>
      <c r="CS38" s="894"/>
      <c r="CT38" s="894"/>
      <c r="CU38" s="894"/>
      <c r="CV38" s="894"/>
      <c r="CW38" s="894"/>
      <c r="CX38" s="894"/>
      <c r="CY38" s="894"/>
      <c r="CZ38" s="894"/>
      <c r="DA38" s="894"/>
      <c r="DB38" s="894"/>
      <c r="DC38" s="894"/>
      <c r="DD38" s="894"/>
      <c r="DE38" s="894"/>
      <c r="DF38" s="894"/>
      <c r="DG38" s="894"/>
      <c r="DH38" s="894"/>
      <c r="DI38" s="894"/>
      <c r="DJ38" s="894"/>
      <c r="DK38" s="894"/>
      <c r="DL38" s="894"/>
      <c r="DM38" s="894"/>
      <c r="DN38" s="894"/>
      <c r="DO38" s="894"/>
      <c r="DP38" s="894"/>
      <c r="DQ38" s="894"/>
      <c r="DR38" s="894"/>
      <c r="DS38" s="894"/>
      <c r="DT38" s="894"/>
      <c r="DU38" s="894"/>
      <c r="DV38" s="894"/>
      <c r="DW38" s="894"/>
      <c r="DX38" s="894"/>
      <c r="DY38" s="894"/>
      <c r="DZ38" s="894"/>
      <c r="EA38" s="894"/>
      <c r="EB38" s="894"/>
      <c r="EC38" s="894"/>
      <c r="ED38" s="894"/>
      <c r="EE38" s="894"/>
      <c r="EF38" s="894"/>
      <c r="EG38" s="894"/>
      <c r="EH38" s="894"/>
      <c r="EI38" s="894"/>
      <c r="EJ38" s="894"/>
      <c r="EK38" s="894"/>
      <c r="EL38" s="894"/>
      <c r="EM38" s="894"/>
      <c r="EN38" s="894"/>
      <c r="EO38" s="894"/>
      <c r="EP38" s="894"/>
      <c r="EQ38" s="894"/>
      <c r="ER38" s="894"/>
      <c r="ES38" s="894"/>
      <c r="ET38" s="894"/>
      <c r="EU38" s="894"/>
      <c r="EV38" s="894"/>
      <c r="EW38" s="894"/>
      <c r="EX38" s="894"/>
      <c r="EY38" s="894"/>
      <c r="EZ38" s="894"/>
      <c r="FA38" s="894"/>
      <c r="FB38" s="894"/>
      <c r="FC38" s="894"/>
      <c r="FD38" s="894"/>
      <c r="FE38" s="894"/>
      <c r="FF38" s="894"/>
      <c r="FG38" s="894"/>
      <c r="FH38" s="894"/>
      <c r="FI38" s="894"/>
      <c r="FJ38" s="894"/>
      <c r="FK38" s="894"/>
      <c r="FL38" s="894"/>
      <c r="FM38" s="894"/>
      <c r="FN38" s="894"/>
      <c r="FO38" s="894"/>
      <c r="FP38" s="894"/>
      <c r="FQ38" s="894"/>
      <c r="FR38" s="894"/>
      <c r="FS38" s="894"/>
      <c r="FT38" s="894"/>
      <c r="FU38" s="894"/>
      <c r="FV38" s="894"/>
      <c r="FW38" s="894"/>
      <c r="FX38" s="894"/>
      <c r="FY38" s="894"/>
      <c r="FZ38" s="894"/>
      <c r="GA38" s="894"/>
      <c r="GB38" s="894"/>
      <c r="GC38" s="894"/>
      <c r="GD38" s="894"/>
    </row>
    <row r="39" spans="1:186" s="895" customFormat="1" ht="89.25" x14ac:dyDescent="0.2">
      <c r="A39" s="498"/>
      <c r="B39" s="877" t="s">
        <v>38</v>
      </c>
      <c r="C39" s="551" t="s">
        <v>314</v>
      </c>
      <c r="D39" s="160" t="s">
        <v>352</v>
      </c>
      <c r="E39" s="160" t="s">
        <v>393</v>
      </c>
      <c r="F39" s="539">
        <v>2020730010010</v>
      </c>
      <c r="G39" s="539">
        <v>208311801737</v>
      </c>
      <c r="H39" s="160" t="s">
        <v>387</v>
      </c>
      <c r="I39" s="160" t="s">
        <v>394</v>
      </c>
      <c r="J39" s="551">
        <v>1</v>
      </c>
      <c r="K39" s="878">
        <v>7600000</v>
      </c>
      <c r="L39" s="879">
        <v>0</v>
      </c>
      <c r="M39" s="884">
        <v>7600000</v>
      </c>
      <c r="N39" s="880">
        <v>0</v>
      </c>
      <c r="O39" s="880">
        <v>0</v>
      </c>
      <c r="P39" s="880">
        <v>0</v>
      </c>
      <c r="Q39" s="880">
        <v>0</v>
      </c>
      <c r="R39" s="880">
        <v>0</v>
      </c>
      <c r="S39" s="880">
        <v>0</v>
      </c>
      <c r="T39" s="880">
        <v>0</v>
      </c>
      <c r="U39" s="880">
        <v>0</v>
      </c>
      <c r="V39" s="880">
        <v>0</v>
      </c>
      <c r="W39" s="880">
        <v>0</v>
      </c>
      <c r="X39" s="880">
        <v>0</v>
      </c>
      <c r="Y39" s="880">
        <v>0</v>
      </c>
      <c r="Z39" s="880">
        <f t="shared" si="1"/>
        <v>0</v>
      </c>
      <c r="AA39" s="880">
        <v>0</v>
      </c>
      <c r="AB39" s="880">
        <v>0</v>
      </c>
      <c r="AC39" s="880">
        <v>0</v>
      </c>
      <c r="AD39" s="880">
        <v>0</v>
      </c>
      <c r="AE39" s="880">
        <v>0</v>
      </c>
      <c r="AF39" s="880">
        <v>0</v>
      </c>
      <c r="AG39" s="880">
        <v>0</v>
      </c>
      <c r="AH39" s="880">
        <v>0</v>
      </c>
      <c r="AI39" s="880">
        <v>0</v>
      </c>
      <c r="AJ39" s="880">
        <v>0</v>
      </c>
      <c r="AK39" s="880">
        <v>0</v>
      </c>
      <c r="AL39" s="880">
        <v>0</v>
      </c>
      <c r="AM39" s="880">
        <v>0</v>
      </c>
      <c r="AN39" s="880">
        <v>0</v>
      </c>
      <c r="AO39" s="588" t="s">
        <v>356</v>
      </c>
      <c r="AP39" s="551" t="s">
        <v>389</v>
      </c>
      <c r="AQ39" s="882" t="s">
        <v>358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894"/>
      <c r="BS39" s="894"/>
      <c r="BT39" s="894"/>
      <c r="BU39" s="894"/>
      <c r="BV39" s="894"/>
      <c r="BW39" s="894"/>
      <c r="BX39" s="894"/>
      <c r="BY39" s="894"/>
      <c r="BZ39" s="894"/>
      <c r="CA39" s="894"/>
      <c r="CB39" s="894"/>
      <c r="CC39" s="894"/>
      <c r="CD39" s="894"/>
      <c r="CE39" s="894"/>
      <c r="CF39" s="894"/>
      <c r="CG39" s="894"/>
      <c r="CH39" s="894"/>
      <c r="CI39" s="894"/>
      <c r="CJ39" s="894"/>
      <c r="CK39" s="894"/>
      <c r="CL39" s="894"/>
      <c r="CM39" s="894"/>
      <c r="CN39" s="894"/>
      <c r="CO39" s="894"/>
      <c r="CP39" s="894"/>
      <c r="CQ39" s="894"/>
      <c r="CR39" s="894"/>
      <c r="CS39" s="894"/>
      <c r="CT39" s="894"/>
      <c r="CU39" s="894"/>
      <c r="CV39" s="894"/>
      <c r="CW39" s="894"/>
      <c r="CX39" s="894"/>
      <c r="CY39" s="894"/>
      <c r="CZ39" s="894"/>
      <c r="DA39" s="894"/>
      <c r="DB39" s="894"/>
      <c r="DC39" s="894"/>
      <c r="DD39" s="894"/>
      <c r="DE39" s="894"/>
      <c r="DF39" s="894"/>
      <c r="DG39" s="894"/>
      <c r="DH39" s="894"/>
      <c r="DI39" s="894"/>
      <c r="DJ39" s="894"/>
      <c r="DK39" s="894"/>
      <c r="DL39" s="894"/>
      <c r="DM39" s="894"/>
      <c r="DN39" s="894"/>
      <c r="DO39" s="894"/>
      <c r="DP39" s="894"/>
      <c r="DQ39" s="894"/>
      <c r="DR39" s="894"/>
      <c r="DS39" s="894"/>
      <c r="DT39" s="894"/>
      <c r="DU39" s="894"/>
      <c r="DV39" s="894"/>
      <c r="DW39" s="894"/>
      <c r="DX39" s="894"/>
      <c r="DY39" s="894"/>
      <c r="DZ39" s="894"/>
      <c r="EA39" s="894"/>
      <c r="EB39" s="894"/>
      <c r="EC39" s="894"/>
      <c r="ED39" s="894"/>
      <c r="EE39" s="894"/>
      <c r="EF39" s="894"/>
      <c r="EG39" s="894"/>
      <c r="EH39" s="894"/>
      <c r="EI39" s="894"/>
      <c r="EJ39" s="894"/>
      <c r="EK39" s="894"/>
      <c r="EL39" s="894"/>
      <c r="EM39" s="894"/>
      <c r="EN39" s="894"/>
      <c r="EO39" s="894"/>
      <c r="EP39" s="894"/>
      <c r="EQ39" s="894"/>
      <c r="ER39" s="894"/>
      <c r="ES39" s="894"/>
      <c r="ET39" s="894"/>
      <c r="EU39" s="894"/>
      <c r="EV39" s="894"/>
      <c r="EW39" s="894"/>
      <c r="EX39" s="894"/>
      <c r="EY39" s="894"/>
      <c r="EZ39" s="894"/>
      <c r="FA39" s="894"/>
      <c r="FB39" s="894"/>
      <c r="FC39" s="894"/>
      <c r="FD39" s="894"/>
      <c r="FE39" s="894"/>
      <c r="FF39" s="894"/>
      <c r="FG39" s="894"/>
      <c r="FH39" s="894"/>
      <c r="FI39" s="894"/>
      <c r="FJ39" s="894"/>
      <c r="FK39" s="894"/>
      <c r="FL39" s="894"/>
      <c r="FM39" s="894"/>
      <c r="FN39" s="894"/>
      <c r="FO39" s="894"/>
      <c r="FP39" s="894"/>
      <c r="FQ39" s="894"/>
      <c r="FR39" s="894"/>
      <c r="FS39" s="894"/>
      <c r="FT39" s="894"/>
      <c r="FU39" s="894"/>
      <c r="FV39" s="894"/>
      <c r="FW39" s="894"/>
      <c r="FX39" s="894"/>
      <c r="FY39" s="894"/>
      <c r="FZ39" s="894"/>
      <c r="GA39" s="894"/>
      <c r="GB39" s="894"/>
      <c r="GC39" s="894"/>
      <c r="GD39" s="894"/>
    </row>
    <row r="40" spans="1:186" s="895" customFormat="1" ht="89.25" x14ac:dyDescent="0.2">
      <c r="A40" s="498"/>
      <c r="B40" s="877" t="s">
        <v>38</v>
      </c>
      <c r="C40" s="551" t="s">
        <v>314</v>
      </c>
      <c r="D40" s="160" t="s">
        <v>352</v>
      </c>
      <c r="E40" s="160" t="s">
        <v>393</v>
      </c>
      <c r="F40" s="539">
        <v>2020730010010</v>
      </c>
      <c r="G40" s="539">
        <v>208311801737</v>
      </c>
      <c r="H40" s="160" t="s">
        <v>387</v>
      </c>
      <c r="I40" s="160" t="s">
        <v>395</v>
      </c>
      <c r="J40" s="551">
        <v>1</v>
      </c>
      <c r="K40" s="878">
        <v>5775000</v>
      </c>
      <c r="L40" s="879">
        <v>0</v>
      </c>
      <c r="M40" s="884">
        <v>5775000</v>
      </c>
      <c r="N40" s="880">
        <v>0</v>
      </c>
      <c r="O40" s="880">
        <v>0</v>
      </c>
      <c r="P40" s="880">
        <v>0</v>
      </c>
      <c r="Q40" s="880">
        <v>0</v>
      </c>
      <c r="R40" s="880">
        <v>0</v>
      </c>
      <c r="S40" s="880">
        <v>0</v>
      </c>
      <c r="T40" s="880">
        <v>0</v>
      </c>
      <c r="U40" s="880">
        <v>0</v>
      </c>
      <c r="V40" s="880">
        <v>0</v>
      </c>
      <c r="W40" s="880">
        <v>0</v>
      </c>
      <c r="X40" s="880">
        <v>0</v>
      </c>
      <c r="Y40" s="880">
        <v>0</v>
      </c>
      <c r="Z40" s="880">
        <f t="shared" si="1"/>
        <v>0</v>
      </c>
      <c r="AA40" s="880">
        <v>0</v>
      </c>
      <c r="AB40" s="880">
        <v>0</v>
      </c>
      <c r="AC40" s="880">
        <v>0</v>
      </c>
      <c r="AD40" s="880">
        <v>0</v>
      </c>
      <c r="AE40" s="880">
        <v>0</v>
      </c>
      <c r="AF40" s="880">
        <v>0</v>
      </c>
      <c r="AG40" s="880">
        <v>0</v>
      </c>
      <c r="AH40" s="880">
        <v>0</v>
      </c>
      <c r="AI40" s="880">
        <v>0</v>
      </c>
      <c r="AJ40" s="880">
        <v>0</v>
      </c>
      <c r="AK40" s="880">
        <v>0</v>
      </c>
      <c r="AL40" s="880">
        <v>0</v>
      </c>
      <c r="AM40" s="880">
        <v>0</v>
      </c>
      <c r="AN40" s="880">
        <v>0</v>
      </c>
      <c r="AO40" s="588" t="s">
        <v>356</v>
      </c>
      <c r="AP40" s="551" t="s">
        <v>389</v>
      </c>
      <c r="AQ40" s="882" t="s">
        <v>358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894"/>
      <c r="BS40" s="894"/>
      <c r="BT40" s="894"/>
      <c r="BU40" s="894"/>
      <c r="BV40" s="894"/>
      <c r="BW40" s="894"/>
      <c r="BX40" s="894"/>
      <c r="BY40" s="894"/>
      <c r="BZ40" s="894"/>
      <c r="CA40" s="894"/>
      <c r="CB40" s="894"/>
      <c r="CC40" s="894"/>
      <c r="CD40" s="894"/>
      <c r="CE40" s="894"/>
      <c r="CF40" s="894"/>
      <c r="CG40" s="894"/>
      <c r="CH40" s="894"/>
      <c r="CI40" s="894"/>
      <c r="CJ40" s="894"/>
      <c r="CK40" s="894"/>
      <c r="CL40" s="894"/>
      <c r="CM40" s="894"/>
      <c r="CN40" s="894"/>
      <c r="CO40" s="894"/>
      <c r="CP40" s="894"/>
      <c r="CQ40" s="894"/>
      <c r="CR40" s="894"/>
      <c r="CS40" s="894"/>
      <c r="CT40" s="894"/>
      <c r="CU40" s="894"/>
      <c r="CV40" s="894"/>
      <c r="CW40" s="894"/>
      <c r="CX40" s="894"/>
      <c r="CY40" s="894"/>
      <c r="CZ40" s="894"/>
      <c r="DA40" s="894"/>
      <c r="DB40" s="894"/>
      <c r="DC40" s="894"/>
      <c r="DD40" s="894"/>
      <c r="DE40" s="894"/>
      <c r="DF40" s="894"/>
      <c r="DG40" s="894"/>
      <c r="DH40" s="894"/>
      <c r="DI40" s="894"/>
      <c r="DJ40" s="894"/>
      <c r="DK40" s="894"/>
      <c r="DL40" s="894"/>
      <c r="DM40" s="894"/>
      <c r="DN40" s="894"/>
      <c r="DO40" s="894"/>
      <c r="DP40" s="894"/>
      <c r="DQ40" s="894"/>
      <c r="DR40" s="894"/>
      <c r="DS40" s="894"/>
      <c r="DT40" s="894"/>
      <c r="DU40" s="894"/>
      <c r="DV40" s="894"/>
      <c r="DW40" s="894"/>
      <c r="DX40" s="894"/>
      <c r="DY40" s="894"/>
      <c r="DZ40" s="894"/>
      <c r="EA40" s="894"/>
      <c r="EB40" s="894"/>
      <c r="EC40" s="894"/>
      <c r="ED40" s="894"/>
      <c r="EE40" s="894"/>
      <c r="EF40" s="894"/>
      <c r="EG40" s="894"/>
      <c r="EH40" s="894"/>
      <c r="EI40" s="894"/>
      <c r="EJ40" s="894"/>
      <c r="EK40" s="894"/>
      <c r="EL40" s="894"/>
      <c r="EM40" s="894"/>
      <c r="EN40" s="894"/>
      <c r="EO40" s="894"/>
      <c r="EP40" s="894"/>
      <c r="EQ40" s="894"/>
      <c r="ER40" s="894"/>
      <c r="ES40" s="894"/>
      <c r="ET40" s="894"/>
      <c r="EU40" s="894"/>
      <c r="EV40" s="894"/>
      <c r="EW40" s="894"/>
      <c r="EX40" s="894"/>
      <c r="EY40" s="894"/>
      <c r="EZ40" s="894"/>
      <c r="FA40" s="894"/>
      <c r="FB40" s="894"/>
      <c r="FC40" s="894"/>
      <c r="FD40" s="894"/>
      <c r="FE40" s="894"/>
      <c r="FF40" s="894"/>
      <c r="FG40" s="894"/>
      <c r="FH40" s="894"/>
      <c r="FI40" s="894"/>
      <c r="FJ40" s="894"/>
      <c r="FK40" s="894"/>
      <c r="FL40" s="894"/>
      <c r="FM40" s="894"/>
      <c r="FN40" s="894"/>
      <c r="FO40" s="894"/>
      <c r="FP40" s="894"/>
      <c r="FQ40" s="894"/>
      <c r="FR40" s="894"/>
      <c r="FS40" s="894"/>
      <c r="FT40" s="894"/>
      <c r="FU40" s="894"/>
      <c r="FV40" s="894"/>
      <c r="FW40" s="894"/>
      <c r="FX40" s="894"/>
      <c r="FY40" s="894"/>
      <c r="FZ40" s="894"/>
      <c r="GA40" s="894"/>
      <c r="GB40" s="894"/>
      <c r="GC40" s="894"/>
      <c r="GD40" s="894"/>
    </row>
    <row r="41" spans="1:186" s="895" customFormat="1" ht="89.25" x14ac:dyDescent="0.2">
      <c r="A41" s="498"/>
      <c r="B41" s="877" t="s">
        <v>38</v>
      </c>
      <c r="C41" s="551" t="s">
        <v>314</v>
      </c>
      <c r="D41" s="160" t="s">
        <v>352</v>
      </c>
      <c r="E41" s="160" t="s">
        <v>393</v>
      </c>
      <c r="F41" s="539">
        <v>2020730010010</v>
      </c>
      <c r="G41" s="539">
        <v>208311801737</v>
      </c>
      <c r="H41" s="160" t="s">
        <v>387</v>
      </c>
      <c r="I41" s="160" t="s">
        <v>396</v>
      </c>
      <c r="J41" s="551">
        <v>1</v>
      </c>
      <c r="K41" s="878">
        <v>62100000</v>
      </c>
      <c r="L41" s="879">
        <v>0</v>
      </c>
      <c r="M41" s="884">
        <v>62100000</v>
      </c>
      <c r="N41" s="880">
        <v>0</v>
      </c>
      <c r="O41" s="880">
        <v>0</v>
      </c>
      <c r="P41" s="880">
        <v>0</v>
      </c>
      <c r="Q41" s="880">
        <v>0</v>
      </c>
      <c r="R41" s="880">
        <v>0</v>
      </c>
      <c r="S41" s="880">
        <v>0</v>
      </c>
      <c r="T41" s="880">
        <v>0</v>
      </c>
      <c r="U41" s="880">
        <v>0</v>
      </c>
      <c r="V41" s="880">
        <v>0</v>
      </c>
      <c r="W41" s="880">
        <v>0</v>
      </c>
      <c r="X41" s="880">
        <v>0</v>
      </c>
      <c r="Y41" s="880">
        <v>0</v>
      </c>
      <c r="Z41" s="880">
        <v>62100000</v>
      </c>
      <c r="AA41" s="880">
        <v>0</v>
      </c>
      <c r="AB41" s="880">
        <v>62100000</v>
      </c>
      <c r="AC41" s="880">
        <v>0</v>
      </c>
      <c r="AD41" s="880">
        <v>0</v>
      </c>
      <c r="AE41" s="880">
        <v>0</v>
      </c>
      <c r="AF41" s="880">
        <v>0</v>
      </c>
      <c r="AG41" s="880">
        <v>0</v>
      </c>
      <c r="AH41" s="880">
        <v>0</v>
      </c>
      <c r="AI41" s="880">
        <v>0</v>
      </c>
      <c r="AJ41" s="880">
        <v>0</v>
      </c>
      <c r="AK41" s="880">
        <v>0</v>
      </c>
      <c r="AL41" s="880">
        <v>0</v>
      </c>
      <c r="AM41" s="880">
        <v>0</v>
      </c>
      <c r="AN41" s="880">
        <v>0</v>
      </c>
      <c r="AO41" s="588" t="s">
        <v>356</v>
      </c>
      <c r="AP41" s="551" t="s">
        <v>389</v>
      </c>
      <c r="AQ41" s="882" t="s">
        <v>358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894"/>
      <c r="BS41" s="894"/>
      <c r="BT41" s="894"/>
      <c r="BU41" s="894"/>
      <c r="BV41" s="894"/>
      <c r="BW41" s="894"/>
      <c r="BX41" s="894"/>
      <c r="BY41" s="894"/>
      <c r="BZ41" s="894"/>
      <c r="CA41" s="894"/>
      <c r="CB41" s="894"/>
      <c r="CC41" s="894"/>
      <c r="CD41" s="894"/>
      <c r="CE41" s="894"/>
      <c r="CF41" s="894"/>
      <c r="CG41" s="894"/>
      <c r="CH41" s="894"/>
      <c r="CI41" s="894"/>
      <c r="CJ41" s="894"/>
      <c r="CK41" s="894"/>
      <c r="CL41" s="894"/>
      <c r="CM41" s="894"/>
      <c r="CN41" s="894"/>
      <c r="CO41" s="894"/>
      <c r="CP41" s="894"/>
      <c r="CQ41" s="894"/>
      <c r="CR41" s="894"/>
      <c r="CS41" s="894"/>
      <c r="CT41" s="894"/>
      <c r="CU41" s="894"/>
      <c r="CV41" s="894"/>
      <c r="CW41" s="894"/>
      <c r="CX41" s="894"/>
      <c r="CY41" s="894"/>
      <c r="CZ41" s="894"/>
      <c r="DA41" s="894"/>
      <c r="DB41" s="894"/>
      <c r="DC41" s="894"/>
      <c r="DD41" s="894"/>
      <c r="DE41" s="894"/>
      <c r="DF41" s="894"/>
      <c r="DG41" s="894"/>
      <c r="DH41" s="894"/>
      <c r="DI41" s="894"/>
      <c r="DJ41" s="894"/>
      <c r="DK41" s="894"/>
      <c r="DL41" s="894"/>
      <c r="DM41" s="894"/>
      <c r="DN41" s="894"/>
      <c r="DO41" s="894"/>
      <c r="DP41" s="894"/>
      <c r="DQ41" s="894"/>
      <c r="DR41" s="894"/>
      <c r="DS41" s="894"/>
      <c r="DT41" s="894"/>
      <c r="DU41" s="894"/>
      <c r="DV41" s="894"/>
      <c r="DW41" s="894"/>
      <c r="DX41" s="894"/>
      <c r="DY41" s="894"/>
      <c r="DZ41" s="894"/>
      <c r="EA41" s="894"/>
      <c r="EB41" s="894"/>
      <c r="EC41" s="894"/>
      <c r="ED41" s="894"/>
      <c r="EE41" s="894"/>
      <c r="EF41" s="894"/>
      <c r="EG41" s="894"/>
      <c r="EH41" s="894"/>
      <c r="EI41" s="894"/>
      <c r="EJ41" s="894"/>
      <c r="EK41" s="894"/>
      <c r="EL41" s="894"/>
      <c r="EM41" s="894"/>
      <c r="EN41" s="894"/>
      <c r="EO41" s="894"/>
      <c r="EP41" s="894"/>
      <c r="EQ41" s="894"/>
      <c r="ER41" s="894"/>
      <c r="ES41" s="894"/>
      <c r="ET41" s="894"/>
      <c r="EU41" s="894"/>
      <c r="EV41" s="894"/>
      <c r="EW41" s="894"/>
      <c r="EX41" s="894"/>
      <c r="EY41" s="894"/>
      <c r="EZ41" s="894"/>
      <c r="FA41" s="894"/>
      <c r="FB41" s="894"/>
      <c r="FC41" s="894"/>
      <c r="FD41" s="894"/>
      <c r="FE41" s="894"/>
      <c r="FF41" s="894"/>
      <c r="FG41" s="894"/>
      <c r="FH41" s="894"/>
      <c r="FI41" s="894"/>
      <c r="FJ41" s="894"/>
      <c r="FK41" s="894"/>
      <c r="FL41" s="894"/>
      <c r="FM41" s="894"/>
      <c r="FN41" s="894"/>
      <c r="FO41" s="894"/>
      <c r="FP41" s="894"/>
      <c r="FQ41" s="894"/>
      <c r="FR41" s="894"/>
      <c r="FS41" s="894"/>
      <c r="FT41" s="894"/>
      <c r="FU41" s="894"/>
      <c r="FV41" s="894"/>
      <c r="FW41" s="894"/>
      <c r="FX41" s="894"/>
      <c r="FY41" s="894"/>
      <c r="FZ41" s="894"/>
      <c r="GA41" s="894"/>
      <c r="GB41" s="894"/>
      <c r="GC41" s="894"/>
      <c r="GD41" s="894"/>
    </row>
    <row r="42" spans="1:186" s="895" customFormat="1" ht="89.25" x14ac:dyDescent="0.2">
      <c r="A42" s="498"/>
      <c r="B42" s="877" t="s">
        <v>38</v>
      </c>
      <c r="C42" s="551" t="s">
        <v>314</v>
      </c>
      <c r="D42" s="160" t="s">
        <v>352</v>
      </c>
      <c r="E42" s="160" t="s">
        <v>393</v>
      </c>
      <c r="F42" s="539">
        <v>2020730010010</v>
      </c>
      <c r="G42" s="539">
        <v>208311801737</v>
      </c>
      <c r="H42" s="160" t="s">
        <v>387</v>
      </c>
      <c r="I42" s="160" t="s">
        <v>397</v>
      </c>
      <c r="J42" s="551">
        <v>1</v>
      </c>
      <c r="K42" s="878">
        <v>10000000</v>
      </c>
      <c r="L42" s="879">
        <v>0</v>
      </c>
      <c r="M42" s="884">
        <v>10000000</v>
      </c>
      <c r="N42" s="880">
        <v>0</v>
      </c>
      <c r="O42" s="880">
        <v>0</v>
      </c>
      <c r="P42" s="880">
        <v>0</v>
      </c>
      <c r="Q42" s="880">
        <v>0</v>
      </c>
      <c r="R42" s="880">
        <v>0</v>
      </c>
      <c r="S42" s="880">
        <v>0</v>
      </c>
      <c r="T42" s="880">
        <v>0</v>
      </c>
      <c r="U42" s="880">
        <v>0</v>
      </c>
      <c r="V42" s="880">
        <v>0</v>
      </c>
      <c r="W42" s="880">
        <v>0</v>
      </c>
      <c r="X42" s="880">
        <v>0</v>
      </c>
      <c r="Y42" s="880">
        <v>0</v>
      </c>
      <c r="Z42" s="880">
        <f t="shared" si="1"/>
        <v>0</v>
      </c>
      <c r="AA42" s="880">
        <v>0</v>
      </c>
      <c r="AB42" s="880">
        <v>0</v>
      </c>
      <c r="AC42" s="880">
        <v>0</v>
      </c>
      <c r="AD42" s="880">
        <v>0</v>
      </c>
      <c r="AE42" s="880">
        <v>0</v>
      </c>
      <c r="AF42" s="880">
        <v>0</v>
      </c>
      <c r="AG42" s="880">
        <v>0</v>
      </c>
      <c r="AH42" s="880">
        <v>0</v>
      </c>
      <c r="AI42" s="880">
        <v>0</v>
      </c>
      <c r="AJ42" s="880">
        <v>0</v>
      </c>
      <c r="AK42" s="880">
        <v>0</v>
      </c>
      <c r="AL42" s="880">
        <v>0</v>
      </c>
      <c r="AM42" s="880">
        <v>0</v>
      </c>
      <c r="AN42" s="880">
        <v>0</v>
      </c>
      <c r="AO42" s="588" t="s">
        <v>356</v>
      </c>
      <c r="AP42" s="551" t="s">
        <v>389</v>
      </c>
      <c r="AQ42" s="882" t="s">
        <v>358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894"/>
      <c r="BS42" s="894"/>
      <c r="BT42" s="894"/>
      <c r="BU42" s="894"/>
      <c r="BV42" s="894"/>
      <c r="BW42" s="894"/>
      <c r="BX42" s="894"/>
      <c r="BY42" s="894"/>
      <c r="BZ42" s="894"/>
      <c r="CA42" s="894"/>
      <c r="CB42" s="894"/>
      <c r="CC42" s="894"/>
      <c r="CD42" s="894"/>
      <c r="CE42" s="894"/>
      <c r="CF42" s="894"/>
      <c r="CG42" s="894"/>
      <c r="CH42" s="894"/>
      <c r="CI42" s="894"/>
      <c r="CJ42" s="894"/>
      <c r="CK42" s="894"/>
      <c r="CL42" s="894"/>
      <c r="CM42" s="894"/>
      <c r="CN42" s="894"/>
      <c r="CO42" s="894"/>
      <c r="CP42" s="894"/>
      <c r="CQ42" s="894"/>
      <c r="CR42" s="894"/>
      <c r="CS42" s="894"/>
      <c r="CT42" s="894"/>
      <c r="CU42" s="894"/>
      <c r="CV42" s="894"/>
      <c r="CW42" s="894"/>
      <c r="CX42" s="894"/>
      <c r="CY42" s="894"/>
      <c r="CZ42" s="894"/>
      <c r="DA42" s="894"/>
      <c r="DB42" s="894"/>
      <c r="DC42" s="894"/>
      <c r="DD42" s="894"/>
      <c r="DE42" s="894"/>
      <c r="DF42" s="894"/>
      <c r="DG42" s="894"/>
      <c r="DH42" s="894"/>
      <c r="DI42" s="894"/>
      <c r="DJ42" s="894"/>
      <c r="DK42" s="894"/>
      <c r="DL42" s="894"/>
      <c r="DM42" s="894"/>
      <c r="DN42" s="894"/>
      <c r="DO42" s="894"/>
      <c r="DP42" s="894"/>
      <c r="DQ42" s="894"/>
      <c r="DR42" s="894"/>
      <c r="DS42" s="894"/>
      <c r="DT42" s="894"/>
      <c r="DU42" s="894"/>
      <c r="DV42" s="894"/>
      <c r="DW42" s="894"/>
      <c r="DX42" s="894"/>
      <c r="DY42" s="894"/>
      <c r="DZ42" s="894"/>
      <c r="EA42" s="894"/>
      <c r="EB42" s="894"/>
      <c r="EC42" s="894"/>
      <c r="ED42" s="894"/>
      <c r="EE42" s="894"/>
      <c r="EF42" s="894"/>
      <c r="EG42" s="894"/>
      <c r="EH42" s="894"/>
      <c r="EI42" s="894"/>
      <c r="EJ42" s="894"/>
      <c r="EK42" s="894"/>
      <c r="EL42" s="894"/>
      <c r="EM42" s="894"/>
      <c r="EN42" s="894"/>
      <c r="EO42" s="894"/>
      <c r="EP42" s="894"/>
      <c r="EQ42" s="894"/>
      <c r="ER42" s="894"/>
      <c r="ES42" s="894"/>
      <c r="ET42" s="894"/>
      <c r="EU42" s="894"/>
      <c r="EV42" s="894"/>
      <c r="EW42" s="894"/>
      <c r="EX42" s="894"/>
      <c r="EY42" s="894"/>
      <c r="EZ42" s="894"/>
      <c r="FA42" s="894"/>
      <c r="FB42" s="894"/>
      <c r="FC42" s="894"/>
      <c r="FD42" s="894"/>
      <c r="FE42" s="894"/>
      <c r="FF42" s="894"/>
      <c r="FG42" s="894"/>
      <c r="FH42" s="894"/>
      <c r="FI42" s="894"/>
      <c r="FJ42" s="894"/>
      <c r="FK42" s="894"/>
      <c r="FL42" s="894"/>
      <c r="FM42" s="894"/>
      <c r="FN42" s="894"/>
      <c r="FO42" s="894"/>
      <c r="FP42" s="894"/>
      <c r="FQ42" s="894"/>
      <c r="FR42" s="894"/>
      <c r="FS42" s="894"/>
      <c r="FT42" s="894"/>
      <c r="FU42" s="894"/>
      <c r="FV42" s="894"/>
      <c r="FW42" s="894"/>
      <c r="FX42" s="894"/>
      <c r="FY42" s="894"/>
      <c r="FZ42" s="894"/>
      <c r="GA42" s="894"/>
      <c r="GB42" s="894"/>
      <c r="GC42" s="894"/>
      <c r="GD42" s="894"/>
    </row>
    <row r="43" spans="1:186" s="897" customFormat="1" ht="63.75" x14ac:dyDescent="0.2">
      <c r="A43" s="498"/>
      <c r="B43" s="877" t="s">
        <v>38</v>
      </c>
      <c r="C43" s="551" t="s">
        <v>314</v>
      </c>
      <c r="D43" s="160" t="s">
        <v>398</v>
      </c>
      <c r="E43" s="160" t="s">
        <v>399</v>
      </c>
      <c r="F43" s="539">
        <v>2020730010014</v>
      </c>
      <c r="G43" s="539">
        <v>208312001738</v>
      </c>
      <c r="H43" s="160" t="s">
        <v>400</v>
      </c>
      <c r="I43" s="160" t="s">
        <v>401</v>
      </c>
      <c r="J43" s="551" t="s">
        <v>402</v>
      </c>
      <c r="K43" s="878">
        <f>L43+M43</f>
        <v>1580526698</v>
      </c>
      <c r="L43" s="879">
        <v>968000000</v>
      </c>
      <c r="M43" s="884">
        <v>612526698</v>
      </c>
      <c r="N43" s="880">
        <v>0</v>
      </c>
      <c r="O43" s="880">
        <v>0</v>
      </c>
      <c r="P43" s="880">
        <v>0</v>
      </c>
      <c r="Q43" s="880">
        <v>0</v>
      </c>
      <c r="R43" s="880">
        <v>0</v>
      </c>
      <c r="S43" s="880">
        <v>0</v>
      </c>
      <c r="T43" s="880">
        <v>0</v>
      </c>
      <c r="U43" s="880">
        <v>0</v>
      </c>
      <c r="V43" s="880">
        <v>0</v>
      </c>
      <c r="W43" s="880">
        <v>0</v>
      </c>
      <c r="X43" s="880">
        <v>0</v>
      </c>
      <c r="Y43" s="880">
        <v>0</v>
      </c>
      <c r="Z43" s="880">
        <f>AA43+AB43</f>
        <v>548750998</v>
      </c>
      <c r="AA43" s="880">
        <v>0</v>
      </c>
      <c r="AB43" s="883">
        <v>548750998</v>
      </c>
      <c r="AC43" s="880">
        <v>0</v>
      </c>
      <c r="AD43" s="880">
        <v>0</v>
      </c>
      <c r="AE43" s="880">
        <v>0</v>
      </c>
      <c r="AF43" s="880">
        <v>0</v>
      </c>
      <c r="AG43" s="880">
        <v>0</v>
      </c>
      <c r="AH43" s="880">
        <v>0</v>
      </c>
      <c r="AI43" s="880">
        <v>0</v>
      </c>
      <c r="AJ43" s="880">
        <v>0</v>
      </c>
      <c r="AK43" s="880">
        <v>0</v>
      </c>
      <c r="AL43" s="880">
        <v>0</v>
      </c>
      <c r="AM43" s="880">
        <v>0</v>
      </c>
      <c r="AN43" s="880">
        <v>0</v>
      </c>
      <c r="AO43" s="588" t="s">
        <v>356</v>
      </c>
      <c r="AP43" s="551" t="s">
        <v>403</v>
      </c>
      <c r="AQ43" s="882" t="s">
        <v>358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896"/>
      <c r="BS43" s="896"/>
      <c r="BT43" s="896"/>
      <c r="BU43" s="896"/>
      <c r="BV43" s="896"/>
      <c r="BW43" s="896"/>
      <c r="BX43" s="896"/>
      <c r="BY43" s="896"/>
      <c r="BZ43" s="896"/>
      <c r="CA43" s="896"/>
      <c r="CB43" s="896"/>
      <c r="CC43" s="896"/>
      <c r="CD43" s="896"/>
      <c r="CE43" s="896"/>
      <c r="CF43" s="896"/>
      <c r="CG43" s="896"/>
      <c r="CH43" s="896"/>
      <c r="CI43" s="896"/>
      <c r="CJ43" s="896"/>
      <c r="CK43" s="896"/>
      <c r="CL43" s="896"/>
      <c r="CM43" s="896"/>
      <c r="CN43" s="896"/>
      <c r="CO43" s="896"/>
      <c r="CP43" s="896"/>
      <c r="CQ43" s="896"/>
      <c r="CR43" s="896"/>
      <c r="CS43" s="896"/>
      <c r="CT43" s="896"/>
      <c r="CU43" s="896"/>
      <c r="CV43" s="896"/>
      <c r="CW43" s="896"/>
      <c r="CX43" s="896"/>
      <c r="CY43" s="896"/>
      <c r="CZ43" s="896"/>
      <c r="DA43" s="896"/>
      <c r="DB43" s="896"/>
      <c r="DC43" s="896"/>
      <c r="DD43" s="896"/>
      <c r="DE43" s="896"/>
      <c r="DF43" s="896"/>
      <c r="DG43" s="896"/>
      <c r="DH43" s="896"/>
      <c r="DI43" s="896"/>
      <c r="DJ43" s="896"/>
      <c r="DK43" s="896"/>
      <c r="DL43" s="896"/>
      <c r="DM43" s="896"/>
      <c r="DN43" s="896"/>
      <c r="DO43" s="896"/>
      <c r="DP43" s="896"/>
      <c r="DQ43" s="896"/>
      <c r="DR43" s="896"/>
      <c r="DS43" s="896"/>
      <c r="DT43" s="896"/>
      <c r="DU43" s="896"/>
      <c r="DV43" s="896"/>
      <c r="DW43" s="896"/>
      <c r="DX43" s="896"/>
      <c r="DY43" s="896"/>
      <c r="DZ43" s="896"/>
      <c r="EA43" s="896"/>
      <c r="EB43" s="896"/>
      <c r="EC43" s="896"/>
      <c r="ED43" s="896"/>
      <c r="EE43" s="896"/>
      <c r="EF43" s="896"/>
      <c r="EG43" s="896"/>
      <c r="EH43" s="896"/>
      <c r="EI43" s="896"/>
      <c r="EJ43" s="896"/>
      <c r="EK43" s="896"/>
      <c r="EL43" s="896"/>
      <c r="EM43" s="896"/>
      <c r="EN43" s="896"/>
      <c r="EO43" s="896"/>
      <c r="EP43" s="896"/>
      <c r="EQ43" s="896"/>
      <c r="ER43" s="896"/>
      <c r="ES43" s="896"/>
      <c r="ET43" s="896"/>
      <c r="EU43" s="896"/>
      <c r="EV43" s="896"/>
      <c r="EW43" s="896"/>
      <c r="EX43" s="896"/>
      <c r="EY43" s="896"/>
      <c r="EZ43" s="896"/>
      <c r="FA43" s="896"/>
      <c r="FB43" s="896"/>
      <c r="FC43" s="896"/>
      <c r="FD43" s="896"/>
      <c r="FE43" s="896"/>
      <c r="FF43" s="896"/>
      <c r="FG43" s="896"/>
      <c r="FH43" s="896"/>
      <c r="FI43" s="896"/>
      <c r="FJ43" s="896"/>
      <c r="FK43" s="896"/>
      <c r="FL43" s="896"/>
      <c r="FM43" s="896"/>
      <c r="FN43" s="896"/>
      <c r="FO43" s="896"/>
      <c r="FP43" s="896"/>
      <c r="FQ43" s="896"/>
      <c r="FR43" s="896"/>
      <c r="FS43" s="896"/>
      <c r="FT43" s="896"/>
      <c r="FU43" s="896"/>
      <c r="FV43" s="896"/>
      <c r="FW43" s="896"/>
      <c r="FX43" s="896"/>
      <c r="FY43" s="896"/>
      <c r="FZ43" s="896"/>
      <c r="GA43" s="896"/>
      <c r="GB43" s="896"/>
      <c r="GC43" s="896"/>
      <c r="GD43" s="896"/>
    </row>
    <row r="44" spans="1:186" s="895" customFormat="1" ht="90" thickBot="1" x14ac:dyDescent="0.25">
      <c r="A44" s="498"/>
      <c r="B44" s="898" t="s">
        <v>38</v>
      </c>
      <c r="C44" s="605" t="s">
        <v>39</v>
      </c>
      <c r="D44" s="607" t="s">
        <v>40</v>
      </c>
      <c r="E44" s="607" t="s">
        <v>41</v>
      </c>
      <c r="F44" s="606">
        <v>2020730010010</v>
      </c>
      <c r="G44" s="606">
        <v>208311801737</v>
      </c>
      <c r="H44" s="607" t="s">
        <v>387</v>
      </c>
      <c r="I44" s="607" t="s">
        <v>404</v>
      </c>
      <c r="J44" s="605">
        <v>20</v>
      </c>
      <c r="K44" s="899">
        <v>26255000</v>
      </c>
      <c r="L44" s="900">
        <v>0</v>
      </c>
      <c r="M44" s="901">
        <v>26255000</v>
      </c>
      <c r="N44" s="902">
        <v>0</v>
      </c>
      <c r="O44" s="902">
        <v>0</v>
      </c>
      <c r="P44" s="902">
        <v>0</v>
      </c>
      <c r="Q44" s="902">
        <v>0</v>
      </c>
      <c r="R44" s="902">
        <v>0</v>
      </c>
      <c r="S44" s="902">
        <v>0</v>
      </c>
      <c r="T44" s="902">
        <v>0</v>
      </c>
      <c r="U44" s="902">
        <v>0</v>
      </c>
      <c r="V44" s="902">
        <v>0</v>
      </c>
      <c r="W44" s="902">
        <v>0</v>
      </c>
      <c r="X44" s="902">
        <v>0</v>
      </c>
      <c r="Y44" s="902">
        <v>0</v>
      </c>
      <c r="Z44" s="902">
        <v>26255000</v>
      </c>
      <c r="AA44" s="902">
        <v>0</v>
      </c>
      <c r="AB44" s="902">
        <v>22030000</v>
      </c>
      <c r="AC44" s="902">
        <v>0</v>
      </c>
      <c r="AD44" s="902">
        <v>0</v>
      </c>
      <c r="AE44" s="902">
        <v>0</v>
      </c>
      <c r="AF44" s="902">
        <v>0</v>
      </c>
      <c r="AG44" s="902">
        <v>0</v>
      </c>
      <c r="AH44" s="902">
        <v>0</v>
      </c>
      <c r="AI44" s="902">
        <v>0</v>
      </c>
      <c r="AJ44" s="902">
        <v>0</v>
      </c>
      <c r="AK44" s="902">
        <v>0</v>
      </c>
      <c r="AL44" s="902">
        <v>0</v>
      </c>
      <c r="AM44" s="902">
        <v>0</v>
      </c>
      <c r="AN44" s="902">
        <v>0</v>
      </c>
      <c r="AO44" s="903" t="s">
        <v>356</v>
      </c>
      <c r="AP44" s="605" t="s">
        <v>389</v>
      </c>
      <c r="AQ44" s="904" t="s">
        <v>358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894"/>
      <c r="BS44" s="894"/>
      <c r="BT44" s="894"/>
      <c r="BU44" s="894"/>
      <c r="BV44" s="894"/>
      <c r="BW44" s="894"/>
      <c r="BX44" s="894"/>
      <c r="BY44" s="894"/>
      <c r="BZ44" s="894"/>
      <c r="CA44" s="894"/>
      <c r="CB44" s="894"/>
      <c r="CC44" s="894"/>
      <c r="CD44" s="894"/>
      <c r="CE44" s="894"/>
      <c r="CF44" s="894"/>
      <c r="CG44" s="894"/>
      <c r="CH44" s="894"/>
      <c r="CI44" s="894"/>
      <c r="CJ44" s="894"/>
      <c r="CK44" s="894"/>
      <c r="CL44" s="894"/>
      <c r="CM44" s="894"/>
      <c r="CN44" s="894"/>
      <c r="CO44" s="894"/>
      <c r="CP44" s="894"/>
      <c r="CQ44" s="894"/>
      <c r="CR44" s="894"/>
      <c r="CS44" s="894"/>
      <c r="CT44" s="894"/>
      <c r="CU44" s="894"/>
      <c r="CV44" s="894"/>
      <c r="CW44" s="894"/>
      <c r="CX44" s="894"/>
      <c r="CY44" s="894"/>
      <c r="CZ44" s="894"/>
      <c r="DA44" s="894"/>
      <c r="DB44" s="894"/>
      <c r="DC44" s="894"/>
      <c r="DD44" s="894"/>
      <c r="DE44" s="894"/>
      <c r="DF44" s="894"/>
      <c r="DG44" s="894"/>
      <c r="DH44" s="894"/>
      <c r="DI44" s="894"/>
      <c r="DJ44" s="894"/>
      <c r="DK44" s="894"/>
      <c r="DL44" s="894"/>
      <c r="DM44" s="894"/>
      <c r="DN44" s="894"/>
      <c r="DO44" s="894"/>
      <c r="DP44" s="894"/>
      <c r="DQ44" s="894"/>
      <c r="DR44" s="894"/>
      <c r="DS44" s="894"/>
      <c r="DT44" s="894"/>
      <c r="DU44" s="894"/>
      <c r="DV44" s="894"/>
      <c r="DW44" s="894"/>
      <c r="DX44" s="894"/>
      <c r="DY44" s="894"/>
      <c r="DZ44" s="894"/>
      <c r="EA44" s="894"/>
      <c r="EB44" s="894"/>
      <c r="EC44" s="894"/>
      <c r="ED44" s="894"/>
      <c r="EE44" s="894"/>
      <c r="EF44" s="894"/>
      <c r="EG44" s="894"/>
      <c r="EH44" s="894"/>
      <c r="EI44" s="894"/>
      <c r="EJ44" s="894"/>
      <c r="EK44" s="894"/>
      <c r="EL44" s="894"/>
      <c r="EM44" s="894"/>
      <c r="EN44" s="894"/>
      <c r="EO44" s="894"/>
      <c r="EP44" s="894"/>
      <c r="EQ44" s="894"/>
      <c r="ER44" s="894"/>
      <c r="ES44" s="894"/>
      <c r="ET44" s="894"/>
      <c r="EU44" s="894"/>
      <c r="EV44" s="894"/>
      <c r="EW44" s="894"/>
      <c r="EX44" s="894"/>
      <c r="EY44" s="894"/>
      <c r="EZ44" s="894"/>
      <c r="FA44" s="894"/>
      <c r="FB44" s="894"/>
      <c r="FC44" s="894"/>
      <c r="FD44" s="894"/>
      <c r="FE44" s="894"/>
      <c r="FF44" s="894"/>
      <c r="FG44" s="894"/>
      <c r="FH44" s="894"/>
      <c r="FI44" s="894"/>
      <c r="FJ44" s="894"/>
      <c r="FK44" s="894"/>
      <c r="FL44" s="894"/>
      <c r="FM44" s="894"/>
      <c r="FN44" s="894"/>
      <c r="FO44" s="894"/>
      <c r="FP44" s="894"/>
      <c r="FQ44" s="894"/>
      <c r="FR44" s="894"/>
      <c r="FS44" s="894"/>
      <c r="FT44" s="894"/>
      <c r="FU44" s="894"/>
      <c r="FV44" s="894"/>
      <c r="FW44" s="894"/>
      <c r="FX44" s="894"/>
      <c r="FY44" s="894"/>
      <c r="FZ44" s="894"/>
      <c r="GA44" s="894"/>
      <c r="GB44" s="894"/>
      <c r="GC44" s="894"/>
      <c r="GD44" s="894"/>
    </row>
    <row r="45" spans="1:186" s="3" customFormat="1" x14ac:dyDescent="0.2">
      <c r="A45" s="7"/>
      <c r="B45" s="905"/>
      <c r="C45" s="905"/>
      <c r="D45" s="905"/>
      <c r="E45" s="905"/>
      <c r="F45" s="905"/>
      <c r="G45" s="905"/>
      <c r="H45" s="905"/>
      <c r="I45" s="905"/>
      <c r="J45" s="905"/>
      <c r="K45" s="906">
        <f>SUM(K11:K44)</f>
        <v>15865857837</v>
      </c>
      <c r="L45" s="906">
        <f t="shared" ref="L45:AN45" si="2">SUM(L12:L44)</f>
        <v>12631912167</v>
      </c>
      <c r="M45" s="906">
        <f t="shared" si="2"/>
        <v>3163945670</v>
      </c>
      <c r="N45" s="906">
        <f t="shared" si="2"/>
        <v>0</v>
      </c>
      <c r="O45" s="906">
        <f t="shared" si="2"/>
        <v>0</v>
      </c>
      <c r="P45" s="906">
        <f t="shared" si="2"/>
        <v>0</v>
      </c>
      <c r="Q45" s="906">
        <f t="shared" si="2"/>
        <v>0</v>
      </c>
      <c r="R45" s="906">
        <f t="shared" si="2"/>
        <v>0</v>
      </c>
      <c r="S45" s="906">
        <f t="shared" si="2"/>
        <v>0</v>
      </c>
      <c r="T45" s="906">
        <f t="shared" si="2"/>
        <v>0</v>
      </c>
      <c r="U45" s="906">
        <f t="shared" si="2"/>
        <v>0</v>
      </c>
      <c r="V45" s="906">
        <f t="shared" si="2"/>
        <v>0</v>
      </c>
      <c r="W45" s="906">
        <f t="shared" si="2"/>
        <v>0</v>
      </c>
      <c r="X45" s="906">
        <f t="shared" si="2"/>
        <v>0</v>
      </c>
      <c r="Y45" s="906">
        <f t="shared" si="2"/>
        <v>0</v>
      </c>
      <c r="Z45" s="906">
        <f t="shared" si="2"/>
        <v>9922246422</v>
      </c>
      <c r="AA45" s="906">
        <f t="shared" si="2"/>
        <v>7213110101</v>
      </c>
      <c r="AB45" s="906">
        <f t="shared" si="2"/>
        <v>2698536321</v>
      </c>
      <c r="AC45" s="906">
        <f t="shared" si="2"/>
        <v>0</v>
      </c>
      <c r="AD45" s="906">
        <f t="shared" si="2"/>
        <v>0</v>
      </c>
      <c r="AE45" s="906">
        <f t="shared" si="2"/>
        <v>0</v>
      </c>
      <c r="AF45" s="906">
        <f t="shared" si="2"/>
        <v>0</v>
      </c>
      <c r="AG45" s="906">
        <f t="shared" si="2"/>
        <v>0</v>
      </c>
      <c r="AH45" s="906">
        <f t="shared" si="2"/>
        <v>0</v>
      </c>
      <c r="AI45" s="906">
        <f t="shared" si="2"/>
        <v>0</v>
      </c>
      <c r="AJ45" s="906">
        <f t="shared" si="2"/>
        <v>0</v>
      </c>
      <c r="AK45" s="906">
        <f t="shared" si="2"/>
        <v>0</v>
      </c>
      <c r="AL45" s="906">
        <f t="shared" si="2"/>
        <v>0</v>
      </c>
      <c r="AM45" s="906">
        <f t="shared" si="2"/>
        <v>0</v>
      </c>
      <c r="AN45" s="906">
        <f t="shared" si="2"/>
        <v>0</v>
      </c>
      <c r="AO45" s="68"/>
      <c r="AP45" s="68"/>
      <c r="AQ45" s="68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pans="1:186" s="3" customFormat="1" x14ac:dyDescent="0.2">
      <c r="A46" s="7"/>
      <c r="B46" s="4"/>
      <c r="I46" s="500"/>
      <c r="K46" s="1"/>
      <c r="L46" s="1"/>
      <c r="M46" s="2"/>
      <c r="Z46" s="1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pans="1:186" s="3" customFormat="1" x14ac:dyDescent="0.2">
      <c r="A47" s="7"/>
      <c r="B47" s="4"/>
      <c r="I47" s="500"/>
      <c r="K47" s="2"/>
      <c r="L47" s="1"/>
      <c r="M47" s="2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pans="1:186" s="3" customFormat="1" x14ac:dyDescent="0.2">
      <c r="A48" s="7"/>
      <c r="B48" s="4"/>
      <c r="I48" s="500"/>
      <c r="K48" s="2"/>
      <c r="L48" s="1"/>
      <c r="M48" s="2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pans="1:186" s="3" customFormat="1" x14ac:dyDescent="0.2">
      <c r="A49" s="7"/>
      <c r="B49" s="4"/>
      <c r="I49" s="500"/>
      <c r="K49" s="2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pans="1:186" s="3" customFormat="1" x14ac:dyDescent="0.2">
      <c r="A50" s="7"/>
      <c r="B50" s="4"/>
      <c r="I50" s="500"/>
      <c r="L50" s="90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</sheetData>
  <mergeCells count="35">
    <mergeCell ref="B4:X4"/>
    <mergeCell ref="B5:X5"/>
    <mergeCell ref="B7:H7"/>
    <mergeCell ref="I7:L7"/>
    <mergeCell ref="B8:J8"/>
    <mergeCell ref="L8:Y8"/>
    <mergeCell ref="K8:K10"/>
    <mergeCell ref="AO8:AQ8"/>
    <mergeCell ref="B9:B10"/>
    <mergeCell ref="C9:C10"/>
    <mergeCell ref="D9:D10"/>
    <mergeCell ref="E9:E10"/>
    <mergeCell ref="F9:F10"/>
    <mergeCell ref="G9:G10"/>
    <mergeCell ref="H9:H10"/>
    <mergeCell ref="Z8:Z10"/>
    <mergeCell ref="L9:M9"/>
    <mergeCell ref="N9:U9"/>
    <mergeCell ref="V9:V10"/>
    <mergeCell ref="AA8:AN8"/>
    <mergeCell ref="AP9:AP10"/>
    <mergeCell ref="AQ9:AQ10"/>
    <mergeCell ref="B45:J45"/>
    <mergeCell ref="AO9:AO10"/>
    <mergeCell ref="AK9:AK10"/>
    <mergeCell ref="AL9:AL10"/>
    <mergeCell ref="AM9:AM10"/>
    <mergeCell ref="AN9:AN10"/>
    <mergeCell ref="W9:W10"/>
    <mergeCell ref="X9:X10"/>
    <mergeCell ref="Y9:Y10"/>
    <mergeCell ref="AA9:AB9"/>
    <mergeCell ref="AC9:AJ9"/>
    <mergeCell ref="I9:I10"/>
    <mergeCell ref="J9:J10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D18"/>
  <sheetViews>
    <sheetView zoomScale="80" zoomScaleNormal="80" workbookViewId="0">
      <selection activeCell="A12" sqref="A12"/>
    </sheetView>
  </sheetViews>
  <sheetFormatPr baseColWidth="10" defaultColWidth="11.42578125" defaultRowHeight="12.75" x14ac:dyDescent="0.2"/>
  <cols>
    <col min="1" max="1" width="2.85546875" style="7" customWidth="1"/>
    <col min="2" max="2" width="20.7109375" style="4" customWidth="1"/>
    <col min="3" max="3" width="19" style="3" customWidth="1"/>
    <col min="4" max="4" width="21.7109375" style="3" customWidth="1"/>
    <col min="5" max="5" width="16.28515625" style="3" customWidth="1"/>
    <col min="6" max="6" width="16.5703125" style="3" customWidth="1"/>
    <col min="7" max="7" width="16.7109375" style="3" customWidth="1"/>
    <col min="8" max="8" width="23.140625" style="3" customWidth="1"/>
    <col min="9" max="9" width="33.85546875" style="3" customWidth="1"/>
    <col min="10" max="10" width="13.7109375" style="3" customWidth="1"/>
    <col min="11" max="11" width="19" style="3" customWidth="1"/>
    <col min="12" max="12" width="14.42578125" style="3" customWidth="1"/>
    <col min="13" max="13" width="15.42578125" style="3" customWidth="1"/>
    <col min="14" max="14" width="8.140625" style="3" customWidth="1"/>
    <col min="15" max="15" width="8.5703125" style="3" customWidth="1"/>
    <col min="16" max="20" width="11.42578125" style="3"/>
    <col min="21" max="21" width="10" style="3" customWidth="1"/>
    <col min="22" max="22" width="8.42578125" style="3" customWidth="1"/>
    <col min="23" max="23" width="8.85546875" style="3" customWidth="1"/>
    <col min="24" max="24" width="9.42578125" style="3" customWidth="1"/>
    <col min="25" max="25" width="8.7109375" style="3" customWidth="1"/>
    <col min="26" max="26" width="14.7109375" style="7" customWidth="1"/>
    <col min="27" max="27" width="11.42578125" style="7"/>
    <col min="28" max="28" width="13.5703125" style="7" bestFit="1" customWidth="1"/>
    <col min="29" max="40" width="11.42578125" style="7"/>
    <col min="41" max="41" width="18.140625" style="7" customWidth="1"/>
    <col min="42" max="42" width="21.140625" style="7" customWidth="1"/>
    <col min="43" max="43" width="19" style="7" customWidth="1"/>
    <col min="44" max="186" width="11.42578125" style="7"/>
    <col min="187" max="16384" width="11.42578125" style="3"/>
  </cols>
  <sheetData>
    <row r="2" spans="2:186" ht="14.25" customHeight="1" x14ac:dyDescent="0.2">
      <c r="I2" s="5"/>
      <c r="J2" s="5"/>
      <c r="L2" s="6"/>
      <c r="N2" s="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</row>
    <row r="3" spans="2:186" x14ac:dyDescent="0.2">
      <c r="B3" s="3"/>
      <c r="I3" s="5"/>
      <c r="J3" s="5"/>
      <c r="L3" s="6"/>
      <c r="N3" s="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</row>
    <row r="4" spans="2:186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10"/>
    </row>
    <row r="5" spans="2:186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10"/>
    </row>
    <row r="6" spans="2:186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0"/>
    </row>
    <row r="7" spans="2:186" ht="39" customHeight="1" x14ac:dyDescent="0.2">
      <c r="B7" s="249" t="s">
        <v>53</v>
      </c>
      <c r="C7" s="249"/>
      <c r="D7" s="249"/>
      <c r="E7" s="249"/>
      <c r="F7" s="249"/>
      <c r="G7" s="249"/>
      <c r="H7" s="249"/>
      <c r="I7" s="8" t="s">
        <v>35</v>
      </c>
      <c r="J7" s="8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186" ht="25.5" customHeight="1" x14ac:dyDescent="0.2">
      <c r="B8" s="201" t="s">
        <v>29</v>
      </c>
      <c r="C8" s="201"/>
      <c r="D8" s="201"/>
      <c r="E8" s="201"/>
      <c r="F8" s="201"/>
      <c r="G8" s="201"/>
      <c r="H8" s="201"/>
      <c r="I8" s="201"/>
      <c r="J8" s="201"/>
      <c r="K8" s="448" t="s">
        <v>33</v>
      </c>
      <c r="L8" s="235" t="s">
        <v>34</v>
      </c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448" t="s">
        <v>32</v>
      </c>
      <c r="AA8" s="235" t="s">
        <v>37</v>
      </c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6" t="s">
        <v>0</v>
      </c>
      <c r="AP8" s="236"/>
      <c r="AQ8" s="236"/>
    </row>
    <row r="9" spans="2:186" ht="12.75" customHeight="1" x14ac:dyDescent="0.2">
      <c r="B9" s="450" t="s">
        <v>19</v>
      </c>
      <c r="C9" s="450" t="s">
        <v>14</v>
      </c>
      <c r="D9" s="450" t="s">
        <v>15</v>
      </c>
      <c r="E9" s="450" t="s">
        <v>16</v>
      </c>
      <c r="F9" s="191" t="s">
        <v>11</v>
      </c>
      <c r="G9" s="191" t="s">
        <v>12</v>
      </c>
      <c r="H9" s="450" t="s">
        <v>22</v>
      </c>
      <c r="I9" s="450" t="s">
        <v>31</v>
      </c>
      <c r="J9" s="450" t="s">
        <v>17</v>
      </c>
      <c r="K9" s="436"/>
      <c r="L9" s="201" t="s">
        <v>1</v>
      </c>
      <c r="M9" s="201"/>
      <c r="N9" s="201" t="s">
        <v>2</v>
      </c>
      <c r="O9" s="201"/>
      <c r="P9" s="201"/>
      <c r="Q9" s="201"/>
      <c r="R9" s="201"/>
      <c r="S9" s="201"/>
      <c r="T9" s="201"/>
      <c r="U9" s="201"/>
      <c r="V9" s="191" t="s">
        <v>3</v>
      </c>
      <c r="W9" s="191" t="s">
        <v>4</v>
      </c>
      <c r="X9" s="191" t="s">
        <v>27</v>
      </c>
      <c r="Y9" s="191" t="s">
        <v>5</v>
      </c>
      <c r="Z9" s="436"/>
      <c r="AA9" s="201" t="s">
        <v>1</v>
      </c>
      <c r="AB9" s="201"/>
      <c r="AC9" s="201" t="s">
        <v>2</v>
      </c>
      <c r="AD9" s="201"/>
      <c r="AE9" s="201"/>
      <c r="AF9" s="201"/>
      <c r="AG9" s="201"/>
      <c r="AH9" s="201"/>
      <c r="AI9" s="201"/>
      <c r="AJ9" s="201"/>
      <c r="AK9" s="191" t="s">
        <v>3</v>
      </c>
      <c r="AL9" s="191" t="s">
        <v>4</v>
      </c>
      <c r="AM9" s="191" t="s">
        <v>27</v>
      </c>
      <c r="AN9" s="191" t="s">
        <v>5</v>
      </c>
      <c r="AO9" s="191" t="s">
        <v>28</v>
      </c>
      <c r="AP9" s="191" t="s">
        <v>20</v>
      </c>
      <c r="AQ9" s="450" t="s">
        <v>21</v>
      </c>
    </row>
    <row r="10" spans="2:186" ht="100.5" customHeight="1" x14ac:dyDescent="0.2">
      <c r="B10" s="289"/>
      <c r="C10" s="289"/>
      <c r="D10" s="289"/>
      <c r="E10" s="289"/>
      <c r="F10" s="288"/>
      <c r="G10" s="288"/>
      <c r="H10" s="289"/>
      <c r="I10" s="289"/>
      <c r="J10" s="289"/>
      <c r="K10" s="453"/>
      <c r="L10" s="586" t="s">
        <v>6</v>
      </c>
      <c r="M10" s="586" t="s">
        <v>7</v>
      </c>
      <c r="N10" s="586" t="s">
        <v>8</v>
      </c>
      <c r="O10" s="586" t="s">
        <v>9</v>
      </c>
      <c r="P10" s="586" t="s">
        <v>10</v>
      </c>
      <c r="Q10" s="586" t="s">
        <v>23</v>
      </c>
      <c r="R10" s="586" t="s">
        <v>24</v>
      </c>
      <c r="S10" s="586" t="s">
        <v>25</v>
      </c>
      <c r="T10" s="586" t="s">
        <v>26</v>
      </c>
      <c r="U10" s="586" t="s">
        <v>30</v>
      </c>
      <c r="V10" s="191"/>
      <c r="W10" s="191"/>
      <c r="X10" s="191"/>
      <c r="Y10" s="191"/>
      <c r="Z10" s="453"/>
      <c r="AA10" s="586" t="s">
        <v>6</v>
      </c>
      <c r="AB10" s="586" t="s">
        <v>7</v>
      </c>
      <c r="AC10" s="586" t="s">
        <v>8</v>
      </c>
      <c r="AD10" s="586" t="s">
        <v>9</v>
      </c>
      <c r="AE10" s="586" t="s">
        <v>10</v>
      </c>
      <c r="AF10" s="586" t="s">
        <v>23</v>
      </c>
      <c r="AG10" s="586" t="s">
        <v>24</v>
      </c>
      <c r="AH10" s="586" t="s">
        <v>25</v>
      </c>
      <c r="AI10" s="586" t="s">
        <v>26</v>
      </c>
      <c r="AJ10" s="586" t="s">
        <v>30</v>
      </c>
      <c r="AK10" s="191"/>
      <c r="AL10" s="191"/>
      <c r="AM10" s="191"/>
      <c r="AN10" s="191"/>
      <c r="AO10" s="191"/>
      <c r="AP10" s="191"/>
      <c r="AQ10" s="450"/>
    </row>
    <row r="11" spans="2:186" ht="76.5" x14ac:dyDescent="0.2">
      <c r="B11" s="20" t="s">
        <v>38</v>
      </c>
      <c r="C11" s="9" t="s">
        <v>39</v>
      </c>
      <c r="D11" s="20" t="s">
        <v>40</v>
      </c>
      <c r="E11" s="20" t="s">
        <v>41</v>
      </c>
      <c r="F11" s="21">
        <v>2020730010024</v>
      </c>
      <c r="G11" s="28">
        <v>214300901217</v>
      </c>
      <c r="H11" s="22" t="s">
        <v>42</v>
      </c>
      <c r="I11" s="20" t="s">
        <v>45</v>
      </c>
      <c r="J11" s="12">
        <v>1</v>
      </c>
      <c r="K11" s="16">
        <v>126475000</v>
      </c>
      <c r="L11" s="30">
        <v>0</v>
      </c>
      <c r="M11" s="15">
        <v>126475000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15">
        <v>126475000</v>
      </c>
      <c r="AA11" s="30">
        <v>0</v>
      </c>
      <c r="AB11" s="15">
        <v>126475000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13" t="s">
        <v>49</v>
      </c>
      <c r="AP11" s="12" t="s">
        <v>48</v>
      </c>
      <c r="AQ11" s="9" t="s">
        <v>52</v>
      </c>
    </row>
    <row r="12" spans="2:186" ht="99.75" customHeight="1" x14ac:dyDescent="0.2">
      <c r="B12" s="20" t="s">
        <v>38</v>
      </c>
      <c r="C12" s="9" t="s">
        <v>39</v>
      </c>
      <c r="D12" s="20" t="s">
        <v>40</v>
      </c>
      <c r="E12" s="20" t="s">
        <v>41</v>
      </c>
      <c r="F12" s="21">
        <v>2020730010026</v>
      </c>
      <c r="G12" s="28">
        <v>214300901215</v>
      </c>
      <c r="H12" s="22" t="s">
        <v>43</v>
      </c>
      <c r="I12" s="25" t="s">
        <v>46</v>
      </c>
      <c r="J12" s="26">
        <v>2</v>
      </c>
      <c r="K12" s="16">
        <v>300000000</v>
      </c>
      <c r="L12" s="30">
        <v>0</v>
      </c>
      <c r="M12" s="15">
        <v>300000000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15">
        <v>285953162</v>
      </c>
      <c r="AA12" s="30">
        <v>0</v>
      </c>
      <c r="AB12" s="15">
        <v>285953162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13" t="s">
        <v>49</v>
      </c>
      <c r="AP12" s="12" t="s">
        <v>50</v>
      </c>
      <c r="AQ12" s="9" t="s">
        <v>52</v>
      </c>
    </row>
    <row r="13" spans="2:186" ht="84" customHeight="1" x14ac:dyDescent="0.2">
      <c r="B13" s="20" t="s">
        <v>38</v>
      </c>
      <c r="C13" s="9" t="s">
        <v>39</v>
      </c>
      <c r="D13" s="23" t="s">
        <v>40</v>
      </c>
      <c r="E13" s="20" t="s">
        <v>41</v>
      </c>
      <c r="F13" s="21">
        <v>2020730010025</v>
      </c>
      <c r="G13" s="28">
        <v>214300901216</v>
      </c>
      <c r="H13" s="24" t="s">
        <v>44</v>
      </c>
      <c r="I13" s="19" t="s">
        <v>47</v>
      </c>
      <c r="J13" s="27">
        <v>1</v>
      </c>
      <c r="K13" s="16">
        <v>80000000</v>
      </c>
      <c r="L13" s="30">
        <v>0</v>
      </c>
      <c r="M13" s="15">
        <v>80000000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15">
        <v>70322537</v>
      </c>
      <c r="AA13" s="30">
        <v>0</v>
      </c>
      <c r="AB13" s="15">
        <v>70322537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13" t="s">
        <v>49</v>
      </c>
      <c r="AP13" s="12" t="s">
        <v>51</v>
      </c>
      <c r="AQ13" s="9" t="s">
        <v>52</v>
      </c>
    </row>
    <row r="14" spans="2:186" x14ac:dyDescent="0.2">
      <c r="B14" s="250" t="s">
        <v>36</v>
      </c>
      <c r="C14" s="250"/>
      <c r="D14" s="250"/>
      <c r="E14" s="250"/>
      <c r="F14" s="250"/>
      <c r="G14" s="250"/>
      <c r="H14" s="250"/>
      <c r="I14" s="250"/>
      <c r="J14" s="250"/>
      <c r="K14" s="18">
        <f>SUM(K11:K13)</f>
        <v>506475000</v>
      </c>
      <c r="L14" s="18">
        <f>SUM(L11:L13)</f>
        <v>0</v>
      </c>
      <c r="M14" s="18">
        <f>SUM(M11:M13)</f>
        <v>506475000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18">
        <f>SUM(Z11:Z13)</f>
        <v>482750699</v>
      </c>
      <c r="AA14" s="30">
        <v>0</v>
      </c>
      <c r="AB14" s="18">
        <f>SUM(AB11:AB13)</f>
        <v>482750699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17"/>
      <c r="AP14" s="17"/>
      <c r="AQ14" s="17"/>
    </row>
    <row r="15" spans="2:186" x14ac:dyDescent="0.2">
      <c r="K15" s="1"/>
      <c r="L15" s="1"/>
      <c r="M15" s="2"/>
    </row>
    <row r="16" spans="2:186" x14ac:dyDescent="0.2">
      <c r="K16" s="2"/>
      <c r="L16" s="1"/>
      <c r="M16" s="2"/>
    </row>
    <row r="17" spans="11:25" x14ac:dyDescent="0.2">
      <c r="K17" s="2"/>
      <c r="L17" s="1"/>
      <c r="M17" s="2"/>
    </row>
    <row r="18" spans="11:25" x14ac:dyDescent="0.2">
      <c r="K18" s="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</sheetData>
  <mergeCells count="34">
    <mergeCell ref="AO8:AQ8"/>
    <mergeCell ref="AO9:AO10"/>
    <mergeCell ref="AP9:AP10"/>
    <mergeCell ref="AQ9:AQ10"/>
    <mergeCell ref="AC9:AJ9"/>
    <mergeCell ref="AK9:AK10"/>
    <mergeCell ref="AL9:AL10"/>
    <mergeCell ref="AA9:AB9"/>
    <mergeCell ref="AM9:AM10"/>
    <mergeCell ref="B14:J14"/>
    <mergeCell ref="N9:U9"/>
    <mergeCell ref="V9:V10"/>
    <mergeCell ref="W9:W10"/>
    <mergeCell ref="X9:X10"/>
    <mergeCell ref="C9:C10"/>
    <mergeCell ref="E9:E10"/>
    <mergeCell ref="B9:B10"/>
    <mergeCell ref="D9:D10"/>
    <mergeCell ref="F9:F10"/>
    <mergeCell ref="G9:G10"/>
    <mergeCell ref="L9:M9"/>
    <mergeCell ref="I9:I10"/>
    <mergeCell ref="J9:J10"/>
    <mergeCell ref="H9:H10"/>
    <mergeCell ref="B4:X4"/>
    <mergeCell ref="B5:X5"/>
    <mergeCell ref="B7:H7"/>
    <mergeCell ref="B8:J8"/>
    <mergeCell ref="L8:Y8"/>
    <mergeCell ref="K8:K10"/>
    <mergeCell ref="AN9:AN10"/>
    <mergeCell ref="AA8:AN8"/>
    <mergeCell ref="Y9:Y10"/>
    <mergeCell ref="Z8:Z10"/>
  </mergeCells>
  <pageMargins left="0.7" right="0.7" top="0.75" bottom="0.75" header="0.3" footer="0.3"/>
  <pageSetup orientation="portrait" horizontalDpi="4294967294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000"/>
  <sheetViews>
    <sheetView zoomScale="70" zoomScaleNormal="70" workbookViewId="0">
      <selection activeCell="A12" sqref="A12"/>
    </sheetView>
  </sheetViews>
  <sheetFormatPr baseColWidth="10" defaultColWidth="28" defaultRowHeight="15" customHeight="1" x14ac:dyDescent="0.2"/>
  <cols>
    <col min="1" max="1" width="6.5703125" style="910" customWidth="1"/>
    <col min="2" max="16384" width="28" style="910"/>
  </cols>
  <sheetData>
    <row r="1" spans="1:43" ht="12.75" customHeight="1" x14ac:dyDescent="0.2">
      <c r="A1" s="908"/>
      <c r="B1" s="909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</row>
    <row r="2" spans="1:43" ht="14.25" customHeight="1" x14ac:dyDescent="0.2">
      <c r="A2" s="908"/>
      <c r="B2" s="909"/>
      <c r="C2" s="908"/>
      <c r="D2" s="908"/>
      <c r="E2" s="908"/>
      <c r="F2" s="908"/>
      <c r="G2" s="908"/>
      <c r="H2" s="908"/>
      <c r="I2" s="911"/>
      <c r="J2" s="911"/>
      <c r="K2" s="908"/>
      <c r="L2" s="912"/>
      <c r="M2" s="908"/>
      <c r="N2" s="912"/>
      <c r="O2" s="908"/>
      <c r="P2" s="908"/>
      <c r="Q2" s="908"/>
      <c r="R2" s="908"/>
      <c r="S2" s="908"/>
      <c r="T2" s="908"/>
      <c r="U2" s="908"/>
      <c r="V2" s="908"/>
      <c r="W2" s="908"/>
      <c r="X2" s="908"/>
      <c r="Y2" s="908"/>
      <c r="Z2" s="908"/>
      <c r="AA2" s="908"/>
      <c r="AB2" s="908"/>
      <c r="AC2" s="908"/>
      <c r="AD2" s="908"/>
      <c r="AE2" s="908"/>
      <c r="AF2" s="908"/>
      <c r="AG2" s="908"/>
      <c r="AH2" s="908"/>
      <c r="AI2" s="908"/>
      <c r="AJ2" s="908"/>
      <c r="AK2" s="908"/>
      <c r="AL2" s="908"/>
      <c r="AM2" s="908"/>
      <c r="AN2" s="908"/>
      <c r="AO2" s="908"/>
      <c r="AP2" s="908"/>
      <c r="AQ2" s="908"/>
    </row>
    <row r="3" spans="1:43" ht="12.75" customHeight="1" x14ac:dyDescent="0.2">
      <c r="A3" s="908"/>
      <c r="B3" s="908"/>
      <c r="C3" s="908"/>
      <c r="D3" s="908"/>
      <c r="E3" s="908"/>
      <c r="F3" s="908"/>
      <c r="G3" s="908"/>
      <c r="H3" s="908"/>
      <c r="I3" s="911"/>
      <c r="J3" s="911"/>
      <c r="K3" s="908"/>
      <c r="L3" s="912"/>
      <c r="M3" s="908"/>
      <c r="N3" s="912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  <c r="AF3" s="908"/>
      <c r="AG3" s="908"/>
      <c r="AH3" s="908"/>
      <c r="AI3" s="908"/>
      <c r="AJ3" s="908"/>
      <c r="AK3" s="908"/>
      <c r="AL3" s="908"/>
      <c r="AM3" s="908"/>
      <c r="AN3" s="908"/>
      <c r="AO3" s="908"/>
      <c r="AP3" s="908"/>
      <c r="AQ3" s="908"/>
    </row>
    <row r="4" spans="1:43" ht="12.75" customHeight="1" x14ac:dyDescent="0.2">
      <c r="A4" s="908"/>
      <c r="B4" s="913" t="s">
        <v>13</v>
      </c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5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</row>
    <row r="5" spans="1:43" ht="12.75" customHeight="1" x14ac:dyDescent="0.2">
      <c r="A5" s="908"/>
      <c r="B5" s="913" t="s">
        <v>18</v>
      </c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5"/>
      <c r="Z5" s="908"/>
      <c r="AA5" s="908"/>
      <c r="AB5" s="908"/>
      <c r="AC5" s="908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</row>
    <row r="6" spans="1:43" ht="12.75" customHeight="1" x14ac:dyDescent="0.2">
      <c r="A6" s="908"/>
      <c r="B6" s="916"/>
      <c r="C6" s="916"/>
      <c r="D6" s="916"/>
      <c r="E6" s="916"/>
      <c r="F6" s="916"/>
      <c r="G6" s="916"/>
      <c r="H6" s="916"/>
      <c r="I6" s="916"/>
      <c r="J6" s="916"/>
      <c r="K6" s="916"/>
      <c r="L6" s="916"/>
      <c r="M6" s="916"/>
      <c r="N6" s="916"/>
      <c r="O6" s="916"/>
      <c r="P6" s="916"/>
      <c r="Q6" s="916"/>
      <c r="R6" s="916"/>
      <c r="S6" s="916"/>
      <c r="T6" s="916"/>
      <c r="U6" s="916"/>
      <c r="V6" s="916"/>
      <c r="W6" s="916"/>
      <c r="X6" s="916"/>
      <c r="Y6" s="915"/>
      <c r="Z6" s="908"/>
      <c r="AA6" s="908"/>
      <c r="AB6" s="908"/>
      <c r="AC6" s="908"/>
      <c r="AD6" s="908"/>
      <c r="AE6" s="908"/>
      <c r="AF6" s="908"/>
      <c r="AG6" s="908"/>
      <c r="AH6" s="908"/>
      <c r="AI6" s="908"/>
      <c r="AJ6" s="908"/>
      <c r="AK6" s="908"/>
      <c r="AL6" s="908"/>
      <c r="AM6" s="908"/>
      <c r="AN6" s="908"/>
      <c r="AO6" s="908"/>
      <c r="AP6" s="908"/>
      <c r="AQ6" s="908"/>
    </row>
    <row r="7" spans="1:43" ht="57" customHeight="1" thickBot="1" x14ac:dyDescent="0.25">
      <c r="A7" s="908"/>
      <c r="B7" s="913" t="s">
        <v>701</v>
      </c>
      <c r="C7" s="914"/>
      <c r="D7" s="914"/>
      <c r="E7" s="914"/>
      <c r="F7" s="914"/>
      <c r="G7" s="914"/>
      <c r="H7" s="914"/>
      <c r="I7" s="916" t="s">
        <v>35</v>
      </c>
      <c r="J7" s="916"/>
      <c r="K7" s="917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916"/>
      <c r="Z7" s="908"/>
      <c r="AA7" s="908"/>
      <c r="AB7" s="908"/>
      <c r="AC7" s="908"/>
      <c r="AD7" s="908"/>
      <c r="AE7" s="908"/>
      <c r="AF7" s="908"/>
      <c r="AG7" s="908"/>
      <c r="AH7" s="908"/>
      <c r="AI7" s="908"/>
      <c r="AJ7" s="908"/>
      <c r="AK7" s="908"/>
      <c r="AL7" s="908"/>
      <c r="AM7" s="908"/>
      <c r="AN7" s="908"/>
      <c r="AO7" s="908"/>
      <c r="AP7" s="908"/>
      <c r="AQ7" s="908"/>
    </row>
    <row r="8" spans="1:43" ht="25.5" customHeight="1" x14ac:dyDescent="0.2">
      <c r="A8" s="908"/>
      <c r="B8" s="918" t="s">
        <v>29</v>
      </c>
      <c r="C8" s="919"/>
      <c r="D8" s="919"/>
      <c r="E8" s="919"/>
      <c r="F8" s="919"/>
      <c r="G8" s="919"/>
      <c r="H8" s="919"/>
      <c r="I8" s="919"/>
      <c r="J8" s="920"/>
      <c r="K8" s="921" t="s">
        <v>33</v>
      </c>
      <c r="L8" s="922" t="s">
        <v>34</v>
      </c>
      <c r="M8" s="919"/>
      <c r="N8" s="919"/>
      <c r="O8" s="919"/>
      <c r="P8" s="919"/>
      <c r="Q8" s="919"/>
      <c r="R8" s="919"/>
      <c r="S8" s="919"/>
      <c r="T8" s="919"/>
      <c r="U8" s="919"/>
      <c r="V8" s="919"/>
      <c r="W8" s="919"/>
      <c r="X8" s="919"/>
      <c r="Y8" s="920"/>
      <c r="Z8" s="921" t="s">
        <v>32</v>
      </c>
      <c r="AA8" s="922" t="s">
        <v>37</v>
      </c>
      <c r="AB8" s="919"/>
      <c r="AC8" s="919"/>
      <c r="AD8" s="919"/>
      <c r="AE8" s="919"/>
      <c r="AF8" s="919"/>
      <c r="AG8" s="919"/>
      <c r="AH8" s="919"/>
      <c r="AI8" s="919"/>
      <c r="AJ8" s="919"/>
      <c r="AK8" s="919"/>
      <c r="AL8" s="919"/>
      <c r="AM8" s="919"/>
      <c r="AN8" s="920"/>
      <c r="AO8" s="922" t="s">
        <v>0</v>
      </c>
      <c r="AP8" s="919"/>
      <c r="AQ8" s="923"/>
    </row>
    <row r="9" spans="1:43" ht="12.75" customHeight="1" x14ac:dyDescent="0.2">
      <c r="A9" s="908"/>
      <c r="B9" s="924" t="s">
        <v>19</v>
      </c>
      <c r="C9" s="925" t="s">
        <v>14</v>
      </c>
      <c r="D9" s="925" t="s">
        <v>15</v>
      </c>
      <c r="E9" s="925" t="s">
        <v>16</v>
      </c>
      <c r="F9" s="926" t="s">
        <v>11</v>
      </c>
      <c r="G9" s="926" t="s">
        <v>12</v>
      </c>
      <c r="H9" s="925" t="s">
        <v>22</v>
      </c>
      <c r="I9" s="925" t="s">
        <v>31</v>
      </c>
      <c r="J9" s="925" t="s">
        <v>17</v>
      </c>
      <c r="K9" s="927"/>
      <c r="L9" s="928" t="s">
        <v>1</v>
      </c>
      <c r="M9" s="929"/>
      <c r="N9" s="928" t="s">
        <v>2</v>
      </c>
      <c r="O9" s="930"/>
      <c r="P9" s="930"/>
      <c r="Q9" s="930"/>
      <c r="R9" s="930"/>
      <c r="S9" s="930"/>
      <c r="T9" s="930"/>
      <c r="U9" s="929"/>
      <c r="V9" s="926" t="s">
        <v>3</v>
      </c>
      <c r="W9" s="926" t="s">
        <v>4</v>
      </c>
      <c r="X9" s="926" t="s">
        <v>27</v>
      </c>
      <c r="Y9" s="926" t="s">
        <v>5</v>
      </c>
      <c r="Z9" s="927"/>
      <c r="AA9" s="928" t="s">
        <v>1</v>
      </c>
      <c r="AB9" s="929"/>
      <c r="AC9" s="928" t="s">
        <v>2</v>
      </c>
      <c r="AD9" s="930"/>
      <c r="AE9" s="930"/>
      <c r="AF9" s="930"/>
      <c r="AG9" s="930"/>
      <c r="AH9" s="930"/>
      <c r="AI9" s="930"/>
      <c r="AJ9" s="929"/>
      <c r="AK9" s="926" t="s">
        <v>3</v>
      </c>
      <c r="AL9" s="926" t="s">
        <v>4</v>
      </c>
      <c r="AM9" s="926" t="s">
        <v>27</v>
      </c>
      <c r="AN9" s="926" t="s">
        <v>5</v>
      </c>
      <c r="AO9" s="926" t="s">
        <v>28</v>
      </c>
      <c r="AP9" s="926" t="s">
        <v>20</v>
      </c>
      <c r="AQ9" s="931" t="s">
        <v>21</v>
      </c>
    </row>
    <row r="10" spans="1:43" ht="100.5" customHeight="1" thickBot="1" x14ac:dyDescent="0.25">
      <c r="A10" s="908"/>
      <c r="B10" s="932"/>
      <c r="C10" s="933"/>
      <c r="D10" s="933"/>
      <c r="E10" s="933"/>
      <c r="F10" s="933"/>
      <c r="G10" s="933"/>
      <c r="H10" s="933"/>
      <c r="I10" s="933"/>
      <c r="J10" s="933"/>
      <c r="K10" s="934"/>
      <c r="L10" s="935" t="s">
        <v>6</v>
      </c>
      <c r="M10" s="935" t="s">
        <v>7</v>
      </c>
      <c r="N10" s="935" t="s">
        <v>8</v>
      </c>
      <c r="O10" s="935" t="s">
        <v>9</v>
      </c>
      <c r="P10" s="935" t="s">
        <v>10</v>
      </c>
      <c r="Q10" s="935" t="s">
        <v>23</v>
      </c>
      <c r="R10" s="935" t="s">
        <v>24</v>
      </c>
      <c r="S10" s="935" t="s">
        <v>25</v>
      </c>
      <c r="T10" s="935" t="s">
        <v>26</v>
      </c>
      <c r="U10" s="935" t="s">
        <v>30</v>
      </c>
      <c r="V10" s="933"/>
      <c r="W10" s="933"/>
      <c r="X10" s="933"/>
      <c r="Y10" s="933"/>
      <c r="Z10" s="934"/>
      <c r="AA10" s="935" t="s">
        <v>6</v>
      </c>
      <c r="AB10" s="935" t="s">
        <v>7</v>
      </c>
      <c r="AC10" s="935" t="s">
        <v>8</v>
      </c>
      <c r="AD10" s="935" t="s">
        <v>9</v>
      </c>
      <c r="AE10" s="935" t="s">
        <v>10</v>
      </c>
      <c r="AF10" s="935" t="s">
        <v>23</v>
      </c>
      <c r="AG10" s="935" t="s">
        <v>24</v>
      </c>
      <c r="AH10" s="935" t="s">
        <v>25</v>
      </c>
      <c r="AI10" s="935" t="s">
        <v>26</v>
      </c>
      <c r="AJ10" s="935" t="s">
        <v>30</v>
      </c>
      <c r="AK10" s="933"/>
      <c r="AL10" s="933"/>
      <c r="AM10" s="933"/>
      <c r="AN10" s="933"/>
      <c r="AO10" s="933"/>
      <c r="AP10" s="933"/>
      <c r="AQ10" s="936"/>
    </row>
    <row r="11" spans="1:43" ht="111" customHeight="1" x14ac:dyDescent="0.2">
      <c r="A11" s="908"/>
      <c r="B11" s="937" t="s">
        <v>38</v>
      </c>
      <c r="C11" s="938" t="s">
        <v>39</v>
      </c>
      <c r="D11" s="938" t="s">
        <v>40</v>
      </c>
      <c r="E11" s="938" t="s">
        <v>41</v>
      </c>
      <c r="F11" s="939">
        <v>20217300100022</v>
      </c>
      <c r="G11" s="940"/>
      <c r="H11" s="941" t="s">
        <v>702</v>
      </c>
      <c r="I11" s="942" t="s">
        <v>703</v>
      </c>
      <c r="J11" s="943">
        <v>1</v>
      </c>
      <c r="K11" s="944">
        <v>0</v>
      </c>
      <c r="L11" s="944">
        <v>0</v>
      </c>
      <c r="M11" s="944">
        <v>0</v>
      </c>
      <c r="N11" s="944">
        <v>0</v>
      </c>
      <c r="O11" s="944">
        <v>0</v>
      </c>
      <c r="P11" s="944">
        <v>0</v>
      </c>
      <c r="Q11" s="944">
        <v>0</v>
      </c>
      <c r="R11" s="944">
        <v>0</v>
      </c>
      <c r="S11" s="944">
        <v>0</v>
      </c>
      <c r="T11" s="944">
        <v>0</v>
      </c>
      <c r="U11" s="944">
        <v>0</v>
      </c>
      <c r="V11" s="944">
        <v>0</v>
      </c>
      <c r="W11" s="944">
        <v>0</v>
      </c>
      <c r="X11" s="944">
        <v>0</v>
      </c>
      <c r="Y11" s="944">
        <v>0</v>
      </c>
      <c r="Z11" s="945">
        <v>0</v>
      </c>
      <c r="AA11" s="944">
        <v>0</v>
      </c>
      <c r="AB11" s="946">
        <v>0</v>
      </c>
      <c r="AC11" s="944">
        <v>0</v>
      </c>
      <c r="AD11" s="944">
        <v>0</v>
      </c>
      <c r="AE11" s="944">
        <v>0</v>
      </c>
      <c r="AF11" s="944">
        <v>0</v>
      </c>
      <c r="AG11" s="944">
        <v>0</v>
      </c>
      <c r="AH11" s="944">
        <v>0</v>
      </c>
      <c r="AI11" s="944">
        <v>0</v>
      </c>
      <c r="AJ11" s="944">
        <v>0</v>
      </c>
      <c r="AK11" s="944">
        <v>0</v>
      </c>
      <c r="AL11" s="944">
        <v>0</v>
      </c>
      <c r="AM11" s="944">
        <v>0</v>
      </c>
      <c r="AN11" s="944">
        <v>0</v>
      </c>
      <c r="AO11" s="938" t="s">
        <v>704</v>
      </c>
      <c r="AP11" s="938" t="s">
        <v>705</v>
      </c>
      <c r="AQ11" s="947" t="s">
        <v>706</v>
      </c>
    </row>
    <row r="12" spans="1:43" ht="111" customHeight="1" x14ac:dyDescent="0.2">
      <c r="A12" s="908"/>
      <c r="B12" s="948" t="s">
        <v>38</v>
      </c>
      <c r="C12" s="949" t="s">
        <v>39</v>
      </c>
      <c r="D12" s="949" t="s">
        <v>40</v>
      </c>
      <c r="E12" s="949" t="s">
        <v>41</v>
      </c>
      <c r="F12" s="950">
        <v>2020730010069</v>
      </c>
      <c r="G12" s="950">
        <v>207300901101</v>
      </c>
      <c r="H12" s="951" t="s">
        <v>707</v>
      </c>
      <c r="I12" s="397" t="s">
        <v>708</v>
      </c>
      <c r="J12" s="952">
        <v>78</v>
      </c>
      <c r="K12" s="953">
        <v>770000000</v>
      </c>
      <c r="L12" s="954">
        <v>0</v>
      </c>
      <c r="M12" s="953">
        <f t="shared" ref="M12:M13" si="0">K12</f>
        <v>770000000</v>
      </c>
      <c r="N12" s="954">
        <v>0</v>
      </c>
      <c r="O12" s="954">
        <v>0</v>
      </c>
      <c r="P12" s="954">
        <v>0</v>
      </c>
      <c r="Q12" s="954">
        <v>0</v>
      </c>
      <c r="R12" s="954">
        <v>0</v>
      </c>
      <c r="S12" s="954">
        <v>0</v>
      </c>
      <c r="T12" s="954">
        <v>0</v>
      </c>
      <c r="U12" s="954">
        <v>0</v>
      </c>
      <c r="V12" s="954">
        <v>0</v>
      </c>
      <c r="W12" s="954">
        <v>0</v>
      </c>
      <c r="X12" s="954">
        <v>0</v>
      </c>
      <c r="Y12" s="954">
        <v>0</v>
      </c>
      <c r="Z12" s="955">
        <v>548482060</v>
      </c>
      <c r="AA12" s="954">
        <v>0</v>
      </c>
      <c r="AB12" s="956">
        <f t="shared" ref="AB12:AB13" si="1">Z12</f>
        <v>548482060</v>
      </c>
      <c r="AC12" s="954">
        <v>0</v>
      </c>
      <c r="AD12" s="954">
        <v>0</v>
      </c>
      <c r="AE12" s="954">
        <v>0</v>
      </c>
      <c r="AF12" s="954">
        <v>0</v>
      </c>
      <c r="AG12" s="954">
        <v>0</v>
      </c>
      <c r="AH12" s="954">
        <v>0</v>
      </c>
      <c r="AI12" s="954">
        <v>0</v>
      </c>
      <c r="AJ12" s="954">
        <v>0</v>
      </c>
      <c r="AK12" s="954">
        <v>0</v>
      </c>
      <c r="AL12" s="954">
        <v>0</v>
      </c>
      <c r="AM12" s="954">
        <v>0</v>
      </c>
      <c r="AN12" s="954">
        <v>0</v>
      </c>
      <c r="AO12" s="949" t="s">
        <v>704</v>
      </c>
      <c r="AP12" s="949" t="s">
        <v>709</v>
      </c>
      <c r="AQ12" s="957" t="s">
        <v>710</v>
      </c>
    </row>
    <row r="13" spans="1:43" ht="111" customHeight="1" thickBot="1" x14ac:dyDescent="0.25">
      <c r="A13" s="908"/>
      <c r="B13" s="958" t="s">
        <v>38</v>
      </c>
      <c r="C13" s="959" t="s">
        <v>39</v>
      </c>
      <c r="D13" s="959" t="s">
        <v>40</v>
      </c>
      <c r="E13" s="959" t="s">
        <v>41</v>
      </c>
      <c r="F13" s="960">
        <v>2020730010071</v>
      </c>
      <c r="G13" s="960">
        <v>207300901102</v>
      </c>
      <c r="H13" s="961" t="s">
        <v>711</v>
      </c>
      <c r="I13" s="412" t="s">
        <v>712</v>
      </c>
      <c r="J13" s="962">
        <v>130</v>
      </c>
      <c r="K13" s="963">
        <v>750000000</v>
      </c>
      <c r="L13" s="964">
        <v>0</v>
      </c>
      <c r="M13" s="963">
        <f t="shared" si="0"/>
        <v>750000000</v>
      </c>
      <c r="N13" s="964">
        <v>0</v>
      </c>
      <c r="O13" s="964">
        <v>0</v>
      </c>
      <c r="P13" s="964">
        <v>0</v>
      </c>
      <c r="Q13" s="964">
        <v>0</v>
      </c>
      <c r="R13" s="964">
        <v>0</v>
      </c>
      <c r="S13" s="964">
        <v>0</v>
      </c>
      <c r="T13" s="964">
        <v>0</v>
      </c>
      <c r="U13" s="964">
        <v>0</v>
      </c>
      <c r="V13" s="964">
        <v>0</v>
      </c>
      <c r="W13" s="964">
        <v>0</v>
      </c>
      <c r="X13" s="964">
        <v>0</v>
      </c>
      <c r="Y13" s="964">
        <v>0</v>
      </c>
      <c r="Z13" s="965">
        <v>702267805</v>
      </c>
      <c r="AA13" s="964">
        <v>0</v>
      </c>
      <c r="AB13" s="966">
        <f t="shared" si="1"/>
        <v>702267805</v>
      </c>
      <c r="AC13" s="964">
        <v>0</v>
      </c>
      <c r="AD13" s="964">
        <v>0</v>
      </c>
      <c r="AE13" s="964">
        <v>0</v>
      </c>
      <c r="AF13" s="964">
        <v>0</v>
      </c>
      <c r="AG13" s="964">
        <v>0</v>
      </c>
      <c r="AH13" s="964">
        <v>0</v>
      </c>
      <c r="AI13" s="964">
        <v>0</v>
      </c>
      <c r="AJ13" s="964">
        <v>0</v>
      </c>
      <c r="AK13" s="964">
        <v>0</v>
      </c>
      <c r="AL13" s="964">
        <v>0</v>
      </c>
      <c r="AM13" s="964">
        <v>0</v>
      </c>
      <c r="AN13" s="964">
        <v>0</v>
      </c>
      <c r="AO13" s="959" t="s">
        <v>704</v>
      </c>
      <c r="AP13" s="959" t="s">
        <v>709</v>
      </c>
      <c r="AQ13" s="967" t="s">
        <v>710</v>
      </c>
    </row>
    <row r="14" spans="1:43" ht="12.75" customHeight="1" thickBot="1" x14ac:dyDescent="0.25">
      <c r="A14" s="908"/>
      <c r="B14" s="968" t="s">
        <v>36</v>
      </c>
      <c r="C14" s="969"/>
      <c r="D14" s="969"/>
      <c r="E14" s="969"/>
      <c r="F14" s="969"/>
      <c r="G14" s="969"/>
      <c r="H14" s="969"/>
      <c r="I14" s="969"/>
      <c r="J14" s="970"/>
      <c r="K14" s="971">
        <f t="shared" ref="K14:AN14" si="2">SUM(K11:K13)</f>
        <v>1520000000</v>
      </c>
      <c r="L14" s="971">
        <f t="shared" si="2"/>
        <v>0</v>
      </c>
      <c r="M14" s="971">
        <f t="shared" si="2"/>
        <v>1520000000</v>
      </c>
      <c r="N14" s="971">
        <f t="shared" si="2"/>
        <v>0</v>
      </c>
      <c r="O14" s="971">
        <f t="shared" si="2"/>
        <v>0</v>
      </c>
      <c r="P14" s="971">
        <f t="shared" si="2"/>
        <v>0</v>
      </c>
      <c r="Q14" s="971">
        <f t="shared" si="2"/>
        <v>0</v>
      </c>
      <c r="R14" s="971">
        <f t="shared" si="2"/>
        <v>0</v>
      </c>
      <c r="S14" s="971">
        <f t="shared" si="2"/>
        <v>0</v>
      </c>
      <c r="T14" s="971">
        <f t="shared" si="2"/>
        <v>0</v>
      </c>
      <c r="U14" s="971">
        <f t="shared" si="2"/>
        <v>0</v>
      </c>
      <c r="V14" s="971">
        <f t="shared" si="2"/>
        <v>0</v>
      </c>
      <c r="W14" s="971">
        <f t="shared" si="2"/>
        <v>0</v>
      </c>
      <c r="X14" s="971">
        <f t="shared" si="2"/>
        <v>0</v>
      </c>
      <c r="Y14" s="971">
        <f t="shared" si="2"/>
        <v>0</v>
      </c>
      <c r="Z14" s="971">
        <f t="shared" si="2"/>
        <v>1250749865</v>
      </c>
      <c r="AA14" s="971">
        <f t="shared" si="2"/>
        <v>0</v>
      </c>
      <c r="AB14" s="971">
        <f t="shared" si="2"/>
        <v>1250749865</v>
      </c>
      <c r="AC14" s="971">
        <f t="shared" si="2"/>
        <v>0</v>
      </c>
      <c r="AD14" s="971">
        <f t="shared" si="2"/>
        <v>0</v>
      </c>
      <c r="AE14" s="971">
        <f t="shared" si="2"/>
        <v>0</v>
      </c>
      <c r="AF14" s="971">
        <f t="shared" si="2"/>
        <v>0</v>
      </c>
      <c r="AG14" s="971">
        <f t="shared" si="2"/>
        <v>0</v>
      </c>
      <c r="AH14" s="971">
        <f t="shared" si="2"/>
        <v>0</v>
      </c>
      <c r="AI14" s="971">
        <f t="shared" si="2"/>
        <v>0</v>
      </c>
      <c r="AJ14" s="971">
        <f t="shared" si="2"/>
        <v>0</v>
      </c>
      <c r="AK14" s="971">
        <f t="shared" si="2"/>
        <v>0</v>
      </c>
      <c r="AL14" s="971">
        <f t="shared" si="2"/>
        <v>0</v>
      </c>
      <c r="AM14" s="971">
        <f t="shared" si="2"/>
        <v>0</v>
      </c>
      <c r="AN14" s="971">
        <f t="shared" si="2"/>
        <v>0</v>
      </c>
      <c r="AO14" s="972"/>
      <c r="AP14" s="972"/>
      <c r="AQ14" s="973"/>
    </row>
    <row r="15" spans="1:43" ht="12.75" customHeight="1" x14ac:dyDescent="0.2">
      <c r="A15" s="908"/>
      <c r="B15" s="909"/>
      <c r="C15" s="908"/>
      <c r="D15" s="908"/>
      <c r="E15" s="908"/>
      <c r="F15" s="908"/>
      <c r="G15" s="908"/>
      <c r="H15" s="908"/>
      <c r="I15" s="908"/>
      <c r="J15" s="908"/>
      <c r="K15" s="974"/>
      <c r="L15" s="974"/>
      <c r="M15" s="975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08"/>
      <c r="Z15" s="908"/>
      <c r="AA15" s="908"/>
      <c r="AB15" s="908"/>
      <c r="AC15" s="908"/>
      <c r="AD15" s="908"/>
      <c r="AE15" s="908"/>
      <c r="AF15" s="908"/>
      <c r="AG15" s="908"/>
      <c r="AH15" s="908"/>
      <c r="AI15" s="908"/>
      <c r="AJ15" s="908"/>
      <c r="AK15" s="908"/>
      <c r="AL15" s="908"/>
      <c r="AM15" s="908"/>
      <c r="AN15" s="908"/>
      <c r="AO15" s="908"/>
      <c r="AP15" s="908"/>
      <c r="AQ15" s="908"/>
    </row>
    <row r="16" spans="1:43" ht="12.75" customHeight="1" x14ac:dyDescent="0.2">
      <c r="A16" s="908"/>
      <c r="B16" s="909"/>
      <c r="C16" s="908"/>
      <c r="D16" s="908"/>
      <c r="E16" s="908"/>
      <c r="F16" s="908"/>
      <c r="G16" s="908"/>
      <c r="H16" s="908"/>
      <c r="I16" s="908"/>
      <c r="J16" s="908"/>
      <c r="K16" s="975"/>
      <c r="L16" s="974"/>
      <c r="M16" s="975"/>
      <c r="N16" s="908"/>
      <c r="O16" s="908"/>
      <c r="P16" s="908"/>
      <c r="Q16" s="908"/>
      <c r="R16" s="908"/>
      <c r="S16" s="908"/>
      <c r="T16" s="908"/>
      <c r="U16" s="908"/>
      <c r="V16" s="908"/>
      <c r="W16" s="908"/>
      <c r="X16" s="908"/>
      <c r="Y16" s="908"/>
      <c r="Z16" s="908"/>
      <c r="AA16" s="908"/>
      <c r="AB16" s="908"/>
      <c r="AC16" s="908"/>
      <c r="AD16" s="908"/>
      <c r="AE16" s="908"/>
      <c r="AF16" s="908"/>
      <c r="AG16" s="908"/>
      <c r="AH16" s="908"/>
      <c r="AI16" s="908"/>
      <c r="AJ16" s="908"/>
      <c r="AK16" s="908"/>
      <c r="AL16" s="908"/>
      <c r="AM16" s="908"/>
      <c r="AN16" s="908"/>
      <c r="AO16" s="908"/>
      <c r="AP16" s="908"/>
      <c r="AQ16" s="908"/>
    </row>
    <row r="17" spans="1:43" ht="12.75" customHeight="1" x14ac:dyDescent="0.2">
      <c r="A17" s="908"/>
      <c r="B17" s="909"/>
      <c r="C17" s="908"/>
      <c r="D17" s="908"/>
      <c r="E17" s="908"/>
      <c r="F17" s="908"/>
      <c r="G17" s="908"/>
      <c r="H17" s="908"/>
      <c r="I17" s="908"/>
      <c r="J17" s="908"/>
      <c r="K17" s="975"/>
      <c r="L17" s="974"/>
      <c r="M17" s="975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  <c r="AL17" s="908"/>
      <c r="AM17" s="908"/>
      <c r="AN17" s="908"/>
      <c r="AO17" s="908"/>
      <c r="AP17" s="908"/>
      <c r="AQ17" s="908"/>
    </row>
    <row r="18" spans="1:43" ht="12.75" customHeight="1" x14ac:dyDescent="0.2">
      <c r="A18" s="908"/>
      <c r="B18" s="909"/>
      <c r="C18" s="908"/>
      <c r="D18" s="908"/>
      <c r="E18" s="908"/>
      <c r="F18" s="908"/>
      <c r="G18" s="908"/>
      <c r="H18" s="908"/>
      <c r="I18" s="908"/>
      <c r="J18" s="908"/>
      <c r="K18" s="975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6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</row>
    <row r="19" spans="1:43" ht="12.75" customHeight="1" x14ac:dyDescent="0.2">
      <c r="A19" s="908"/>
      <c r="B19" s="909"/>
      <c r="C19" s="908"/>
      <c r="D19" s="908"/>
      <c r="E19" s="908"/>
      <c r="F19" s="908"/>
      <c r="G19" s="908"/>
      <c r="H19" s="908"/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08"/>
      <c r="Z19" s="908"/>
      <c r="AA19" s="908"/>
      <c r="AB19" s="908"/>
      <c r="AC19" s="908"/>
      <c r="AD19" s="908"/>
      <c r="AE19" s="908"/>
      <c r="AF19" s="908"/>
      <c r="AG19" s="908"/>
      <c r="AH19" s="908"/>
      <c r="AI19" s="908"/>
      <c r="AJ19" s="908"/>
      <c r="AK19" s="908"/>
      <c r="AL19" s="908"/>
      <c r="AM19" s="908"/>
      <c r="AN19" s="908"/>
      <c r="AO19" s="908"/>
      <c r="AP19" s="908"/>
      <c r="AQ19" s="908"/>
    </row>
    <row r="20" spans="1:43" ht="12.75" customHeight="1" x14ac:dyDescent="0.2">
      <c r="A20" s="908"/>
      <c r="B20" s="909"/>
      <c r="C20" s="908"/>
      <c r="D20" s="908"/>
      <c r="E20" s="908"/>
      <c r="F20" s="908"/>
      <c r="G20" s="908"/>
      <c r="H20" s="908"/>
      <c r="I20" s="908"/>
      <c r="J20" s="908"/>
      <c r="K20" s="908"/>
      <c r="L20" s="908"/>
      <c r="M20" s="908"/>
      <c r="N20" s="908"/>
      <c r="O20" s="908"/>
      <c r="P20" s="908"/>
      <c r="Q20" s="908"/>
      <c r="R20" s="908"/>
      <c r="S20" s="908"/>
      <c r="T20" s="908"/>
      <c r="U20" s="908"/>
      <c r="V20" s="908"/>
      <c r="W20" s="908"/>
      <c r="X20" s="908"/>
      <c r="Y20" s="908"/>
      <c r="Z20" s="908"/>
      <c r="AA20" s="908"/>
      <c r="AB20" s="908"/>
      <c r="AC20" s="908"/>
      <c r="AD20" s="908"/>
      <c r="AE20" s="908"/>
      <c r="AF20" s="908"/>
      <c r="AG20" s="908"/>
      <c r="AH20" s="908"/>
      <c r="AI20" s="908"/>
      <c r="AJ20" s="908"/>
      <c r="AK20" s="908"/>
      <c r="AL20" s="908"/>
      <c r="AM20" s="908"/>
      <c r="AN20" s="908"/>
      <c r="AO20" s="908"/>
      <c r="AP20" s="908"/>
      <c r="AQ20" s="908"/>
    </row>
    <row r="21" spans="1:43" ht="12.75" customHeight="1" x14ac:dyDescent="0.2">
      <c r="A21" s="908"/>
      <c r="B21" s="909"/>
      <c r="C21" s="908"/>
      <c r="D21" s="908"/>
      <c r="E21" s="908"/>
      <c r="F21" s="908"/>
      <c r="G21" s="908"/>
      <c r="H21" s="908"/>
      <c r="I21" s="908"/>
      <c r="J21" s="908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08"/>
      <c r="Z21" s="908"/>
      <c r="AA21" s="908"/>
      <c r="AB21" s="908"/>
      <c r="AC21" s="908"/>
      <c r="AD21" s="908"/>
      <c r="AE21" s="908"/>
      <c r="AF21" s="908"/>
      <c r="AG21" s="908"/>
      <c r="AH21" s="908"/>
      <c r="AI21" s="908"/>
      <c r="AJ21" s="908"/>
      <c r="AK21" s="908"/>
      <c r="AL21" s="908"/>
      <c r="AM21" s="908"/>
      <c r="AN21" s="908"/>
      <c r="AO21" s="908"/>
      <c r="AP21" s="908"/>
      <c r="AQ21" s="908"/>
    </row>
    <row r="22" spans="1:43" ht="12.75" customHeight="1" x14ac:dyDescent="0.2">
      <c r="A22" s="908"/>
      <c r="B22" s="909"/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908"/>
      <c r="AM22" s="908"/>
      <c r="AN22" s="908"/>
      <c r="AO22" s="908"/>
      <c r="AP22" s="908"/>
      <c r="AQ22" s="908"/>
    </row>
    <row r="23" spans="1:43" ht="12.75" customHeight="1" x14ac:dyDescent="0.2">
      <c r="A23" s="908"/>
      <c r="B23" s="909"/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908"/>
      <c r="AM23" s="908"/>
      <c r="AN23" s="908"/>
      <c r="AO23" s="908"/>
      <c r="AP23" s="908"/>
      <c r="AQ23" s="908"/>
    </row>
    <row r="24" spans="1:43" ht="12.75" customHeight="1" x14ac:dyDescent="0.2">
      <c r="A24" s="908"/>
      <c r="B24" s="909"/>
      <c r="C24" s="908"/>
      <c r="D24" s="908"/>
      <c r="E24" s="908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  <c r="AN24" s="908"/>
      <c r="AO24" s="908"/>
      <c r="AP24" s="908"/>
      <c r="AQ24" s="908"/>
    </row>
    <row r="25" spans="1:43" ht="12.75" customHeight="1" x14ac:dyDescent="0.2">
      <c r="A25" s="908"/>
      <c r="B25" s="909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908"/>
      <c r="O25" s="908"/>
      <c r="P25" s="908"/>
      <c r="Q25" s="908"/>
      <c r="R25" s="908"/>
      <c r="S25" s="908"/>
      <c r="T25" s="908"/>
      <c r="U25" s="908"/>
      <c r="V25" s="908"/>
      <c r="W25" s="908"/>
      <c r="X25" s="908"/>
      <c r="Y25" s="908"/>
      <c r="Z25" s="908"/>
      <c r="AA25" s="908"/>
      <c r="AB25" s="908"/>
      <c r="AC25" s="908"/>
      <c r="AD25" s="908"/>
      <c r="AE25" s="908"/>
      <c r="AF25" s="908"/>
      <c r="AG25" s="908"/>
      <c r="AH25" s="908"/>
      <c r="AI25" s="908"/>
      <c r="AJ25" s="908"/>
      <c r="AK25" s="908"/>
      <c r="AL25" s="908"/>
      <c r="AM25" s="908"/>
      <c r="AN25" s="908"/>
      <c r="AO25" s="908"/>
      <c r="AP25" s="908"/>
      <c r="AQ25" s="908"/>
    </row>
    <row r="26" spans="1:43" ht="12.75" customHeight="1" x14ac:dyDescent="0.2">
      <c r="A26" s="908"/>
      <c r="B26" s="909"/>
      <c r="C26" s="908"/>
      <c r="D26" s="908"/>
      <c r="E26" s="908"/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8"/>
      <c r="S26" s="908"/>
      <c r="T26" s="908"/>
      <c r="U26" s="908"/>
      <c r="V26" s="908"/>
      <c r="W26" s="908"/>
      <c r="X26" s="908"/>
      <c r="Y26" s="908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J26" s="908"/>
      <c r="AK26" s="908"/>
      <c r="AL26" s="908"/>
      <c r="AM26" s="908"/>
      <c r="AN26" s="908"/>
      <c r="AO26" s="908"/>
      <c r="AP26" s="908"/>
      <c r="AQ26" s="908"/>
    </row>
    <row r="27" spans="1:43" ht="12.75" customHeight="1" x14ac:dyDescent="0.2">
      <c r="A27" s="908"/>
      <c r="B27" s="909"/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</row>
    <row r="28" spans="1:43" ht="12.75" customHeight="1" x14ac:dyDescent="0.2">
      <c r="A28" s="908"/>
      <c r="B28" s="909"/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  <c r="AK28" s="908"/>
      <c r="AL28" s="908"/>
      <c r="AM28" s="908"/>
      <c r="AN28" s="908"/>
      <c r="AO28" s="908"/>
      <c r="AP28" s="908"/>
      <c r="AQ28" s="908"/>
    </row>
    <row r="29" spans="1:43" ht="12.75" customHeight="1" x14ac:dyDescent="0.2">
      <c r="A29" s="908"/>
      <c r="B29" s="909"/>
      <c r="C29" s="908"/>
      <c r="D29" s="908"/>
      <c r="E29" s="908"/>
      <c r="F29" s="908"/>
      <c r="G29" s="908"/>
      <c r="H29" s="908"/>
      <c r="I29" s="908"/>
      <c r="J29" s="908"/>
      <c r="K29" s="908"/>
      <c r="L29" s="908"/>
      <c r="M29" s="908"/>
      <c r="N29" s="908"/>
      <c r="O29" s="908"/>
      <c r="P29" s="908"/>
      <c r="Q29" s="908"/>
      <c r="R29" s="908"/>
      <c r="S29" s="908"/>
      <c r="T29" s="908"/>
      <c r="U29" s="908"/>
      <c r="V29" s="908"/>
      <c r="W29" s="908"/>
      <c r="X29" s="90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  <c r="AP29" s="908"/>
      <c r="AQ29" s="908"/>
    </row>
    <row r="30" spans="1:43" ht="12.75" customHeight="1" x14ac:dyDescent="0.2">
      <c r="A30" s="908"/>
      <c r="B30" s="909"/>
      <c r="C30" s="908"/>
      <c r="D30" s="908"/>
      <c r="E30" s="908"/>
      <c r="F30" s="908"/>
      <c r="G30" s="908"/>
      <c r="H30" s="908"/>
      <c r="I30" s="908"/>
      <c r="J30" s="908"/>
      <c r="K30" s="908"/>
      <c r="L30" s="908"/>
      <c r="M30" s="908"/>
      <c r="N30" s="908"/>
      <c r="O30" s="908"/>
      <c r="P30" s="908"/>
      <c r="Q30" s="908"/>
      <c r="R30" s="908"/>
      <c r="S30" s="908"/>
      <c r="T30" s="908"/>
      <c r="U30" s="908"/>
      <c r="V30" s="908"/>
      <c r="W30" s="908"/>
      <c r="X30" s="908"/>
      <c r="Y30" s="908"/>
      <c r="Z30" s="908"/>
      <c r="AA30" s="908"/>
      <c r="AB30" s="908"/>
      <c r="AC30" s="908"/>
      <c r="AD30" s="908"/>
      <c r="AE30" s="908"/>
      <c r="AF30" s="908"/>
      <c r="AG30" s="908"/>
      <c r="AH30" s="908"/>
      <c r="AI30" s="908"/>
      <c r="AJ30" s="908"/>
      <c r="AK30" s="908"/>
      <c r="AL30" s="908"/>
      <c r="AM30" s="908"/>
      <c r="AN30" s="908"/>
      <c r="AO30" s="908"/>
      <c r="AP30" s="908"/>
      <c r="AQ30" s="908"/>
    </row>
    <row r="31" spans="1:43" ht="12.75" customHeight="1" x14ac:dyDescent="0.2">
      <c r="A31" s="908"/>
      <c r="B31" s="909"/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8"/>
      <c r="Z31" s="908"/>
      <c r="AA31" s="908"/>
      <c r="AB31" s="908"/>
      <c r="AC31" s="908"/>
      <c r="AD31" s="908"/>
      <c r="AE31" s="908"/>
      <c r="AF31" s="908"/>
      <c r="AG31" s="908"/>
      <c r="AH31" s="908"/>
      <c r="AI31" s="908"/>
      <c r="AJ31" s="908"/>
      <c r="AK31" s="908"/>
      <c r="AL31" s="908"/>
      <c r="AM31" s="908"/>
      <c r="AN31" s="908"/>
      <c r="AO31" s="908"/>
      <c r="AP31" s="908"/>
      <c r="AQ31" s="908"/>
    </row>
    <row r="32" spans="1:43" ht="12.75" customHeight="1" x14ac:dyDescent="0.2">
      <c r="A32" s="908"/>
      <c r="B32" s="909"/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8"/>
      <c r="AL32" s="908"/>
      <c r="AM32" s="908"/>
      <c r="AN32" s="908"/>
      <c r="AO32" s="908"/>
      <c r="AP32" s="908"/>
      <c r="AQ32" s="908"/>
    </row>
    <row r="33" spans="1:43" ht="12.75" customHeight="1" x14ac:dyDescent="0.2">
      <c r="A33" s="908"/>
      <c r="B33" s="909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908"/>
      <c r="AG33" s="908"/>
      <c r="AH33" s="908"/>
      <c r="AI33" s="908"/>
      <c r="AJ33" s="908"/>
      <c r="AK33" s="908"/>
      <c r="AL33" s="908"/>
      <c r="AM33" s="908"/>
      <c r="AN33" s="908"/>
      <c r="AO33" s="908"/>
      <c r="AP33" s="908"/>
      <c r="AQ33" s="908"/>
    </row>
    <row r="34" spans="1:43" ht="12.75" customHeight="1" x14ac:dyDescent="0.2">
      <c r="A34" s="908"/>
      <c r="B34" s="909"/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908"/>
      <c r="AG34" s="908"/>
      <c r="AH34" s="908"/>
      <c r="AI34" s="908"/>
      <c r="AJ34" s="908"/>
      <c r="AK34" s="908"/>
      <c r="AL34" s="908"/>
      <c r="AM34" s="908"/>
      <c r="AN34" s="908"/>
      <c r="AO34" s="908"/>
      <c r="AP34" s="908"/>
      <c r="AQ34" s="908"/>
    </row>
    <row r="35" spans="1:43" ht="12.75" customHeight="1" x14ac:dyDescent="0.2">
      <c r="A35" s="908"/>
      <c r="B35" s="909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  <c r="AM35" s="908"/>
      <c r="AN35" s="908"/>
      <c r="AO35" s="908"/>
      <c r="AP35" s="908"/>
      <c r="AQ35" s="908"/>
    </row>
    <row r="36" spans="1:43" ht="12.75" customHeight="1" x14ac:dyDescent="0.2">
      <c r="A36" s="908"/>
      <c r="B36" s="909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</row>
    <row r="37" spans="1:43" ht="12.75" customHeight="1" x14ac:dyDescent="0.2">
      <c r="A37" s="908"/>
      <c r="B37" s="909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908"/>
      <c r="AG37" s="908"/>
      <c r="AH37" s="908"/>
      <c r="AI37" s="908"/>
      <c r="AJ37" s="908"/>
      <c r="AK37" s="908"/>
      <c r="AL37" s="908"/>
      <c r="AM37" s="908"/>
      <c r="AN37" s="908"/>
      <c r="AO37" s="908"/>
      <c r="AP37" s="908"/>
      <c r="AQ37" s="908"/>
    </row>
    <row r="38" spans="1:43" ht="12.75" customHeight="1" x14ac:dyDescent="0.2">
      <c r="A38" s="908"/>
      <c r="B38" s="909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908"/>
      <c r="AG38" s="908"/>
      <c r="AH38" s="908"/>
      <c r="AI38" s="908"/>
      <c r="AJ38" s="908"/>
      <c r="AK38" s="908"/>
      <c r="AL38" s="908"/>
      <c r="AM38" s="908"/>
      <c r="AN38" s="908"/>
      <c r="AO38" s="908"/>
      <c r="AP38" s="908"/>
      <c r="AQ38" s="908"/>
    </row>
    <row r="39" spans="1:43" ht="12.75" customHeight="1" x14ac:dyDescent="0.2">
      <c r="A39" s="908"/>
      <c r="B39" s="909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8"/>
      <c r="Z39" s="908"/>
      <c r="AA39" s="908"/>
      <c r="AB39" s="908"/>
      <c r="AC39" s="908"/>
      <c r="AD39" s="908"/>
      <c r="AE39" s="908"/>
      <c r="AF39" s="908"/>
      <c r="AG39" s="908"/>
      <c r="AH39" s="908"/>
      <c r="AI39" s="908"/>
      <c r="AJ39" s="908"/>
      <c r="AK39" s="908"/>
      <c r="AL39" s="908"/>
      <c r="AM39" s="908"/>
      <c r="AN39" s="908"/>
      <c r="AO39" s="908"/>
      <c r="AP39" s="908"/>
      <c r="AQ39" s="908"/>
    </row>
    <row r="40" spans="1:43" ht="12.75" customHeight="1" x14ac:dyDescent="0.2">
      <c r="A40" s="908"/>
      <c r="B40" s="909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8"/>
      <c r="Z40" s="908"/>
      <c r="AA40" s="908"/>
      <c r="AB40" s="908"/>
      <c r="AC40" s="908"/>
      <c r="AD40" s="908"/>
      <c r="AE40" s="908"/>
      <c r="AF40" s="908"/>
      <c r="AG40" s="908"/>
      <c r="AH40" s="908"/>
      <c r="AI40" s="908"/>
      <c r="AJ40" s="908"/>
      <c r="AK40" s="908"/>
      <c r="AL40" s="908"/>
      <c r="AM40" s="908"/>
      <c r="AN40" s="908"/>
      <c r="AO40" s="908"/>
      <c r="AP40" s="908"/>
      <c r="AQ40" s="908"/>
    </row>
    <row r="41" spans="1:43" ht="12.75" customHeight="1" x14ac:dyDescent="0.2">
      <c r="A41" s="908"/>
      <c r="B41" s="909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8"/>
      <c r="Z41" s="908"/>
      <c r="AA41" s="908"/>
      <c r="AB41" s="908"/>
      <c r="AC41" s="908"/>
      <c r="AD41" s="908"/>
      <c r="AE41" s="908"/>
      <c r="AF41" s="908"/>
      <c r="AG41" s="908"/>
      <c r="AH41" s="908"/>
      <c r="AI41" s="908"/>
      <c r="AJ41" s="908"/>
      <c r="AK41" s="908"/>
      <c r="AL41" s="908"/>
      <c r="AM41" s="908"/>
      <c r="AN41" s="908"/>
      <c r="AO41" s="908"/>
      <c r="AP41" s="908"/>
      <c r="AQ41" s="908"/>
    </row>
    <row r="42" spans="1:43" ht="12.75" customHeight="1" x14ac:dyDescent="0.2">
      <c r="A42" s="908"/>
      <c r="B42" s="909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8"/>
      <c r="Z42" s="908"/>
      <c r="AA42" s="908"/>
      <c r="AB42" s="908"/>
      <c r="AC42" s="908"/>
      <c r="AD42" s="908"/>
      <c r="AE42" s="908"/>
      <c r="AF42" s="908"/>
      <c r="AG42" s="908"/>
      <c r="AH42" s="908"/>
      <c r="AI42" s="908"/>
      <c r="AJ42" s="908"/>
      <c r="AK42" s="908"/>
      <c r="AL42" s="908"/>
      <c r="AM42" s="908"/>
      <c r="AN42" s="908"/>
      <c r="AO42" s="908"/>
      <c r="AP42" s="908"/>
      <c r="AQ42" s="908"/>
    </row>
    <row r="43" spans="1:43" ht="12.75" customHeight="1" x14ac:dyDescent="0.2">
      <c r="A43" s="908"/>
      <c r="B43" s="909"/>
      <c r="C43" s="908"/>
      <c r="D43" s="908"/>
      <c r="E43" s="908"/>
      <c r="F43" s="908"/>
      <c r="G43" s="908"/>
      <c r="H43" s="908"/>
      <c r="I43" s="908"/>
      <c r="J43" s="908"/>
      <c r="K43" s="908"/>
      <c r="L43" s="908"/>
      <c r="M43" s="908"/>
      <c r="N43" s="908"/>
      <c r="O43" s="908"/>
      <c r="P43" s="908"/>
      <c r="Q43" s="908"/>
      <c r="R43" s="908"/>
      <c r="S43" s="908"/>
      <c r="T43" s="908"/>
      <c r="U43" s="908"/>
      <c r="V43" s="908"/>
      <c r="W43" s="908"/>
      <c r="X43" s="908"/>
      <c r="Y43" s="908"/>
      <c r="Z43" s="908"/>
      <c r="AA43" s="908"/>
      <c r="AB43" s="908"/>
      <c r="AC43" s="908"/>
      <c r="AD43" s="908"/>
      <c r="AE43" s="908"/>
      <c r="AF43" s="908"/>
      <c r="AG43" s="908"/>
      <c r="AH43" s="908"/>
      <c r="AI43" s="908"/>
      <c r="AJ43" s="908"/>
      <c r="AK43" s="908"/>
      <c r="AL43" s="908"/>
      <c r="AM43" s="908"/>
      <c r="AN43" s="908"/>
      <c r="AO43" s="908"/>
      <c r="AP43" s="908"/>
      <c r="AQ43" s="908"/>
    </row>
    <row r="44" spans="1:43" ht="12.75" customHeight="1" x14ac:dyDescent="0.2">
      <c r="A44" s="908"/>
      <c r="B44" s="909"/>
      <c r="C44" s="908"/>
      <c r="D44" s="908"/>
      <c r="E44" s="908"/>
      <c r="F44" s="908"/>
      <c r="G44" s="908"/>
      <c r="H44" s="908"/>
      <c r="I44" s="908"/>
      <c r="J44" s="908"/>
      <c r="K44" s="908"/>
      <c r="L44" s="908"/>
      <c r="M44" s="908"/>
      <c r="N44" s="908"/>
      <c r="O44" s="908"/>
      <c r="P44" s="908"/>
      <c r="Q44" s="908"/>
      <c r="R44" s="908"/>
      <c r="S44" s="908"/>
      <c r="T44" s="908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8"/>
      <c r="AN44" s="908"/>
      <c r="AO44" s="908"/>
      <c r="AP44" s="908"/>
      <c r="AQ44" s="908"/>
    </row>
    <row r="45" spans="1:43" ht="12.75" customHeight="1" x14ac:dyDescent="0.2">
      <c r="A45" s="908"/>
      <c r="B45" s="909"/>
      <c r="C45" s="908"/>
      <c r="D45" s="908"/>
      <c r="E45" s="908"/>
      <c r="F45" s="908"/>
      <c r="G45" s="908"/>
      <c r="H45" s="908"/>
      <c r="I45" s="908"/>
      <c r="J45" s="908"/>
      <c r="K45" s="908"/>
      <c r="L45" s="908"/>
      <c r="M45" s="908"/>
      <c r="N45" s="908"/>
      <c r="O45" s="908"/>
      <c r="P45" s="908"/>
      <c r="Q45" s="908"/>
      <c r="R45" s="908"/>
      <c r="S45" s="908"/>
      <c r="T45" s="908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</row>
    <row r="46" spans="1:43" ht="12.75" customHeight="1" x14ac:dyDescent="0.2">
      <c r="A46" s="908"/>
      <c r="B46" s="909"/>
      <c r="C46" s="908"/>
      <c r="D46" s="908"/>
      <c r="E46" s="908"/>
      <c r="F46" s="908"/>
      <c r="G46" s="908"/>
      <c r="H46" s="908"/>
      <c r="I46" s="908"/>
      <c r="J46" s="908"/>
      <c r="K46" s="908"/>
      <c r="L46" s="908"/>
      <c r="M46" s="908"/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8"/>
      <c r="AJ46" s="908"/>
      <c r="AK46" s="908"/>
      <c r="AL46" s="908"/>
      <c r="AM46" s="908"/>
      <c r="AN46" s="908"/>
      <c r="AO46" s="908"/>
      <c r="AP46" s="908"/>
      <c r="AQ46" s="908"/>
    </row>
    <row r="47" spans="1:43" ht="12.75" customHeight="1" x14ac:dyDescent="0.2">
      <c r="A47" s="908"/>
      <c r="B47" s="909"/>
      <c r="C47" s="908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8"/>
      <c r="AG47" s="908"/>
      <c r="AH47" s="908"/>
      <c r="AI47" s="908"/>
      <c r="AJ47" s="908"/>
      <c r="AK47" s="908"/>
      <c r="AL47" s="908"/>
      <c r="AM47" s="908"/>
      <c r="AN47" s="908"/>
      <c r="AO47" s="908"/>
      <c r="AP47" s="908"/>
      <c r="AQ47" s="908"/>
    </row>
    <row r="48" spans="1:43" ht="12.75" customHeight="1" x14ac:dyDescent="0.2">
      <c r="A48" s="908"/>
      <c r="B48" s="909"/>
      <c r="C48" s="908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8"/>
      <c r="AG48" s="908"/>
      <c r="AH48" s="908"/>
      <c r="AI48" s="908"/>
      <c r="AJ48" s="908"/>
      <c r="AK48" s="908"/>
      <c r="AL48" s="908"/>
      <c r="AM48" s="908"/>
      <c r="AN48" s="908"/>
      <c r="AO48" s="908"/>
      <c r="AP48" s="908"/>
      <c r="AQ48" s="908"/>
    </row>
    <row r="49" spans="1:43" ht="12.75" customHeight="1" x14ac:dyDescent="0.2">
      <c r="A49" s="908"/>
      <c r="B49" s="909"/>
      <c r="C49" s="908"/>
      <c r="D49" s="908"/>
      <c r="E49" s="908"/>
      <c r="F49" s="908"/>
      <c r="G49" s="908"/>
      <c r="H49" s="908"/>
      <c r="I49" s="908"/>
      <c r="J49" s="908"/>
      <c r="K49" s="908"/>
      <c r="L49" s="908"/>
      <c r="M49" s="908"/>
      <c r="N49" s="908"/>
      <c r="O49" s="908"/>
      <c r="P49" s="908"/>
      <c r="Q49" s="908"/>
      <c r="R49" s="908"/>
      <c r="S49" s="908"/>
      <c r="T49" s="908"/>
      <c r="U49" s="908"/>
      <c r="V49" s="908"/>
      <c r="W49" s="908"/>
      <c r="X49" s="908"/>
      <c r="Y49" s="908"/>
      <c r="Z49" s="908"/>
      <c r="AA49" s="908"/>
      <c r="AB49" s="908"/>
      <c r="AC49" s="908"/>
      <c r="AD49" s="908"/>
      <c r="AE49" s="908"/>
      <c r="AF49" s="908"/>
      <c r="AG49" s="908"/>
      <c r="AH49" s="908"/>
      <c r="AI49" s="908"/>
      <c r="AJ49" s="908"/>
      <c r="AK49" s="908"/>
      <c r="AL49" s="908"/>
      <c r="AM49" s="908"/>
      <c r="AN49" s="908"/>
      <c r="AO49" s="908"/>
      <c r="AP49" s="908"/>
      <c r="AQ49" s="908"/>
    </row>
    <row r="50" spans="1:43" ht="12.75" customHeight="1" x14ac:dyDescent="0.2">
      <c r="A50" s="908"/>
      <c r="B50" s="909"/>
      <c r="C50" s="908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908"/>
      <c r="AC50" s="908"/>
      <c r="AD50" s="908"/>
      <c r="AE50" s="908"/>
      <c r="AF50" s="908"/>
      <c r="AG50" s="908"/>
      <c r="AH50" s="908"/>
      <c r="AI50" s="908"/>
      <c r="AJ50" s="908"/>
      <c r="AK50" s="908"/>
      <c r="AL50" s="908"/>
      <c r="AM50" s="908"/>
      <c r="AN50" s="908"/>
      <c r="AO50" s="908"/>
      <c r="AP50" s="908"/>
      <c r="AQ50" s="908"/>
    </row>
    <row r="51" spans="1:43" ht="12.75" customHeight="1" x14ac:dyDescent="0.2">
      <c r="A51" s="908"/>
      <c r="B51" s="909"/>
      <c r="C51" s="908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908"/>
      <c r="AC51" s="908"/>
      <c r="AD51" s="908"/>
      <c r="AE51" s="908"/>
      <c r="AF51" s="908"/>
      <c r="AG51" s="908"/>
      <c r="AH51" s="908"/>
      <c r="AI51" s="908"/>
      <c r="AJ51" s="908"/>
      <c r="AK51" s="908"/>
      <c r="AL51" s="908"/>
      <c r="AM51" s="908"/>
      <c r="AN51" s="908"/>
      <c r="AO51" s="908"/>
      <c r="AP51" s="908"/>
      <c r="AQ51" s="908"/>
    </row>
    <row r="52" spans="1:43" ht="12.75" customHeight="1" x14ac:dyDescent="0.2">
      <c r="A52" s="908"/>
      <c r="B52" s="909"/>
      <c r="C52" s="908"/>
      <c r="D52" s="908"/>
      <c r="E52" s="908"/>
      <c r="F52" s="908"/>
      <c r="G52" s="908"/>
      <c r="H52" s="908"/>
      <c r="I52" s="908"/>
      <c r="J52" s="908"/>
      <c r="K52" s="908"/>
      <c r="L52" s="908"/>
      <c r="M52" s="908"/>
      <c r="N52" s="908"/>
      <c r="O52" s="908"/>
      <c r="P52" s="908"/>
      <c r="Q52" s="908"/>
      <c r="R52" s="908"/>
      <c r="S52" s="908"/>
      <c r="T52" s="908"/>
      <c r="U52" s="908"/>
      <c r="V52" s="908"/>
      <c r="W52" s="908"/>
      <c r="X52" s="908"/>
      <c r="Y52" s="908"/>
      <c r="Z52" s="908"/>
      <c r="AA52" s="908"/>
      <c r="AB52" s="908"/>
      <c r="AC52" s="908"/>
      <c r="AD52" s="908"/>
      <c r="AE52" s="908"/>
      <c r="AF52" s="908"/>
      <c r="AG52" s="908"/>
      <c r="AH52" s="908"/>
      <c r="AI52" s="908"/>
      <c r="AJ52" s="908"/>
      <c r="AK52" s="908"/>
      <c r="AL52" s="908"/>
      <c r="AM52" s="908"/>
      <c r="AN52" s="908"/>
      <c r="AO52" s="908"/>
      <c r="AP52" s="908"/>
      <c r="AQ52" s="908"/>
    </row>
    <row r="53" spans="1:43" ht="12.75" customHeight="1" x14ac:dyDescent="0.2">
      <c r="A53" s="908"/>
      <c r="B53" s="909"/>
      <c r="C53" s="908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908"/>
      <c r="AC53" s="908"/>
      <c r="AD53" s="908"/>
      <c r="AE53" s="908"/>
      <c r="AF53" s="908"/>
      <c r="AG53" s="908"/>
      <c r="AH53" s="908"/>
      <c r="AI53" s="908"/>
      <c r="AJ53" s="908"/>
      <c r="AK53" s="908"/>
      <c r="AL53" s="908"/>
      <c r="AM53" s="908"/>
      <c r="AN53" s="908"/>
      <c r="AO53" s="908"/>
      <c r="AP53" s="908"/>
      <c r="AQ53" s="908"/>
    </row>
    <row r="54" spans="1:43" ht="12.75" customHeight="1" x14ac:dyDescent="0.2">
      <c r="A54" s="908"/>
      <c r="B54" s="909"/>
      <c r="C54" s="908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</row>
    <row r="55" spans="1:43" ht="12.75" customHeight="1" x14ac:dyDescent="0.2">
      <c r="A55" s="908"/>
      <c r="B55" s="909"/>
      <c r="C55" s="908"/>
      <c r="D55" s="908"/>
      <c r="E55" s="908"/>
      <c r="F55" s="908"/>
      <c r="G55" s="908"/>
      <c r="H55" s="908"/>
      <c r="I55" s="908"/>
      <c r="J55" s="908"/>
      <c r="K55" s="908"/>
      <c r="L55" s="908"/>
      <c r="M55" s="908"/>
      <c r="N55" s="908"/>
      <c r="O55" s="908"/>
      <c r="P55" s="908"/>
      <c r="Q55" s="908"/>
      <c r="R55" s="908"/>
      <c r="S55" s="908"/>
      <c r="T55" s="908"/>
      <c r="U55" s="908"/>
      <c r="V55" s="908"/>
      <c r="W55" s="908"/>
      <c r="X55" s="908"/>
      <c r="Y55" s="908"/>
      <c r="Z55" s="908"/>
      <c r="AA55" s="908"/>
      <c r="AB55" s="908"/>
      <c r="AC55" s="908"/>
      <c r="AD55" s="908"/>
      <c r="AE55" s="908"/>
      <c r="AF55" s="908"/>
      <c r="AG55" s="908"/>
      <c r="AH55" s="908"/>
      <c r="AI55" s="908"/>
      <c r="AJ55" s="908"/>
      <c r="AK55" s="908"/>
      <c r="AL55" s="908"/>
      <c r="AM55" s="908"/>
      <c r="AN55" s="908"/>
      <c r="AO55" s="908"/>
      <c r="AP55" s="908"/>
      <c r="AQ55" s="908"/>
    </row>
    <row r="56" spans="1:43" ht="12.75" customHeight="1" x14ac:dyDescent="0.2">
      <c r="A56" s="908"/>
      <c r="B56" s="909"/>
      <c r="C56" s="908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908"/>
      <c r="AC56" s="908"/>
      <c r="AD56" s="908"/>
      <c r="AE56" s="908"/>
      <c r="AF56" s="908"/>
      <c r="AG56" s="908"/>
      <c r="AH56" s="908"/>
      <c r="AI56" s="908"/>
      <c r="AJ56" s="908"/>
      <c r="AK56" s="908"/>
      <c r="AL56" s="908"/>
      <c r="AM56" s="908"/>
      <c r="AN56" s="908"/>
      <c r="AO56" s="908"/>
      <c r="AP56" s="908"/>
      <c r="AQ56" s="908"/>
    </row>
    <row r="57" spans="1:43" ht="12.75" customHeight="1" x14ac:dyDescent="0.2">
      <c r="A57" s="908"/>
      <c r="B57" s="909"/>
      <c r="C57" s="908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908"/>
      <c r="AC57" s="908"/>
      <c r="AD57" s="908"/>
      <c r="AE57" s="908"/>
      <c r="AF57" s="908"/>
      <c r="AG57" s="908"/>
      <c r="AH57" s="908"/>
      <c r="AI57" s="908"/>
      <c r="AJ57" s="908"/>
      <c r="AK57" s="908"/>
      <c r="AL57" s="908"/>
      <c r="AM57" s="908"/>
      <c r="AN57" s="908"/>
      <c r="AO57" s="908"/>
      <c r="AP57" s="908"/>
      <c r="AQ57" s="908"/>
    </row>
    <row r="58" spans="1:43" ht="12.75" customHeight="1" x14ac:dyDescent="0.2">
      <c r="A58" s="908"/>
      <c r="B58" s="909"/>
      <c r="C58" s="908"/>
      <c r="D58" s="908"/>
      <c r="E58" s="908"/>
      <c r="F58" s="908"/>
      <c r="G58" s="908"/>
      <c r="H58" s="908"/>
      <c r="I58" s="908"/>
      <c r="J58" s="908"/>
      <c r="K58" s="908"/>
      <c r="L58" s="908"/>
      <c r="M58" s="908"/>
      <c r="N58" s="908"/>
      <c r="O58" s="908"/>
      <c r="P58" s="908"/>
      <c r="Q58" s="908"/>
      <c r="R58" s="908"/>
      <c r="S58" s="908"/>
      <c r="T58" s="908"/>
      <c r="U58" s="908"/>
      <c r="V58" s="908"/>
      <c r="W58" s="908"/>
      <c r="X58" s="908"/>
      <c r="Y58" s="908"/>
      <c r="Z58" s="908"/>
      <c r="AA58" s="908"/>
      <c r="AB58" s="908"/>
      <c r="AC58" s="908"/>
      <c r="AD58" s="908"/>
      <c r="AE58" s="908"/>
      <c r="AF58" s="908"/>
      <c r="AG58" s="908"/>
      <c r="AH58" s="908"/>
      <c r="AI58" s="908"/>
      <c r="AJ58" s="908"/>
      <c r="AK58" s="908"/>
      <c r="AL58" s="908"/>
      <c r="AM58" s="908"/>
      <c r="AN58" s="908"/>
      <c r="AO58" s="908"/>
      <c r="AP58" s="908"/>
      <c r="AQ58" s="908"/>
    </row>
    <row r="59" spans="1:43" ht="12.75" customHeight="1" x14ac:dyDescent="0.2">
      <c r="A59" s="908"/>
      <c r="B59" s="909"/>
      <c r="C59" s="908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908"/>
      <c r="AC59" s="908"/>
      <c r="AD59" s="908"/>
      <c r="AE59" s="908"/>
      <c r="AF59" s="908"/>
      <c r="AG59" s="908"/>
      <c r="AH59" s="908"/>
      <c r="AI59" s="908"/>
      <c r="AJ59" s="908"/>
      <c r="AK59" s="908"/>
      <c r="AL59" s="908"/>
      <c r="AM59" s="908"/>
      <c r="AN59" s="908"/>
      <c r="AO59" s="908"/>
      <c r="AP59" s="908"/>
      <c r="AQ59" s="908"/>
    </row>
    <row r="60" spans="1:43" ht="12.75" customHeight="1" x14ac:dyDescent="0.2">
      <c r="A60" s="908"/>
      <c r="B60" s="909"/>
      <c r="C60" s="908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908"/>
      <c r="AC60" s="908"/>
      <c r="AD60" s="908"/>
      <c r="AE60" s="908"/>
      <c r="AF60" s="908"/>
      <c r="AG60" s="908"/>
      <c r="AH60" s="908"/>
      <c r="AI60" s="908"/>
      <c r="AJ60" s="908"/>
      <c r="AK60" s="908"/>
      <c r="AL60" s="908"/>
      <c r="AM60" s="908"/>
      <c r="AN60" s="908"/>
      <c r="AO60" s="908"/>
      <c r="AP60" s="908"/>
      <c r="AQ60" s="908"/>
    </row>
    <row r="61" spans="1:43" ht="12.75" customHeight="1" x14ac:dyDescent="0.2">
      <c r="A61" s="908"/>
      <c r="B61" s="909"/>
      <c r="C61" s="908"/>
      <c r="D61" s="908"/>
      <c r="E61" s="908"/>
      <c r="F61" s="908"/>
      <c r="G61" s="908"/>
      <c r="H61" s="908"/>
      <c r="I61" s="908"/>
      <c r="J61" s="908"/>
      <c r="K61" s="908"/>
      <c r="L61" s="908"/>
      <c r="M61" s="908"/>
      <c r="N61" s="908"/>
      <c r="O61" s="908"/>
      <c r="P61" s="908"/>
      <c r="Q61" s="908"/>
      <c r="R61" s="908"/>
      <c r="S61" s="908"/>
      <c r="T61" s="908"/>
      <c r="U61" s="908"/>
      <c r="V61" s="908"/>
      <c r="W61" s="908"/>
      <c r="X61" s="908"/>
      <c r="Y61" s="908"/>
      <c r="Z61" s="908"/>
      <c r="AA61" s="908"/>
      <c r="AB61" s="908"/>
      <c r="AC61" s="908"/>
      <c r="AD61" s="908"/>
      <c r="AE61" s="908"/>
      <c r="AF61" s="908"/>
      <c r="AG61" s="908"/>
      <c r="AH61" s="908"/>
      <c r="AI61" s="908"/>
      <c r="AJ61" s="908"/>
      <c r="AK61" s="908"/>
      <c r="AL61" s="908"/>
      <c r="AM61" s="908"/>
      <c r="AN61" s="908"/>
      <c r="AO61" s="908"/>
      <c r="AP61" s="908"/>
      <c r="AQ61" s="908"/>
    </row>
    <row r="62" spans="1:43" ht="12.75" customHeight="1" x14ac:dyDescent="0.2">
      <c r="A62" s="908"/>
      <c r="B62" s="909"/>
      <c r="C62" s="908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908"/>
      <c r="AC62" s="908"/>
      <c r="AD62" s="908"/>
      <c r="AE62" s="908"/>
      <c r="AF62" s="908"/>
      <c r="AG62" s="908"/>
      <c r="AH62" s="908"/>
      <c r="AI62" s="908"/>
      <c r="AJ62" s="908"/>
      <c r="AK62" s="908"/>
      <c r="AL62" s="908"/>
      <c r="AM62" s="908"/>
      <c r="AN62" s="908"/>
      <c r="AO62" s="908"/>
      <c r="AP62" s="908"/>
      <c r="AQ62" s="908"/>
    </row>
    <row r="63" spans="1:43" ht="12.75" customHeight="1" x14ac:dyDescent="0.2">
      <c r="A63" s="908"/>
      <c r="B63" s="909"/>
      <c r="C63" s="908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</row>
    <row r="64" spans="1:43" ht="12.75" customHeight="1" x14ac:dyDescent="0.2">
      <c r="A64" s="908"/>
      <c r="B64" s="909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8"/>
      <c r="AM64" s="908"/>
      <c r="AN64" s="908"/>
      <c r="AO64" s="908"/>
      <c r="AP64" s="908"/>
      <c r="AQ64" s="908"/>
    </row>
    <row r="65" spans="1:43" ht="12.75" customHeight="1" x14ac:dyDescent="0.2">
      <c r="A65" s="908"/>
      <c r="B65" s="909"/>
      <c r="C65" s="908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908"/>
      <c r="AC65" s="908"/>
      <c r="AD65" s="908"/>
      <c r="AE65" s="908"/>
      <c r="AF65" s="908"/>
      <c r="AG65" s="908"/>
      <c r="AH65" s="908"/>
      <c r="AI65" s="908"/>
      <c r="AJ65" s="908"/>
      <c r="AK65" s="908"/>
      <c r="AL65" s="908"/>
      <c r="AM65" s="908"/>
      <c r="AN65" s="908"/>
      <c r="AO65" s="908"/>
      <c r="AP65" s="908"/>
      <c r="AQ65" s="908"/>
    </row>
    <row r="66" spans="1:43" ht="12.75" customHeight="1" x14ac:dyDescent="0.2">
      <c r="A66" s="908"/>
      <c r="B66" s="909"/>
      <c r="C66" s="908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908"/>
      <c r="AC66" s="908"/>
      <c r="AD66" s="908"/>
      <c r="AE66" s="908"/>
      <c r="AF66" s="908"/>
      <c r="AG66" s="908"/>
      <c r="AH66" s="908"/>
      <c r="AI66" s="908"/>
      <c r="AJ66" s="908"/>
      <c r="AK66" s="908"/>
      <c r="AL66" s="908"/>
      <c r="AM66" s="908"/>
      <c r="AN66" s="908"/>
      <c r="AO66" s="908"/>
      <c r="AP66" s="908"/>
      <c r="AQ66" s="908"/>
    </row>
    <row r="67" spans="1:43" ht="12.75" customHeight="1" x14ac:dyDescent="0.2">
      <c r="A67" s="908"/>
      <c r="B67" s="909"/>
      <c r="C67" s="908"/>
      <c r="D67" s="908"/>
      <c r="E67" s="908"/>
      <c r="F67" s="908"/>
      <c r="G67" s="908"/>
      <c r="H67" s="908"/>
      <c r="I67" s="908"/>
      <c r="J67" s="908"/>
      <c r="K67" s="908"/>
      <c r="L67" s="908"/>
      <c r="M67" s="908"/>
      <c r="N67" s="908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908"/>
      <c r="AC67" s="908"/>
      <c r="AD67" s="908"/>
      <c r="AE67" s="908"/>
      <c r="AF67" s="908"/>
      <c r="AG67" s="908"/>
      <c r="AH67" s="908"/>
      <c r="AI67" s="908"/>
      <c r="AJ67" s="908"/>
      <c r="AK67" s="908"/>
      <c r="AL67" s="908"/>
      <c r="AM67" s="908"/>
      <c r="AN67" s="908"/>
      <c r="AO67" s="908"/>
      <c r="AP67" s="908"/>
      <c r="AQ67" s="908"/>
    </row>
    <row r="68" spans="1:43" ht="12.75" customHeight="1" x14ac:dyDescent="0.2">
      <c r="A68" s="908"/>
      <c r="B68" s="909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 s="908"/>
      <c r="AK68" s="908"/>
      <c r="AL68" s="908"/>
      <c r="AM68" s="908"/>
      <c r="AN68" s="908"/>
      <c r="AO68" s="908"/>
      <c r="AP68" s="908"/>
      <c r="AQ68" s="908"/>
    </row>
    <row r="69" spans="1:43" ht="12.75" customHeight="1" x14ac:dyDescent="0.2">
      <c r="A69" s="908"/>
      <c r="B69" s="909"/>
      <c r="C69" s="908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908"/>
      <c r="AC69" s="908"/>
      <c r="AD69" s="908"/>
      <c r="AE69" s="908"/>
      <c r="AF69" s="908"/>
      <c r="AG69" s="908"/>
      <c r="AH69" s="908"/>
      <c r="AI69" s="908"/>
      <c r="AJ69" s="908"/>
      <c r="AK69" s="908"/>
      <c r="AL69" s="908"/>
      <c r="AM69" s="908"/>
      <c r="AN69" s="908"/>
      <c r="AO69" s="908"/>
      <c r="AP69" s="908"/>
      <c r="AQ69" s="908"/>
    </row>
    <row r="70" spans="1:43" ht="12.75" customHeight="1" x14ac:dyDescent="0.2">
      <c r="A70" s="908"/>
      <c r="B70" s="909"/>
      <c r="C70" s="908"/>
      <c r="D70" s="908"/>
      <c r="E70" s="908"/>
      <c r="F70" s="908"/>
      <c r="G70" s="908"/>
      <c r="H70" s="908"/>
      <c r="I70" s="908"/>
      <c r="J70" s="908"/>
      <c r="K70" s="908"/>
      <c r="L70" s="908"/>
      <c r="M70" s="908"/>
      <c r="N70" s="908"/>
      <c r="O70" s="908"/>
      <c r="P70" s="908"/>
      <c r="Q70" s="908"/>
      <c r="R70" s="908"/>
      <c r="S70" s="908"/>
      <c r="T70" s="908"/>
      <c r="U70" s="908"/>
      <c r="V70" s="908"/>
      <c r="W70" s="908"/>
      <c r="X70" s="908"/>
      <c r="Y70" s="908"/>
      <c r="Z70" s="908"/>
      <c r="AA70" s="908"/>
      <c r="AB70" s="908"/>
      <c r="AC70" s="908"/>
      <c r="AD70" s="908"/>
      <c r="AE70" s="908"/>
      <c r="AF70" s="908"/>
      <c r="AG70" s="908"/>
      <c r="AH70" s="908"/>
      <c r="AI70" s="908"/>
      <c r="AJ70" s="908"/>
      <c r="AK70" s="908"/>
      <c r="AL70" s="908"/>
      <c r="AM70" s="908"/>
      <c r="AN70" s="908"/>
      <c r="AO70" s="908"/>
      <c r="AP70" s="908"/>
      <c r="AQ70" s="908"/>
    </row>
    <row r="71" spans="1:43" ht="12.75" customHeight="1" x14ac:dyDescent="0.2">
      <c r="A71" s="908"/>
      <c r="B71" s="909"/>
      <c r="C71" s="908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908"/>
      <c r="AD71" s="908"/>
      <c r="AE71" s="908"/>
      <c r="AF71" s="908"/>
      <c r="AG71" s="908"/>
      <c r="AH71" s="908"/>
      <c r="AI71" s="908"/>
      <c r="AJ71" s="908"/>
      <c r="AK71" s="908"/>
      <c r="AL71" s="908"/>
      <c r="AM71" s="908"/>
      <c r="AN71" s="908"/>
      <c r="AO71" s="908"/>
      <c r="AP71" s="908"/>
      <c r="AQ71" s="908"/>
    </row>
    <row r="72" spans="1:43" ht="12.75" customHeight="1" x14ac:dyDescent="0.2">
      <c r="A72" s="908"/>
      <c r="B72" s="909"/>
      <c r="C72" s="908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908"/>
      <c r="AD72" s="908"/>
      <c r="AE72" s="908"/>
      <c r="AF72" s="908"/>
      <c r="AG72" s="908"/>
      <c r="AH72" s="908"/>
      <c r="AI72" s="908"/>
      <c r="AJ72" s="908"/>
      <c r="AK72" s="908"/>
      <c r="AL72" s="908"/>
      <c r="AM72" s="908"/>
      <c r="AN72" s="908"/>
      <c r="AO72" s="908"/>
      <c r="AP72" s="908"/>
      <c r="AQ72" s="908"/>
    </row>
    <row r="73" spans="1:43" ht="12.75" customHeight="1" x14ac:dyDescent="0.2">
      <c r="A73" s="908"/>
      <c r="B73" s="909"/>
      <c r="C73" s="908"/>
      <c r="D73" s="908"/>
      <c r="E73" s="908"/>
      <c r="F73" s="908"/>
      <c r="G73" s="908"/>
      <c r="H73" s="908"/>
      <c r="I73" s="908"/>
      <c r="J73" s="908"/>
      <c r="K73" s="908"/>
      <c r="L73" s="908"/>
      <c r="M73" s="908"/>
      <c r="N73" s="908"/>
      <c r="O73" s="908"/>
      <c r="P73" s="908"/>
      <c r="Q73" s="908"/>
      <c r="R73" s="908"/>
      <c r="S73" s="908"/>
      <c r="T73" s="908"/>
      <c r="U73" s="908"/>
      <c r="V73" s="908"/>
      <c r="W73" s="908"/>
      <c r="X73" s="908"/>
      <c r="Y73" s="908"/>
      <c r="Z73" s="908"/>
      <c r="AA73" s="908"/>
      <c r="AB73" s="908"/>
      <c r="AC73" s="908"/>
      <c r="AD73" s="908"/>
      <c r="AE73" s="908"/>
      <c r="AF73" s="908"/>
      <c r="AG73" s="908"/>
      <c r="AH73" s="908"/>
      <c r="AI73" s="908"/>
      <c r="AJ73" s="908"/>
      <c r="AK73" s="908"/>
      <c r="AL73" s="908"/>
      <c r="AM73" s="908"/>
      <c r="AN73" s="908"/>
      <c r="AO73" s="908"/>
      <c r="AP73" s="908"/>
      <c r="AQ73" s="908"/>
    </row>
    <row r="74" spans="1:43" ht="12.75" customHeight="1" x14ac:dyDescent="0.2">
      <c r="A74" s="908"/>
      <c r="B74" s="909"/>
      <c r="C74" s="908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8"/>
      <c r="AG74" s="908"/>
      <c r="AH74" s="908"/>
      <c r="AI74" s="908"/>
      <c r="AJ74" s="908"/>
      <c r="AK74" s="908"/>
      <c r="AL74" s="908"/>
      <c r="AM74" s="908"/>
      <c r="AN74" s="908"/>
      <c r="AO74" s="908"/>
      <c r="AP74" s="908"/>
      <c r="AQ74" s="908"/>
    </row>
    <row r="75" spans="1:43" ht="12.75" customHeight="1" x14ac:dyDescent="0.2">
      <c r="A75" s="908"/>
      <c r="B75" s="909"/>
      <c r="C75" s="908"/>
      <c r="D75" s="908"/>
      <c r="E75" s="908"/>
      <c r="F75" s="908"/>
      <c r="G75" s="908"/>
      <c r="H75" s="908"/>
      <c r="I75" s="908"/>
      <c r="J75" s="908"/>
      <c r="K75" s="908"/>
      <c r="L75" s="908"/>
      <c r="M75" s="908"/>
      <c r="N75" s="908"/>
      <c r="O75" s="908"/>
      <c r="P75" s="908"/>
      <c r="Q75" s="908"/>
      <c r="R75" s="908"/>
      <c r="S75" s="908"/>
      <c r="T75" s="908"/>
      <c r="U75" s="908"/>
      <c r="V75" s="908"/>
      <c r="W75" s="908"/>
      <c r="X75" s="908"/>
      <c r="Y75" s="908"/>
      <c r="Z75" s="908"/>
      <c r="AA75" s="908"/>
      <c r="AB75" s="908"/>
      <c r="AC75" s="908"/>
      <c r="AD75" s="908"/>
      <c r="AE75" s="908"/>
      <c r="AF75" s="908"/>
      <c r="AG75" s="908"/>
      <c r="AH75" s="908"/>
      <c r="AI75" s="908"/>
      <c r="AJ75" s="908"/>
      <c r="AK75" s="908"/>
      <c r="AL75" s="908"/>
      <c r="AM75" s="908"/>
      <c r="AN75" s="908"/>
      <c r="AO75" s="908"/>
      <c r="AP75" s="908"/>
      <c r="AQ75" s="908"/>
    </row>
    <row r="76" spans="1:43" ht="12.75" customHeight="1" x14ac:dyDescent="0.2">
      <c r="A76" s="908"/>
      <c r="B76" s="909"/>
      <c r="C76" s="908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908"/>
      <c r="AC76" s="908"/>
      <c r="AD76" s="908"/>
      <c r="AE76" s="908"/>
      <c r="AF76" s="908"/>
      <c r="AG76" s="908"/>
      <c r="AH76" s="908"/>
      <c r="AI76" s="908"/>
      <c r="AJ76" s="908"/>
      <c r="AK76" s="908"/>
      <c r="AL76" s="908"/>
      <c r="AM76" s="908"/>
      <c r="AN76" s="908"/>
      <c r="AO76" s="908"/>
      <c r="AP76" s="908"/>
      <c r="AQ76" s="908"/>
    </row>
    <row r="77" spans="1:43" ht="12.75" customHeight="1" x14ac:dyDescent="0.2">
      <c r="A77" s="908"/>
      <c r="B77" s="909"/>
      <c r="C77" s="908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908"/>
      <c r="AC77" s="908"/>
      <c r="AD77" s="908"/>
      <c r="AE77" s="908"/>
      <c r="AF77" s="908"/>
      <c r="AG77" s="908"/>
      <c r="AH77" s="908"/>
      <c r="AI77" s="908"/>
      <c r="AJ77" s="908"/>
      <c r="AK77" s="908"/>
      <c r="AL77" s="908"/>
      <c r="AM77" s="908"/>
      <c r="AN77" s="908"/>
      <c r="AO77" s="908"/>
      <c r="AP77" s="908"/>
      <c r="AQ77" s="908"/>
    </row>
    <row r="78" spans="1:43" ht="12.75" customHeight="1" x14ac:dyDescent="0.2">
      <c r="A78" s="908"/>
      <c r="B78" s="909"/>
      <c r="C78" s="908"/>
      <c r="D78" s="908"/>
      <c r="E78" s="908"/>
      <c r="F78" s="908"/>
      <c r="G78" s="908"/>
      <c r="H78" s="908"/>
      <c r="I78" s="908"/>
      <c r="J78" s="908"/>
      <c r="K78" s="908"/>
      <c r="L78" s="908"/>
      <c r="M78" s="908"/>
      <c r="N78" s="908"/>
      <c r="O78" s="908"/>
      <c r="P78" s="908"/>
      <c r="Q78" s="908"/>
      <c r="R78" s="908"/>
      <c r="S78" s="908"/>
      <c r="T78" s="908"/>
      <c r="U78" s="908"/>
      <c r="V78" s="908"/>
      <c r="W78" s="908"/>
      <c r="X78" s="908"/>
      <c r="Y78" s="908"/>
      <c r="Z78" s="908"/>
      <c r="AA78" s="908"/>
      <c r="AB78" s="908"/>
      <c r="AC78" s="908"/>
      <c r="AD78" s="908"/>
      <c r="AE78" s="908"/>
      <c r="AF78" s="908"/>
      <c r="AG78" s="908"/>
      <c r="AH78" s="908"/>
      <c r="AI78" s="908"/>
      <c r="AJ78" s="908"/>
      <c r="AK78" s="908"/>
      <c r="AL78" s="908"/>
      <c r="AM78" s="908"/>
      <c r="AN78" s="908"/>
      <c r="AO78" s="908"/>
      <c r="AP78" s="908"/>
      <c r="AQ78" s="908"/>
    </row>
    <row r="79" spans="1:43" ht="12.75" customHeight="1" x14ac:dyDescent="0.2">
      <c r="A79" s="908"/>
      <c r="B79" s="909"/>
      <c r="C79" s="908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908"/>
      <c r="AC79" s="908"/>
      <c r="AD79" s="908"/>
      <c r="AE79" s="908"/>
      <c r="AF79" s="908"/>
      <c r="AG79" s="908"/>
      <c r="AH79" s="908"/>
      <c r="AI79" s="908"/>
      <c r="AJ79" s="908"/>
      <c r="AK79" s="908"/>
      <c r="AL79" s="908"/>
      <c r="AM79" s="908"/>
      <c r="AN79" s="908"/>
      <c r="AO79" s="908"/>
      <c r="AP79" s="908"/>
      <c r="AQ79" s="908"/>
    </row>
    <row r="80" spans="1:43" ht="12.75" customHeight="1" x14ac:dyDescent="0.2">
      <c r="A80" s="908"/>
      <c r="B80" s="909"/>
      <c r="C80" s="908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908"/>
      <c r="AC80" s="908"/>
      <c r="AD80" s="908"/>
      <c r="AE80" s="908"/>
      <c r="AF80" s="908"/>
      <c r="AG80" s="908"/>
      <c r="AH80" s="908"/>
      <c r="AI80" s="908"/>
      <c r="AJ80" s="908"/>
      <c r="AK80" s="908"/>
      <c r="AL80" s="908"/>
      <c r="AM80" s="908"/>
      <c r="AN80" s="908"/>
      <c r="AO80" s="908"/>
      <c r="AP80" s="908"/>
      <c r="AQ80" s="908"/>
    </row>
    <row r="81" spans="1:43" ht="12.75" customHeight="1" x14ac:dyDescent="0.2">
      <c r="A81" s="908"/>
      <c r="B81" s="909"/>
      <c r="C81" s="908"/>
      <c r="D81" s="908"/>
      <c r="E81" s="908"/>
      <c r="F81" s="908"/>
      <c r="G81" s="908"/>
      <c r="H81" s="908"/>
      <c r="I81" s="908"/>
      <c r="J81" s="908"/>
      <c r="K81" s="908"/>
      <c r="L81" s="908"/>
      <c r="M81" s="908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8"/>
      <c r="AQ81" s="908"/>
    </row>
    <row r="82" spans="1:43" ht="12.75" customHeight="1" x14ac:dyDescent="0.2">
      <c r="A82" s="908"/>
      <c r="B82" s="909"/>
      <c r="C82" s="908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908"/>
      <c r="AC82" s="908"/>
      <c r="AD82" s="908"/>
      <c r="AE82" s="908"/>
      <c r="AF82" s="908"/>
      <c r="AG82" s="908"/>
      <c r="AH82" s="908"/>
      <c r="AI82" s="908"/>
      <c r="AJ82" s="908"/>
      <c r="AK82" s="908"/>
      <c r="AL82" s="908"/>
      <c r="AM82" s="908"/>
      <c r="AN82" s="908"/>
      <c r="AO82" s="908"/>
      <c r="AP82" s="908"/>
      <c r="AQ82" s="908"/>
    </row>
    <row r="83" spans="1:43" ht="12.75" customHeight="1" x14ac:dyDescent="0.2">
      <c r="A83" s="908"/>
      <c r="B83" s="909"/>
      <c r="C83" s="908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908"/>
      <c r="AC83" s="908"/>
      <c r="AD83" s="908"/>
      <c r="AE83" s="908"/>
      <c r="AF83" s="908"/>
      <c r="AG83" s="908"/>
      <c r="AH83" s="908"/>
      <c r="AI83" s="908"/>
      <c r="AJ83" s="908"/>
      <c r="AK83" s="908"/>
      <c r="AL83" s="908"/>
      <c r="AM83" s="908"/>
      <c r="AN83" s="908"/>
      <c r="AO83" s="908"/>
      <c r="AP83" s="908"/>
      <c r="AQ83" s="908"/>
    </row>
    <row r="84" spans="1:43" ht="12.75" customHeight="1" x14ac:dyDescent="0.2">
      <c r="A84" s="908"/>
      <c r="B84" s="909"/>
      <c r="C84" s="908"/>
      <c r="D84" s="908"/>
      <c r="E84" s="908"/>
      <c r="F84" s="908"/>
      <c r="G84" s="908"/>
      <c r="H84" s="908"/>
      <c r="I84" s="908"/>
      <c r="J84" s="908"/>
      <c r="K84" s="908"/>
      <c r="L84" s="908"/>
      <c r="M84" s="908"/>
      <c r="N84" s="908"/>
      <c r="O84" s="908"/>
      <c r="P84" s="908"/>
      <c r="Q84" s="908"/>
      <c r="R84" s="908"/>
      <c r="S84" s="908"/>
      <c r="T84" s="908"/>
      <c r="U84" s="908"/>
      <c r="V84" s="908"/>
      <c r="W84" s="908"/>
      <c r="X84" s="908"/>
      <c r="Y84" s="908"/>
      <c r="Z84" s="908"/>
      <c r="AA84" s="908"/>
      <c r="AB84" s="908"/>
      <c r="AC84" s="908"/>
      <c r="AD84" s="908"/>
      <c r="AE84" s="908"/>
      <c r="AF84" s="908"/>
      <c r="AG84" s="908"/>
      <c r="AH84" s="908"/>
      <c r="AI84" s="908"/>
      <c r="AJ84" s="908"/>
      <c r="AK84" s="908"/>
      <c r="AL84" s="908"/>
      <c r="AM84" s="908"/>
      <c r="AN84" s="908"/>
      <c r="AO84" s="908"/>
      <c r="AP84" s="908"/>
      <c r="AQ84" s="908"/>
    </row>
    <row r="85" spans="1:43" ht="12.75" customHeight="1" x14ac:dyDescent="0.2">
      <c r="A85" s="908"/>
      <c r="B85" s="909"/>
      <c r="C85" s="908"/>
      <c r="D85" s="908"/>
      <c r="E85" s="908"/>
      <c r="F85" s="908"/>
      <c r="G85" s="908"/>
      <c r="H85" s="908"/>
      <c r="I85" s="908"/>
      <c r="J85" s="908"/>
      <c r="K85" s="908"/>
      <c r="L85" s="908"/>
      <c r="M85" s="908"/>
      <c r="N85" s="908"/>
      <c r="O85" s="908"/>
      <c r="P85" s="908"/>
      <c r="Q85" s="908"/>
      <c r="R85" s="908"/>
      <c r="S85" s="908"/>
      <c r="T85" s="908"/>
      <c r="U85" s="908"/>
      <c r="V85" s="908"/>
      <c r="W85" s="908"/>
      <c r="X85" s="908"/>
      <c r="Y85" s="908"/>
      <c r="Z85" s="908"/>
      <c r="AA85" s="908"/>
      <c r="AB85" s="908"/>
      <c r="AC85" s="908"/>
      <c r="AD85" s="908"/>
      <c r="AE85" s="908"/>
      <c r="AF85" s="908"/>
      <c r="AG85" s="908"/>
      <c r="AH85" s="908"/>
      <c r="AI85" s="908"/>
      <c r="AJ85" s="908"/>
      <c r="AK85" s="908"/>
      <c r="AL85" s="908"/>
      <c r="AM85" s="908"/>
      <c r="AN85" s="908"/>
      <c r="AO85" s="908"/>
      <c r="AP85" s="908"/>
      <c r="AQ85" s="908"/>
    </row>
    <row r="86" spans="1:43" ht="12.75" customHeight="1" x14ac:dyDescent="0.2">
      <c r="A86" s="908"/>
      <c r="B86" s="909"/>
      <c r="C86" s="908"/>
      <c r="D86" s="908"/>
      <c r="E86" s="908"/>
      <c r="F86" s="908"/>
      <c r="G86" s="908"/>
      <c r="H86" s="908"/>
      <c r="I86" s="908"/>
      <c r="J86" s="908"/>
      <c r="K86" s="908"/>
      <c r="L86" s="908"/>
      <c r="M86" s="908"/>
      <c r="N86" s="908"/>
      <c r="O86" s="908"/>
      <c r="P86" s="908"/>
      <c r="Q86" s="908"/>
      <c r="R86" s="908"/>
      <c r="S86" s="908"/>
      <c r="T86" s="908"/>
      <c r="U86" s="908"/>
      <c r="V86" s="908"/>
      <c r="W86" s="908"/>
      <c r="X86" s="908"/>
      <c r="Y86" s="908"/>
      <c r="Z86" s="908"/>
      <c r="AA86" s="908"/>
      <c r="AB86" s="908"/>
      <c r="AC86" s="908"/>
      <c r="AD86" s="908"/>
      <c r="AE86" s="908"/>
      <c r="AF86" s="908"/>
      <c r="AG86" s="908"/>
      <c r="AH86" s="908"/>
      <c r="AI86" s="908"/>
      <c r="AJ86" s="908"/>
      <c r="AK86" s="908"/>
      <c r="AL86" s="908"/>
      <c r="AM86" s="908"/>
      <c r="AN86" s="908"/>
      <c r="AO86" s="908"/>
      <c r="AP86" s="908"/>
      <c r="AQ86" s="908"/>
    </row>
    <row r="87" spans="1:43" ht="12.75" customHeight="1" x14ac:dyDescent="0.2">
      <c r="A87" s="908"/>
      <c r="B87" s="909"/>
      <c r="C87" s="908"/>
      <c r="D87" s="908"/>
      <c r="E87" s="908"/>
      <c r="F87" s="908"/>
      <c r="G87" s="908"/>
      <c r="H87" s="908"/>
      <c r="I87" s="908"/>
      <c r="J87" s="908"/>
      <c r="K87" s="908"/>
      <c r="L87" s="908"/>
      <c r="M87" s="908"/>
      <c r="N87" s="908"/>
      <c r="O87" s="908"/>
      <c r="P87" s="908"/>
      <c r="Q87" s="908"/>
      <c r="R87" s="908"/>
      <c r="S87" s="908"/>
      <c r="T87" s="908"/>
      <c r="U87" s="908"/>
      <c r="V87" s="908"/>
      <c r="W87" s="908"/>
      <c r="X87" s="908"/>
      <c r="Y87" s="908"/>
      <c r="Z87" s="908"/>
      <c r="AA87" s="908"/>
      <c r="AB87" s="908"/>
      <c r="AC87" s="908"/>
      <c r="AD87" s="908"/>
      <c r="AE87" s="908"/>
      <c r="AF87" s="908"/>
      <c r="AG87" s="908"/>
      <c r="AH87" s="908"/>
      <c r="AI87" s="908"/>
      <c r="AJ87" s="908"/>
      <c r="AK87" s="908"/>
      <c r="AL87" s="908"/>
      <c r="AM87" s="908"/>
      <c r="AN87" s="908"/>
      <c r="AO87" s="908"/>
      <c r="AP87" s="908"/>
      <c r="AQ87" s="908"/>
    </row>
    <row r="88" spans="1:43" ht="12.75" customHeight="1" x14ac:dyDescent="0.2">
      <c r="A88" s="908"/>
      <c r="B88" s="909"/>
      <c r="C88" s="908"/>
      <c r="D88" s="908"/>
      <c r="E88" s="908"/>
      <c r="F88" s="908"/>
      <c r="G88" s="908"/>
      <c r="H88" s="908"/>
      <c r="I88" s="908"/>
      <c r="J88" s="908"/>
      <c r="K88" s="908"/>
      <c r="L88" s="908"/>
      <c r="M88" s="908"/>
      <c r="N88" s="908"/>
      <c r="O88" s="908"/>
      <c r="P88" s="908"/>
      <c r="Q88" s="908"/>
      <c r="R88" s="908"/>
      <c r="S88" s="908"/>
      <c r="T88" s="908"/>
      <c r="U88" s="908"/>
      <c r="V88" s="908"/>
      <c r="W88" s="908"/>
      <c r="X88" s="908"/>
      <c r="Y88" s="908"/>
      <c r="Z88" s="908"/>
      <c r="AA88" s="908"/>
      <c r="AB88" s="908"/>
      <c r="AC88" s="908"/>
      <c r="AD88" s="908"/>
      <c r="AE88" s="908"/>
      <c r="AF88" s="908"/>
      <c r="AG88" s="908"/>
      <c r="AH88" s="908"/>
      <c r="AI88" s="908"/>
      <c r="AJ88" s="908"/>
      <c r="AK88" s="908"/>
      <c r="AL88" s="908"/>
      <c r="AM88" s="908"/>
      <c r="AN88" s="908"/>
      <c r="AO88" s="908"/>
      <c r="AP88" s="908"/>
      <c r="AQ88" s="908"/>
    </row>
    <row r="89" spans="1:43" ht="12.75" customHeight="1" x14ac:dyDescent="0.2">
      <c r="A89" s="908"/>
      <c r="B89" s="909"/>
      <c r="C89" s="908"/>
      <c r="D89" s="908"/>
      <c r="E89" s="908"/>
      <c r="F89" s="908"/>
      <c r="G89" s="908"/>
      <c r="H89" s="908"/>
      <c r="I89" s="908"/>
      <c r="J89" s="908"/>
      <c r="K89" s="908"/>
      <c r="L89" s="908"/>
      <c r="M89" s="908"/>
      <c r="N89" s="908"/>
      <c r="O89" s="908"/>
      <c r="P89" s="908"/>
      <c r="Q89" s="908"/>
      <c r="R89" s="908"/>
      <c r="S89" s="908"/>
      <c r="T89" s="908"/>
      <c r="U89" s="908"/>
      <c r="V89" s="908"/>
      <c r="W89" s="908"/>
      <c r="X89" s="908"/>
      <c r="Y89" s="908"/>
      <c r="Z89" s="908"/>
      <c r="AA89" s="908"/>
      <c r="AB89" s="908"/>
      <c r="AC89" s="908"/>
      <c r="AD89" s="908"/>
      <c r="AE89" s="908"/>
      <c r="AF89" s="908"/>
      <c r="AG89" s="908"/>
      <c r="AH89" s="908"/>
      <c r="AI89" s="908"/>
      <c r="AJ89" s="908"/>
      <c r="AK89" s="908"/>
      <c r="AL89" s="908"/>
      <c r="AM89" s="908"/>
      <c r="AN89" s="908"/>
      <c r="AO89" s="908"/>
      <c r="AP89" s="908"/>
      <c r="AQ89" s="908"/>
    </row>
    <row r="90" spans="1:43" ht="12.75" customHeight="1" x14ac:dyDescent="0.2">
      <c r="A90" s="908"/>
      <c r="B90" s="909"/>
      <c r="C90" s="908"/>
      <c r="D90" s="908"/>
      <c r="E90" s="908"/>
      <c r="F90" s="908"/>
      <c r="G90" s="908"/>
      <c r="H90" s="908"/>
      <c r="I90" s="908"/>
      <c r="J90" s="908"/>
      <c r="K90" s="908"/>
      <c r="L90" s="908"/>
      <c r="M90" s="908"/>
      <c r="N90" s="908"/>
      <c r="O90" s="908"/>
      <c r="P90" s="908"/>
      <c r="Q90" s="908"/>
      <c r="R90" s="908"/>
      <c r="S90" s="908"/>
      <c r="T90" s="908"/>
      <c r="U90" s="908"/>
      <c r="V90" s="908"/>
      <c r="W90" s="908"/>
      <c r="X90" s="908"/>
      <c r="Y90" s="908"/>
      <c r="Z90" s="908"/>
      <c r="AA90" s="908"/>
      <c r="AB90" s="908"/>
      <c r="AC90" s="908"/>
      <c r="AD90" s="908"/>
      <c r="AE90" s="908"/>
      <c r="AF90" s="908"/>
      <c r="AG90" s="908"/>
      <c r="AH90" s="908"/>
      <c r="AI90" s="908"/>
      <c r="AJ90" s="908"/>
      <c r="AK90" s="908"/>
      <c r="AL90" s="908"/>
      <c r="AM90" s="908"/>
      <c r="AN90" s="908"/>
      <c r="AO90" s="908"/>
      <c r="AP90" s="908"/>
      <c r="AQ90" s="908"/>
    </row>
    <row r="91" spans="1:43" ht="12.75" customHeight="1" x14ac:dyDescent="0.2">
      <c r="A91" s="908"/>
      <c r="B91" s="909"/>
      <c r="C91" s="908"/>
      <c r="D91" s="908"/>
      <c r="E91" s="908"/>
      <c r="F91" s="908"/>
      <c r="G91" s="908"/>
      <c r="H91" s="908"/>
      <c r="I91" s="908"/>
      <c r="J91" s="908"/>
      <c r="K91" s="908"/>
      <c r="L91" s="908"/>
      <c r="M91" s="908"/>
      <c r="N91" s="908"/>
      <c r="O91" s="908"/>
      <c r="P91" s="908"/>
      <c r="Q91" s="908"/>
      <c r="R91" s="908"/>
      <c r="S91" s="908"/>
      <c r="T91" s="908"/>
      <c r="U91" s="908"/>
      <c r="V91" s="908"/>
      <c r="W91" s="908"/>
      <c r="X91" s="908"/>
      <c r="Y91" s="908"/>
      <c r="Z91" s="908"/>
      <c r="AA91" s="908"/>
      <c r="AB91" s="908"/>
      <c r="AC91" s="908"/>
      <c r="AD91" s="908"/>
      <c r="AE91" s="908"/>
      <c r="AF91" s="908"/>
      <c r="AG91" s="908"/>
      <c r="AH91" s="908"/>
      <c r="AI91" s="908"/>
      <c r="AJ91" s="908"/>
      <c r="AK91" s="908"/>
      <c r="AL91" s="908"/>
      <c r="AM91" s="908"/>
      <c r="AN91" s="908"/>
      <c r="AO91" s="908"/>
      <c r="AP91" s="908"/>
      <c r="AQ91" s="908"/>
    </row>
    <row r="92" spans="1:43" ht="12.75" customHeight="1" x14ac:dyDescent="0.2">
      <c r="A92" s="908"/>
      <c r="B92" s="909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  <c r="AG92" s="908"/>
      <c r="AH92" s="908"/>
      <c r="AI92" s="908"/>
      <c r="AJ92" s="908"/>
      <c r="AK92" s="908"/>
      <c r="AL92" s="908"/>
      <c r="AM92" s="908"/>
      <c r="AN92" s="908"/>
      <c r="AO92" s="908"/>
      <c r="AP92" s="908"/>
      <c r="AQ92" s="908"/>
    </row>
    <row r="93" spans="1:43" ht="12.75" customHeight="1" x14ac:dyDescent="0.2">
      <c r="A93" s="908"/>
      <c r="B93" s="909"/>
      <c r="C93" s="908"/>
      <c r="D93" s="908"/>
      <c r="E93" s="908"/>
      <c r="F93" s="908"/>
      <c r="G93" s="908"/>
      <c r="H93" s="908"/>
      <c r="I93" s="908"/>
      <c r="J93" s="908"/>
      <c r="K93" s="908"/>
      <c r="L93" s="908"/>
      <c r="M93" s="908"/>
      <c r="N93" s="908"/>
      <c r="O93" s="908"/>
      <c r="P93" s="908"/>
      <c r="Q93" s="908"/>
      <c r="R93" s="908"/>
      <c r="S93" s="908"/>
      <c r="T93" s="908"/>
      <c r="U93" s="908"/>
      <c r="V93" s="908"/>
      <c r="W93" s="908"/>
      <c r="X93" s="908"/>
      <c r="Y93" s="908"/>
      <c r="Z93" s="908"/>
      <c r="AA93" s="908"/>
      <c r="AB93" s="908"/>
      <c r="AC93" s="908"/>
      <c r="AD93" s="908"/>
      <c r="AE93" s="908"/>
      <c r="AF93" s="908"/>
      <c r="AG93" s="908"/>
      <c r="AH93" s="908"/>
      <c r="AI93" s="908"/>
      <c r="AJ93" s="908"/>
      <c r="AK93" s="908"/>
      <c r="AL93" s="908"/>
      <c r="AM93" s="908"/>
      <c r="AN93" s="908"/>
      <c r="AO93" s="908"/>
      <c r="AP93" s="908"/>
      <c r="AQ93" s="908"/>
    </row>
    <row r="94" spans="1:43" ht="12.75" customHeight="1" x14ac:dyDescent="0.2">
      <c r="A94" s="908"/>
      <c r="B94" s="909"/>
      <c r="C94" s="908"/>
      <c r="D94" s="908"/>
      <c r="E94" s="908"/>
      <c r="F94" s="908"/>
      <c r="G94" s="908"/>
      <c r="H94" s="908"/>
      <c r="I94" s="908"/>
      <c r="J94" s="908"/>
      <c r="K94" s="908"/>
      <c r="L94" s="908"/>
      <c r="M94" s="908"/>
      <c r="N94" s="908"/>
      <c r="O94" s="908"/>
      <c r="P94" s="908"/>
      <c r="Q94" s="908"/>
      <c r="R94" s="908"/>
      <c r="S94" s="908"/>
      <c r="T94" s="908"/>
      <c r="U94" s="908"/>
      <c r="V94" s="908"/>
      <c r="W94" s="908"/>
      <c r="X94" s="908"/>
      <c r="Y94" s="908"/>
      <c r="Z94" s="908"/>
      <c r="AA94" s="908"/>
      <c r="AB94" s="908"/>
      <c r="AC94" s="908"/>
      <c r="AD94" s="908"/>
      <c r="AE94" s="908"/>
      <c r="AF94" s="908"/>
      <c r="AG94" s="908"/>
      <c r="AH94" s="908"/>
      <c r="AI94" s="908"/>
      <c r="AJ94" s="908"/>
      <c r="AK94" s="908"/>
      <c r="AL94" s="908"/>
      <c r="AM94" s="908"/>
      <c r="AN94" s="908"/>
      <c r="AO94" s="908"/>
      <c r="AP94" s="908"/>
      <c r="AQ94" s="908"/>
    </row>
    <row r="95" spans="1:43" ht="12.75" customHeight="1" x14ac:dyDescent="0.2">
      <c r="A95" s="908"/>
      <c r="B95" s="909"/>
      <c r="C95" s="908"/>
      <c r="D95" s="908"/>
      <c r="E95" s="908"/>
      <c r="F95" s="908"/>
      <c r="G95" s="908"/>
      <c r="H95" s="908"/>
      <c r="I95" s="908"/>
      <c r="J95" s="908"/>
      <c r="K95" s="908"/>
      <c r="L95" s="908"/>
      <c r="M95" s="908"/>
      <c r="N95" s="908"/>
      <c r="O95" s="908"/>
      <c r="P95" s="908"/>
      <c r="Q95" s="908"/>
      <c r="R95" s="908"/>
      <c r="S95" s="908"/>
      <c r="T95" s="908"/>
      <c r="U95" s="908"/>
      <c r="V95" s="908"/>
      <c r="W95" s="908"/>
      <c r="X95" s="908"/>
      <c r="Y95" s="908"/>
      <c r="Z95" s="908"/>
      <c r="AA95" s="908"/>
      <c r="AB95" s="908"/>
      <c r="AC95" s="908"/>
      <c r="AD95" s="908"/>
      <c r="AE95" s="908"/>
      <c r="AF95" s="908"/>
      <c r="AG95" s="908"/>
      <c r="AH95" s="908"/>
      <c r="AI95" s="908"/>
      <c r="AJ95" s="908"/>
      <c r="AK95" s="908"/>
      <c r="AL95" s="908"/>
      <c r="AM95" s="908"/>
      <c r="AN95" s="908"/>
      <c r="AO95" s="908"/>
      <c r="AP95" s="908"/>
      <c r="AQ95" s="908"/>
    </row>
    <row r="96" spans="1:43" ht="12.75" customHeight="1" x14ac:dyDescent="0.2">
      <c r="A96" s="908"/>
      <c r="B96" s="909"/>
      <c r="C96" s="908"/>
      <c r="D96" s="908"/>
      <c r="E96" s="908"/>
      <c r="F96" s="908"/>
      <c r="G96" s="908"/>
      <c r="H96" s="908"/>
      <c r="I96" s="908"/>
      <c r="J96" s="908"/>
      <c r="K96" s="908"/>
      <c r="L96" s="908"/>
      <c r="M96" s="908"/>
      <c r="N96" s="908"/>
      <c r="O96" s="908"/>
      <c r="P96" s="908"/>
      <c r="Q96" s="908"/>
      <c r="R96" s="908"/>
      <c r="S96" s="908"/>
      <c r="T96" s="908"/>
      <c r="U96" s="908"/>
      <c r="V96" s="908"/>
      <c r="W96" s="908"/>
      <c r="X96" s="908"/>
      <c r="Y96" s="908"/>
      <c r="Z96" s="908"/>
      <c r="AA96" s="908"/>
      <c r="AB96" s="908"/>
      <c r="AC96" s="908"/>
      <c r="AD96" s="908"/>
      <c r="AE96" s="908"/>
      <c r="AF96" s="908"/>
      <c r="AG96" s="908"/>
      <c r="AH96" s="908"/>
      <c r="AI96" s="908"/>
      <c r="AJ96" s="908"/>
      <c r="AK96" s="908"/>
      <c r="AL96" s="908"/>
      <c r="AM96" s="908"/>
      <c r="AN96" s="908"/>
      <c r="AO96" s="908"/>
      <c r="AP96" s="908"/>
      <c r="AQ96" s="908"/>
    </row>
    <row r="97" spans="1:43" ht="12.75" customHeight="1" x14ac:dyDescent="0.2">
      <c r="A97" s="908"/>
      <c r="B97" s="909"/>
      <c r="C97" s="908"/>
      <c r="D97" s="908"/>
      <c r="E97" s="908"/>
      <c r="F97" s="908"/>
      <c r="G97" s="908"/>
      <c r="H97" s="908"/>
      <c r="I97" s="908"/>
      <c r="J97" s="908"/>
      <c r="K97" s="908"/>
      <c r="L97" s="908"/>
      <c r="M97" s="908"/>
      <c r="N97" s="908"/>
      <c r="O97" s="908"/>
      <c r="P97" s="908"/>
      <c r="Q97" s="908"/>
      <c r="R97" s="908"/>
      <c r="S97" s="908"/>
      <c r="T97" s="908"/>
      <c r="U97" s="908"/>
      <c r="V97" s="908"/>
      <c r="W97" s="908"/>
      <c r="X97" s="908"/>
      <c r="Y97" s="908"/>
      <c r="Z97" s="908"/>
      <c r="AA97" s="908"/>
      <c r="AB97" s="908"/>
      <c r="AC97" s="908"/>
      <c r="AD97" s="908"/>
      <c r="AE97" s="908"/>
      <c r="AF97" s="908"/>
      <c r="AG97" s="908"/>
      <c r="AH97" s="908"/>
      <c r="AI97" s="908"/>
      <c r="AJ97" s="908"/>
      <c r="AK97" s="908"/>
      <c r="AL97" s="908"/>
      <c r="AM97" s="908"/>
      <c r="AN97" s="908"/>
      <c r="AO97" s="908"/>
      <c r="AP97" s="908"/>
      <c r="AQ97" s="908"/>
    </row>
    <row r="98" spans="1:43" ht="12.75" customHeight="1" x14ac:dyDescent="0.2">
      <c r="A98" s="908"/>
      <c r="B98" s="909"/>
      <c r="C98" s="908"/>
      <c r="D98" s="908"/>
      <c r="E98" s="908"/>
      <c r="F98" s="908"/>
      <c r="G98" s="908"/>
      <c r="H98" s="908"/>
      <c r="I98" s="908"/>
      <c r="J98" s="908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08"/>
      <c r="W98" s="908"/>
      <c r="X98" s="908"/>
      <c r="Y98" s="908"/>
      <c r="Z98" s="908"/>
      <c r="AA98" s="908"/>
      <c r="AB98" s="908"/>
      <c r="AC98" s="908"/>
      <c r="AD98" s="908"/>
      <c r="AE98" s="908"/>
      <c r="AF98" s="908"/>
      <c r="AG98" s="908"/>
      <c r="AH98" s="908"/>
      <c r="AI98" s="908"/>
      <c r="AJ98" s="908"/>
      <c r="AK98" s="908"/>
      <c r="AL98" s="908"/>
      <c r="AM98" s="908"/>
      <c r="AN98" s="908"/>
      <c r="AO98" s="908"/>
      <c r="AP98" s="908"/>
      <c r="AQ98" s="908"/>
    </row>
    <row r="99" spans="1:43" ht="12.75" customHeight="1" x14ac:dyDescent="0.2">
      <c r="A99" s="908"/>
      <c r="B99" s="909"/>
      <c r="C99" s="908"/>
      <c r="D99" s="908"/>
      <c r="E99" s="908"/>
      <c r="F99" s="908"/>
      <c r="G99" s="908"/>
      <c r="H99" s="908"/>
      <c r="I99" s="908"/>
      <c r="J99" s="908"/>
      <c r="K99" s="908"/>
      <c r="L99" s="908"/>
      <c r="M99" s="908"/>
      <c r="N99" s="908"/>
      <c r="O99" s="908"/>
      <c r="P99" s="908"/>
      <c r="Q99" s="908"/>
      <c r="R99" s="908"/>
      <c r="S99" s="908"/>
      <c r="T99" s="908"/>
      <c r="U99" s="908"/>
      <c r="V99" s="908"/>
      <c r="W99" s="908"/>
      <c r="X99" s="908"/>
      <c r="Y99" s="908"/>
      <c r="Z99" s="908"/>
      <c r="AA99" s="908"/>
      <c r="AB99" s="908"/>
      <c r="AC99" s="908"/>
      <c r="AD99" s="908"/>
      <c r="AE99" s="908"/>
      <c r="AF99" s="908"/>
      <c r="AG99" s="908"/>
      <c r="AH99" s="908"/>
      <c r="AI99" s="908"/>
      <c r="AJ99" s="908"/>
      <c r="AK99" s="908"/>
      <c r="AL99" s="908"/>
      <c r="AM99" s="908"/>
      <c r="AN99" s="908"/>
      <c r="AO99" s="908"/>
      <c r="AP99" s="908"/>
      <c r="AQ99" s="908"/>
    </row>
    <row r="100" spans="1:43" ht="12.75" customHeight="1" x14ac:dyDescent="0.2">
      <c r="A100" s="908"/>
      <c r="B100" s="909"/>
      <c r="C100" s="908"/>
      <c r="D100" s="908"/>
      <c r="E100" s="908"/>
      <c r="F100" s="908"/>
      <c r="G100" s="908"/>
      <c r="H100" s="908"/>
      <c r="I100" s="908"/>
      <c r="J100" s="908"/>
      <c r="K100" s="908"/>
      <c r="L100" s="908"/>
      <c r="M100" s="908"/>
      <c r="N100" s="908"/>
      <c r="O100" s="908"/>
      <c r="P100" s="908"/>
      <c r="Q100" s="908"/>
      <c r="R100" s="908"/>
      <c r="S100" s="908"/>
      <c r="T100" s="908"/>
      <c r="U100" s="908"/>
      <c r="V100" s="908"/>
      <c r="W100" s="908"/>
      <c r="X100" s="908"/>
      <c r="Y100" s="908"/>
      <c r="Z100" s="908"/>
      <c r="AA100" s="908"/>
      <c r="AB100" s="908"/>
      <c r="AC100" s="908"/>
      <c r="AD100" s="908"/>
      <c r="AE100" s="908"/>
      <c r="AF100" s="908"/>
      <c r="AG100" s="908"/>
      <c r="AH100" s="908"/>
      <c r="AI100" s="908"/>
      <c r="AJ100" s="908"/>
      <c r="AK100" s="908"/>
      <c r="AL100" s="908"/>
      <c r="AM100" s="908"/>
      <c r="AN100" s="908"/>
      <c r="AO100" s="908"/>
      <c r="AP100" s="908"/>
      <c r="AQ100" s="908"/>
    </row>
    <row r="101" spans="1:43" ht="12.75" customHeight="1" x14ac:dyDescent="0.2">
      <c r="A101" s="908"/>
      <c r="B101" s="909"/>
      <c r="C101" s="908"/>
      <c r="D101" s="908"/>
      <c r="E101" s="908"/>
      <c r="F101" s="908"/>
      <c r="G101" s="908"/>
      <c r="H101" s="908"/>
      <c r="I101" s="908"/>
      <c r="J101" s="908"/>
      <c r="K101" s="908"/>
      <c r="L101" s="908"/>
      <c r="M101" s="908"/>
      <c r="N101" s="908"/>
      <c r="O101" s="908"/>
      <c r="P101" s="908"/>
      <c r="Q101" s="908"/>
      <c r="R101" s="908"/>
      <c r="S101" s="908"/>
      <c r="T101" s="908"/>
      <c r="U101" s="908"/>
      <c r="V101" s="908"/>
      <c r="W101" s="908"/>
      <c r="X101" s="908"/>
      <c r="Y101" s="908"/>
      <c r="Z101" s="908"/>
      <c r="AA101" s="908"/>
      <c r="AB101" s="908"/>
      <c r="AC101" s="908"/>
      <c r="AD101" s="908"/>
      <c r="AE101" s="908"/>
      <c r="AF101" s="908"/>
      <c r="AG101" s="908"/>
      <c r="AH101" s="908"/>
      <c r="AI101" s="908"/>
      <c r="AJ101" s="908"/>
      <c r="AK101" s="908"/>
      <c r="AL101" s="908"/>
      <c r="AM101" s="908"/>
      <c r="AN101" s="908"/>
      <c r="AO101" s="908"/>
      <c r="AP101" s="908"/>
      <c r="AQ101" s="908"/>
    </row>
    <row r="102" spans="1:43" ht="12.75" customHeight="1" x14ac:dyDescent="0.2">
      <c r="A102" s="908"/>
      <c r="B102" s="909"/>
      <c r="C102" s="908"/>
      <c r="D102" s="908"/>
      <c r="E102" s="908"/>
      <c r="F102" s="908"/>
      <c r="G102" s="908"/>
      <c r="H102" s="908"/>
      <c r="I102" s="908"/>
      <c r="J102" s="908"/>
      <c r="K102" s="908"/>
      <c r="L102" s="908"/>
      <c r="M102" s="908"/>
      <c r="N102" s="908"/>
      <c r="O102" s="908"/>
      <c r="P102" s="908"/>
      <c r="Q102" s="908"/>
      <c r="R102" s="908"/>
      <c r="S102" s="908"/>
      <c r="T102" s="908"/>
      <c r="U102" s="908"/>
      <c r="V102" s="908"/>
      <c r="W102" s="908"/>
      <c r="X102" s="908"/>
      <c r="Y102" s="908"/>
      <c r="Z102" s="908"/>
      <c r="AA102" s="908"/>
      <c r="AB102" s="908"/>
      <c r="AC102" s="908"/>
      <c r="AD102" s="908"/>
      <c r="AE102" s="908"/>
      <c r="AF102" s="908"/>
      <c r="AG102" s="908"/>
      <c r="AH102" s="908"/>
      <c r="AI102" s="908"/>
      <c r="AJ102" s="908"/>
      <c r="AK102" s="908"/>
      <c r="AL102" s="908"/>
      <c r="AM102" s="908"/>
      <c r="AN102" s="908"/>
      <c r="AO102" s="908"/>
      <c r="AP102" s="908"/>
      <c r="AQ102" s="908"/>
    </row>
    <row r="103" spans="1:43" ht="12.75" customHeight="1" x14ac:dyDescent="0.2">
      <c r="A103" s="908"/>
      <c r="B103" s="909"/>
      <c r="C103" s="908"/>
      <c r="D103" s="908"/>
      <c r="E103" s="908"/>
      <c r="F103" s="908"/>
      <c r="G103" s="908"/>
      <c r="H103" s="908"/>
      <c r="I103" s="908"/>
      <c r="J103" s="908"/>
      <c r="K103" s="908"/>
      <c r="L103" s="908"/>
      <c r="M103" s="908"/>
      <c r="N103" s="908"/>
      <c r="O103" s="908"/>
      <c r="P103" s="908"/>
      <c r="Q103" s="908"/>
      <c r="R103" s="908"/>
      <c r="S103" s="908"/>
      <c r="T103" s="908"/>
      <c r="U103" s="908"/>
      <c r="V103" s="908"/>
      <c r="W103" s="908"/>
      <c r="X103" s="908"/>
      <c r="Y103" s="908"/>
      <c r="Z103" s="908"/>
      <c r="AA103" s="908"/>
      <c r="AB103" s="908"/>
      <c r="AC103" s="908"/>
      <c r="AD103" s="908"/>
      <c r="AE103" s="908"/>
      <c r="AF103" s="908"/>
      <c r="AG103" s="908"/>
      <c r="AH103" s="908"/>
      <c r="AI103" s="908"/>
      <c r="AJ103" s="908"/>
      <c r="AK103" s="908"/>
      <c r="AL103" s="908"/>
      <c r="AM103" s="908"/>
      <c r="AN103" s="908"/>
      <c r="AO103" s="908"/>
      <c r="AP103" s="908"/>
      <c r="AQ103" s="908"/>
    </row>
    <row r="104" spans="1:43" ht="12.75" customHeight="1" x14ac:dyDescent="0.2">
      <c r="A104" s="908"/>
      <c r="B104" s="909"/>
      <c r="C104" s="908"/>
      <c r="D104" s="908"/>
      <c r="E104" s="908"/>
      <c r="F104" s="908"/>
      <c r="G104" s="908"/>
      <c r="H104" s="908"/>
      <c r="I104" s="908"/>
      <c r="J104" s="908"/>
      <c r="K104" s="908"/>
      <c r="L104" s="908"/>
      <c r="M104" s="908"/>
      <c r="N104" s="908"/>
      <c r="O104" s="908"/>
      <c r="P104" s="908"/>
      <c r="Q104" s="908"/>
      <c r="R104" s="908"/>
      <c r="S104" s="908"/>
      <c r="T104" s="908"/>
      <c r="U104" s="908"/>
      <c r="V104" s="908"/>
      <c r="W104" s="908"/>
      <c r="X104" s="908"/>
      <c r="Y104" s="908"/>
      <c r="Z104" s="908"/>
      <c r="AA104" s="908"/>
      <c r="AB104" s="908"/>
      <c r="AC104" s="908"/>
      <c r="AD104" s="908"/>
      <c r="AE104" s="908"/>
      <c r="AF104" s="908"/>
      <c r="AG104" s="908"/>
      <c r="AH104" s="908"/>
      <c r="AI104" s="908"/>
      <c r="AJ104" s="908"/>
      <c r="AK104" s="908"/>
      <c r="AL104" s="908"/>
      <c r="AM104" s="908"/>
      <c r="AN104" s="908"/>
      <c r="AO104" s="908"/>
      <c r="AP104" s="908"/>
      <c r="AQ104" s="908"/>
    </row>
    <row r="105" spans="1:43" ht="12.75" customHeight="1" x14ac:dyDescent="0.2">
      <c r="A105" s="908"/>
      <c r="B105" s="909"/>
      <c r="C105" s="908"/>
      <c r="D105" s="908"/>
      <c r="E105" s="908"/>
      <c r="F105" s="908"/>
      <c r="G105" s="908"/>
      <c r="H105" s="908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08"/>
      <c r="W105" s="908"/>
      <c r="X105" s="908"/>
      <c r="Y105" s="908"/>
      <c r="Z105" s="908"/>
      <c r="AA105" s="908"/>
      <c r="AB105" s="908"/>
      <c r="AC105" s="908"/>
      <c r="AD105" s="908"/>
      <c r="AE105" s="908"/>
      <c r="AF105" s="908"/>
      <c r="AG105" s="908"/>
      <c r="AH105" s="908"/>
      <c r="AI105" s="908"/>
      <c r="AJ105" s="908"/>
      <c r="AK105" s="908"/>
      <c r="AL105" s="908"/>
      <c r="AM105" s="908"/>
      <c r="AN105" s="908"/>
      <c r="AO105" s="908"/>
      <c r="AP105" s="908"/>
      <c r="AQ105" s="908"/>
    </row>
    <row r="106" spans="1:43" ht="12.75" customHeight="1" x14ac:dyDescent="0.2">
      <c r="A106" s="908"/>
      <c r="B106" s="909"/>
      <c r="C106" s="908"/>
      <c r="D106" s="908"/>
      <c r="E106" s="908"/>
      <c r="F106" s="908"/>
      <c r="G106" s="908"/>
      <c r="H106" s="908"/>
      <c r="I106" s="908"/>
      <c r="J106" s="908"/>
      <c r="K106" s="908"/>
      <c r="L106" s="908"/>
      <c r="M106" s="908"/>
      <c r="N106" s="908"/>
      <c r="O106" s="908"/>
      <c r="P106" s="908"/>
      <c r="Q106" s="908"/>
      <c r="R106" s="908"/>
      <c r="S106" s="908"/>
      <c r="T106" s="908"/>
      <c r="U106" s="908"/>
      <c r="V106" s="908"/>
      <c r="W106" s="908"/>
      <c r="X106" s="908"/>
      <c r="Y106" s="908"/>
      <c r="Z106" s="908"/>
      <c r="AA106" s="908"/>
      <c r="AB106" s="908"/>
      <c r="AC106" s="908"/>
      <c r="AD106" s="908"/>
      <c r="AE106" s="908"/>
      <c r="AF106" s="908"/>
      <c r="AG106" s="908"/>
      <c r="AH106" s="908"/>
      <c r="AI106" s="908"/>
      <c r="AJ106" s="908"/>
      <c r="AK106" s="908"/>
      <c r="AL106" s="908"/>
      <c r="AM106" s="908"/>
      <c r="AN106" s="908"/>
      <c r="AO106" s="908"/>
      <c r="AP106" s="908"/>
      <c r="AQ106" s="908"/>
    </row>
    <row r="107" spans="1:43" ht="12.75" customHeight="1" x14ac:dyDescent="0.2">
      <c r="A107" s="908"/>
      <c r="B107" s="909"/>
      <c r="C107" s="908"/>
      <c r="D107" s="908"/>
      <c r="E107" s="908"/>
      <c r="F107" s="908"/>
      <c r="G107" s="908"/>
      <c r="H107" s="908"/>
      <c r="I107" s="908"/>
      <c r="J107" s="908"/>
      <c r="K107" s="908"/>
      <c r="L107" s="908"/>
      <c r="M107" s="908"/>
      <c r="N107" s="908"/>
      <c r="O107" s="908"/>
      <c r="P107" s="908"/>
      <c r="Q107" s="908"/>
      <c r="R107" s="908"/>
      <c r="S107" s="908"/>
      <c r="T107" s="908"/>
      <c r="U107" s="908"/>
      <c r="V107" s="908"/>
      <c r="W107" s="908"/>
      <c r="X107" s="908"/>
      <c r="Y107" s="908"/>
      <c r="Z107" s="908"/>
      <c r="AA107" s="908"/>
      <c r="AB107" s="908"/>
      <c r="AC107" s="908"/>
      <c r="AD107" s="908"/>
      <c r="AE107" s="908"/>
      <c r="AF107" s="908"/>
      <c r="AG107" s="908"/>
      <c r="AH107" s="908"/>
      <c r="AI107" s="908"/>
      <c r="AJ107" s="908"/>
      <c r="AK107" s="908"/>
      <c r="AL107" s="908"/>
      <c r="AM107" s="908"/>
      <c r="AN107" s="908"/>
      <c r="AO107" s="908"/>
      <c r="AP107" s="908"/>
      <c r="AQ107" s="908"/>
    </row>
    <row r="108" spans="1:43" ht="12.75" customHeight="1" x14ac:dyDescent="0.2">
      <c r="A108" s="908"/>
      <c r="B108" s="909"/>
      <c r="C108" s="908"/>
      <c r="D108" s="908"/>
      <c r="E108" s="908"/>
      <c r="F108" s="908"/>
      <c r="G108" s="908"/>
      <c r="H108" s="908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8"/>
      <c r="Z108" s="908"/>
      <c r="AA108" s="908"/>
      <c r="AB108" s="908"/>
      <c r="AC108" s="908"/>
      <c r="AD108" s="908"/>
      <c r="AE108" s="908"/>
      <c r="AF108" s="908"/>
      <c r="AG108" s="908"/>
      <c r="AH108" s="908"/>
      <c r="AI108" s="908"/>
      <c r="AJ108" s="908"/>
      <c r="AK108" s="908"/>
      <c r="AL108" s="908"/>
      <c r="AM108" s="908"/>
      <c r="AN108" s="908"/>
      <c r="AO108" s="908"/>
      <c r="AP108" s="908"/>
      <c r="AQ108" s="908"/>
    </row>
    <row r="109" spans="1:43" ht="12.75" customHeight="1" x14ac:dyDescent="0.2">
      <c r="A109" s="908"/>
      <c r="B109" s="909"/>
      <c r="C109" s="908"/>
      <c r="D109" s="908"/>
      <c r="E109" s="908"/>
      <c r="F109" s="908"/>
      <c r="G109" s="908"/>
      <c r="H109" s="908"/>
      <c r="I109" s="908"/>
      <c r="J109" s="908"/>
      <c r="K109" s="908"/>
      <c r="L109" s="908"/>
      <c r="M109" s="908"/>
      <c r="N109" s="908"/>
      <c r="O109" s="908"/>
      <c r="P109" s="908"/>
      <c r="Q109" s="908"/>
      <c r="R109" s="908"/>
      <c r="S109" s="908"/>
      <c r="T109" s="908"/>
      <c r="U109" s="908"/>
      <c r="V109" s="908"/>
      <c r="W109" s="908"/>
      <c r="X109" s="908"/>
      <c r="Y109" s="908"/>
      <c r="Z109" s="908"/>
      <c r="AA109" s="908"/>
      <c r="AB109" s="908"/>
      <c r="AC109" s="908"/>
      <c r="AD109" s="908"/>
      <c r="AE109" s="908"/>
      <c r="AF109" s="908"/>
      <c r="AG109" s="908"/>
      <c r="AH109" s="908"/>
      <c r="AI109" s="908"/>
      <c r="AJ109" s="908"/>
      <c r="AK109" s="908"/>
      <c r="AL109" s="908"/>
      <c r="AM109" s="908"/>
      <c r="AN109" s="908"/>
      <c r="AO109" s="908"/>
      <c r="AP109" s="908"/>
      <c r="AQ109" s="908"/>
    </row>
    <row r="110" spans="1:43" ht="12.75" customHeight="1" x14ac:dyDescent="0.2">
      <c r="A110" s="908"/>
      <c r="B110" s="909"/>
      <c r="C110" s="908"/>
      <c r="D110" s="908"/>
      <c r="E110" s="908"/>
      <c r="F110" s="908"/>
      <c r="G110" s="908"/>
      <c r="H110" s="908"/>
      <c r="I110" s="908"/>
      <c r="J110" s="908"/>
      <c r="K110" s="908"/>
      <c r="L110" s="908"/>
      <c r="M110" s="908"/>
      <c r="N110" s="908"/>
      <c r="O110" s="908"/>
      <c r="P110" s="908"/>
      <c r="Q110" s="908"/>
      <c r="R110" s="908"/>
      <c r="S110" s="908"/>
      <c r="T110" s="908"/>
      <c r="U110" s="908"/>
      <c r="V110" s="908"/>
      <c r="W110" s="908"/>
      <c r="X110" s="908"/>
      <c r="Y110" s="908"/>
      <c r="Z110" s="908"/>
      <c r="AA110" s="908"/>
      <c r="AB110" s="908"/>
      <c r="AC110" s="908"/>
      <c r="AD110" s="908"/>
      <c r="AE110" s="908"/>
      <c r="AF110" s="908"/>
      <c r="AG110" s="908"/>
      <c r="AH110" s="908"/>
      <c r="AI110" s="908"/>
      <c r="AJ110" s="908"/>
      <c r="AK110" s="908"/>
      <c r="AL110" s="908"/>
      <c r="AM110" s="908"/>
      <c r="AN110" s="908"/>
      <c r="AO110" s="908"/>
      <c r="AP110" s="908"/>
      <c r="AQ110" s="908"/>
    </row>
    <row r="111" spans="1:43" ht="12.75" customHeight="1" x14ac:dyDescent="0.2">
      <c r="A111" s="908"/>
      <c r="B111" s="909"/>
      <c r="C111" s="908"/>
      <c r="D111" s="908"/>
      <c r="E111" s="908"/>
      <c r="F111" s="908"/>
      <c r="G111" s="908"/>
      <c r="H111" s="908"/>
      <c r="I111" s="908"/>
      <c r="J111" s="908"/>
      <c r="K111" s="908"/>
      <c r="L111" s="908"/>
      <c r="M111" s="908"/>
      <c r="N111" s="908"/>
      <c r="O111" s="908"/>
      <c r="P111" s="908"/>
      <c r="Q111" s="908"/>
      <c r="R111" s="908"/>
      <c r="S111" s="908"/>
      <c r="T111" s="908"/>
      <c r="U111" s="908"/>
      <c r="V111" s="908"/>
      <c r="W111" s="908"/>
      <c r="X111" s="908"/>
      <c r="Y111" s="908"/>
      <c r="Z111" s="908"/>
      <c r="AA111" s="908"/>
      <c r="AB111" s="908"/>
      <c r="AC111" s="908"/>
      <c r="AD111" s="908"/>
      <c r="AE111" s="908"/>
      <c r="AF111" s="908"/>
      <c r="AG111" s="908"/>
      <c r="AH111" s="908"/>
      <c r="AI111" s="908"/>
      <c r="AJ111" s="908"/>
      <c r="AK111" s="908"/>
      <c r="AL111" s="908"/>
      <c r="AM111" s="908"/>
      <c r="AN111" s="908"/>
      <c r="AO111" s="908"/>
      <c r="AP111" s="908"/>
      <c r="AQ111" s="908"/>
    </row>
    <row r="112" spans="1:43" ht="12.75" customHeight="1" x14ac:dyDescent="0.2">
      <c r="A112" s="908"/>
      <c r="B112" s="909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8"/>
      <c r="AD112" s="908"/>
      <c r="AE112" s="908"/>
      <c r="AF112" s="908"/>
      <c r="AG112" s="908"/>
      <c r="AH112" s="908"/>
      <c r="AI112" s="908"/>
      <c r="AJ112" s="908"/>
      <c r="AK112" s="908"/>
      <c r="AL112" s="908"/>
      <c r="AM112" s="908"/>
      <c r="AN112" s="908"/>
      <c r="AO112" s="908"/>
      <c r="AP112" s="908"/>
      <c r="AQ112" s="908"/>
    </row>
    <row r="113" spans="1:43" ht="12.75" customHeight="1" x14ac:dyDescent="0.2">
      <c r="A113" s="908"/>
      <c r="B113" s="909"/>
      <c r="C113" s="908"/>
      <c r="D113" s="908"/>
      <c r="E113" s="908"/>
      <c r="F113" s="908"/>
      <c r="G113" s="908"/>
      <c r="H113" s="908"/>
      <c r="I113" s="908"/>
      <c r="J113" s="908"/>
      <c r="K113" s="908"/>
      <c r="L113" s="908"/>
      <c r="M113" s="908"/>
      <c r="N113" s="908"/>
      <c r="O113" s="908"/>
      <c r="P113" s="908"/>
      <c r="Q113" s="908"/>
      <c r="R113" s="908"/>
      <c r="S113" s="908"/>
      <c r="T113" s="908"/>
      <c r="U113" s="908"/>
      <c r="V113" s="908"/>
      <c r="W113" s="908"/>
      <c r="X113" s="908"/>
      <c r="Y113" s="908"/>
      <c r="Z113" s="908"/>
      <c r="AA113" s="908"/>
      <c r="AB113" s="908"/>
      <c r="AC113" s="908"/>
      <c r="AD113" s="908"/>
      <c r="AE113" s="908"/>
      <c r="AF113" s="908"/>
      <c r="AG113" s="908"/>
      <c r="AH113" s="908"/>
      <c r="AI113" s="908"/>
      <c r="AJ113" s="908"/>
      <c r="AK113" s="908"/>
      <c r="AL113" s="908"/>
      <c r="AM113" s="908"/>
      <c r="AN113" s="908"/>
      <c r="AO113" s="908"/>
      <c r="AP113" s="908"/>
      <c r="AQ113" s="908"/>
    </row>
    <row r="114" spans="1:43" ht="12.75" customHeight="1" x14ac:dyDescent="0.2">
      <c r="A114" s="908"/>
      <c r="B114" s="909"/>
      <c r="C114" s="908"/>
      <c r="D114" s="908"/>
      <c r="E114" s="908"/>
      <c r="F114" s="908"/>
      <c r="G114" s="908"/>
      <c r="H114" s="908"/>
      <c r="I114" s="908"/>
      <c r="J114" s="908"/>
      <c r="K114" s="908"/>
      <c r="L114" s="908"/>
      <c r="M114" s="908"/>
      <c r="N114" s="908"/>
      <c r="O114" s="908"/>
      <c r="P114" s="908"/>
      <c r="Q114" s="908"/>
      <c r="R114" s="908"/>
      <c r="S114" s="908"/>
      <c r="T114" s="908"/>
      <c r="U114" s="908"/>
      <c r="V114" s="908"/>
      <c r="W114" s="908"/>
      <c r="X114" s="908"/>
      <c r="Y114" s="908"/>
      <c r="Z114" s="908"/>
      <c r="AA114" s="908"/>
      <c r="AB114" s="908"/>
      <c r="AC114" s="908"/>
      <c r="AD114" s="908"/>
      <c r="AE114" s="908"/>
      <c r="AF114" s="908"/>
      <c r="AG114" s="908"/>
      <c r="AH114" s="908"/>
      <c r="AI114" s="908"/>
      <c r="AJ114" s="908"/>
      <c r="AK114" s="908"/>
      <c r="AL114" s="908"/>
      <c r="AM114" s="908"/>
      <c r="AN114" s="908"/>
      <c r="AO114" s="908"/>
      <c r="AP114" s="908"/>
      <c r="AQ114" s="908"/>
    </row>
    <row r="115" spans="1:43" ht="12.75" customHeight="1" x14ac:dyDescent="0.2">
      <c r="A115" s="908"/>
      <c r="B115" s="909"/>
      <c r="C115" s="908"/>
      <c r="D115" s="908"/>
      <c r="E115" s="908"/>
      <c r="F115" s="908"/>
      <c r="G115" s="908"/>
      <c r="H115" s="908"/>
      <c r="I115" s="908"/>
      <c r="J115" s="908"/>
      <c r="K115" s="908"/>
      <c r="L115" s="908"/>
      <c r="M115" s="908"/>
      <c r="N115" s="908"/>
      <c r="O115" s="908"/>
      <c r="P115" s="908"/>
      <c r="Q115" s="908"/>
      <c r="R115" s="908"/>
      <c r="S115" s="908"/>
      <c r="T115" s="908"/>
      <c r="U115" s="908"/>
      <c r="V115" s="908"/>
      <c r="W115" s="908"/>
      <c r="X115" s="908"/>
      <c r="Y115" s="908"/>
      <c r="Z115" s="908"/>
      <c r="AA115" s="908"/>
      <c r="AB115" s="908"/>
      <c r="AC115" s="908"/>
      <c r="AD115" s="908"/>
      <c r="AE115" s="908"/>
      <c r="AF115" s="908"/>
      <c r="AG115" s="908"/>
      <c r="AH115" s="908"/>
      <c r="AI115" s="908"/>
      <c r="AJ115" s="908"/>
      <c r="AK115" s="908"/>
      <c r="AL115" s="908"/>
      <c r="AM115" s="908"/>
      <c r="AN115" s="908"/>
      <c r="AO115" s="908"/>
      <c r="AP115" s="908"/>
      <c r="AQ115" s="908"/>
    </row>
    <row r="116" spans="1:43" ht="12.75" customHeight="1" x14ac:dyDescent="0.2">
      <c r="A116" s="908"/>
      <c r="B116" s="909"/>
      <c r="C116" s="908"/>
      <c r="D116" s="908"/>
      <c r="E116" s="908"/>
      <c r="F116" s="908"/>
      <c r="G116" s="908"/>
      <c r="H116" s="908"/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  <c r="S116" s="908"/>
      <c r="T116" s="908"/>
      <c r="U116" s="908"/>
      <c r="V116" s="908"/>
      <c r="W116" s="908"/>
      <c r="X116" s="908"/>
      <c r="Y116" s="908"/>
      <c r="Z116" s="908"/>
      <c r="AA116" s="908"/>
      <c r="AB116" s="908"/>
      <c r="AC116" s="908"/>
      <c r="AD116" s="908"/>
      <c r="AE116" s="908"/>
      <c r="AF116" s="908"/>
      <c r="AG116" s="908"/>
      <c r="AH116" s="908"/>
      <c r="AI116" s="908"/>
      <c r="AJ116" s="908"/>
      <c r="AK116" s="908"/>
      <c r="AL116" s="908"/>
      <c r="AM116" s="908"/>
      <c r="AN116" s="908"/>
      <c r="AO116" s="908"/>
      <c r="AP116" s="908"/>
      <c r="AQ116" s="908"/>
    </row>
    <row r="117" spans="1:43" ht="12.75" customHeight="1" x14ac:dyDescent="0.2">
      <c r="A117" s="908"/>
      <c r="B117" s="909"/>
      <c r="C117" s="908"/>
      <c r="D117" s="908"/>
      <c r="E117" s="908"/>
      <c r="F117" s="908"/>
      <c r="G117" s="908"/>
      <c r="H117" s="908"/>
      <c r="I117" s="908"/>
      <c r="J117" s="908"/>
      <c r="K117" s="908"/>
      <c r="L117" s="908"/>
      <c r="M117" s="908"/>
      <c r="N117" s="908"/>
      <c r="O117" s="908"/>
      <c r="P117" s="908"/>
      <c r="Q117" s="908"/>
      <c r="R117" s="908"/>
      <c r="S117" s="908"/>
      <c r="T117" s="908"/>
      <c r="U117" s="908"/>
      <c r="V117" s="908"/>
      <c r="W117" s="908"/>
      <c r="X117" s="908"/>
      <c r="Y117" s="908"/>
      <c r="Z117" s="908"/>
      <c r="AA117" s="908"/>
      <c r="AB117" s="908"/>
      <c r="AC117" s="908"/>
      <c r="AD117" s="908"/>
      <c r="AE117" s="908"/>
      <c r="AF117" s="908"/>
      <c r="AG117" s="908"/>
      <c r="AH117" s="908"/>
      <c r="AI117" s="908"/>
      <c r="AJ117" s="908"/>
      <c r="AK117" s="908"/>
      <c r="AL117" s="908"/>
      <c r="AM117" s="908"/>
      <c r="AN117" s="908"/>
      <c r="AO117" s="908"/>
      <c r="AP117" s="908"/>
      <c r="AQ117" s="908"/>
    </row>
    <row r="118" spans="1:43" ht="12.75" customHeight="1" x14ac:dyDescent="0.2">
      <c r="A118" s="908"/>
      <c r="B118" s="909"/>
      <c r="C118" s="908"/>
      <c r="D118" s="908"/>
      <c r="E118" s="908"/>
      <c r="F118" s="908"/>
      <c r="G118" s="908"/>
      <c r="H118" s="908"/>
      <c r="I118" s="908"/>
      <c r="J118" s="908"/>
      <c r="K118" s="908"/>
      <c r="L118" s="908"/>
      <c r="M118" s="908"/>
      <c r="N118" s="908"/>
      <c r="O118" s="908"/>
      <c r="P118" s="908"/>
      <c r="Q118" s="908"/>
      <c r="R118" s="908"/>
      <c r="S118" s="908"/>
      <c r="T118" s="908"/>
      <c r="U118" s="908"/>
      <c r="V118" s="908"/>
      <c r="W118" s="908"/>
      <c r="X118" s="908"/>
      <c r="Y118" s="908"/>
      <c r="Z118" s="908"/>
      <c r="AA118" s="908"/>
      <c r="AB118" s="908"/>
      <c r="AC118" s="908"/>
      <c r="AD118" s="908"/>
      <c r="AE118" s="908"/>
      <c r="AF118" s="908"/>
      <c r="AG118" s="908"/>
      <c r="AH118" s="908"/>
      <c r="AI118" s="908"/>
      <c r="AJ118" s="908"/>
      <c r="AK118" s="908"/>
      <c r="AL118" s="908"/>
      <c r="AM118" s="908"/>
      <c r="AN118" s="908"/>
      <c r="AO118" s="908"/>
      <c r="AP118" s="908"/>
      <c r="AQ118" s="908"/>
    </row>
    <row r="119" spans="1:43" ht="12.75" customHeight="1" x14ac:dyDescent="0.2">
      <c r="A119" s="908"/>
      <c r="B119" s="909"/>
      <c r="C119" s="908"/>
      <c r="D119" s="908"/>
      <c r="E119" s="908"/>
      <c r="F119" s="908"/>
      <c r="G119" s="908"/>
      <c r="H119" s="908"/>
      <c r="I119" s="908"/>
      <c r="J119" s="908"/>
      <c r="K119" s="908"/>
      <c r="L119" s="908"/>
      <c r="M119" s="908"/>
      <c r="N119" s="908"/>
      <c r="O119" s="908"/>
      <c r="P119" s="908"/>
      <c r="Q119" s="908"/>
      <c r="R119" s="908"/>
      <c r="S119" s="908"/>
      <c r="T119" s="908"/>
      <c r="U119" s="908"/>
      <c r="V119" s="908"/>
      <c r="W119" s="908"/>
      <c r="X119" s="908"/>
      <c r="Y119" s="908"/>
      <c r="Z119" s="908"/>
      <c r="AA119" s="908"/>
      <c r="AB119" s="908"/>
      <c r="AC119" s="908"/>
      <c r="AD119" s="908"/>
      <c r="AE119" s="908"/>
      <c r="AF119" s="908"/>
      <c r="AG119" s="908"/>
      <c r="AH119" s="908"/>
      <c r="AI119" s="908"/>
      <c r="AJ119" s="908"/>
      <c r="AK119" s="908"/>
      <c r="AL119" s="908"/>
      <c r="AM119" s="908"/>
      <c r="AN119" s="908"/>
      <c r="AO119" s="908"/>
      <c r="AP119" s="908"/>
      <c r="AQ119" s="908"/>
    </row>
    <row r="120" spans="1:43" ht="12.75" customHeight="1" x14ac:dyDescent="0.2">
      <c r="A120" s="908"/>
      <c r="B120" s="909"/>
      <c r="C120" s="908"/>
      <c r="D120" s="908"/>
      <c r="E120" s="908"/>
      <c r="F120" s="908"/>
      <c r="G120" s="908"/>
      <c r="H120" s="908"/>
      <c r="I120" s="908"/>
      <c r="J120" s="908"/>
      <c r="K120" s="908"/>
      <c r="L120" s="908"/>
      <c r="M120" s="908"/>
      <c r="N120" s="908"/>
      <c r="O120" s="908"/>
      <c r="P120" s="908"/>
      <c r="Q120" s="908"/>
      <c r="R120" s="908"/>
      <c r="S120" s="908"/>
      <c r="T120" s="908"/>
      <c r="U120" s="908"/>
      <c r="V120" s="908"/>
      <c r="W120" s="908"/>
      <c r="X120" s="908"/>
      <c r="Y120" s="908"/>
      <c r="Z120" s="908"/>
      <c r="AA120" s="908"/>
      <c r="AB120" s="908"/>
      <c r="AC120" s="908"/>
      <c r="AD120" s="908"/>
      <c r="AE120" s="908"/>
      <c r="AF120" s="908"/>
      <c r="AG120" s="908"/>
      <c r="AH120" s="908"/>
      <c r="AI120" s="908"/>
      <c r="AJ120" s="908"/>
      <c r="AK120" s="908"/>
      <c r="AL120" s="908"/>
      <c r="AM120" s="908"/>
      <c r="AN120" s="908"/>
      <c r="AO120" s="908"/>
      <c r="AP120" s="908"/>
      <c r="AQ120" s="908"/>
    </row>
    <row r="121" spans="1:43" ht="12.75" customHeight="1" x14ac:dyDescent="0.2">
      <c r="A121" s="908"/>
      <c r="B121" s="909"/>
      <c r="C121" s="908"/>
      <c r="D121" s="908"/>
      <c r="E121" s="908"/>
      <c r="F121" s="908"/>
      <c r="G121" s="908"/>
      <c r="H121" s="908"/>
      <c r="I121" s="908"/>
      <c r="J121" s="908"/>
      <c r="K121" s="908"/>
      <c r="L121" s="908"/>
      <c r="M121" s="908"/>
      <c r="N121" s="908"/>
      <c r="O121" s="908"/>
      <c r="P121" s="908"/>
      <c r="Q121" s="908"/>
      <c r="R121" s="908"/>
      <c r="S121" s="908"/>
      <c r="T121" s="908"/>
      <c r="U121" s="908"/>
      <c r="V121" s="908"/>
      <c r="W121" s="908"/>
      <c r="X121" s="908"/>
      <c r="Y121" s="908"/>
      <c r="Z121" s="908"/>
      <c r="AA121" s="908"/>
      <c r="AB121" s="908"/>
      <c r="AC121" s="908"/>
      <c r="AD121" s="908"/>
      <c r="AE121" s="908"/>
      <c r="AF121" s="908"/>
      <c r="AG121" s="908"/>
      <c r="AH121" s="908"/>
      <c r="AI121" s="908"/>
      <c r="AJ121" s="908"/>
      <c r="AK121" s="908"/>
      <c r="AL121" s="908"/>
      <c r="AM121" s="908"/>
      <c r="AN121" s="908"/>
      <c r="AO121" s="908"/>
      <c r="AP121" s="908"/>
      <c r="AQ121" s="908"/>
    </row>
    <row r="122" spans="1:43" ht="12.75" customHeight="1" x14ac:dyDescent="0.2">
      <c r="A122" s="908"/>
      <c r="B122" s="909"/>
      <c r="C122" s="908"/>
      <c r="D122" s="908"/>
      <c r="E122" s="908"/>
      <c r="F122" s="908"/>
      <c r="G122" s="908"/>
      <c r="H122" s="908"/>
      <c r="I122" s="908"/>
      <c r="J122" s="908"/>
      <c r="K122" s="908"/>
      <c r="L122" s="908"/>
      <c r="M122" s="908"/>
      <c r="N122" s="908"/>
      <c r="O122" s="908"/>
      <c r="P122" s="908"/>
      <c r="Q122" s="908"/>
      <c r="R122" s="908"/>
      <c r="S122" s="908"/>
      <c r="T122" s="908"/>
      <c r="U122" s="908"/>
      <c r="V122" s="908"/>
      <c r="W122" s="908"/>
      <c r="X122" s="908"/>
      <c r="Y122" s="908"/>
      <c r="Z122" s="908"/>
      <c r="AA122" s="908"/>
      <c r="AB122" s="908"/>
      <c r="AC122" s="908"/>
      <c r="AD122" s="908"/>
      <c r="AE122" s="908"/>
      <c r="AF122" s="908"/>
      <c r="AG122" s="908"/>
      <c r="AH122" s="908"/>
      <c r="AI122" s="908"/>
      <c r="AJ122" s="908"/>
      <c r="AK122" s="908"/>
      <c r="AL122" s="908"/>
      <c r="AM122" s="908"/>
      <c r="AN122" s="908"/>
      <c r="AO122" s="908"/>
      <c r="AP122" s="908"/>
      <c r="AQ122" s="908"/>
    </row>
    <row r="123" spans="1:43" ht="12.75" customHeight="1" x14ac:dyDescent="0.2">
      <c r="A123" s="908"/>
      <c r="B123" s="909"/>
      <c r="C123" s="908"/>
      <c r="D123" s="908"/>
      <c r="E123" s="908"/>
      <c r="F123" s="908"/>
      <c r="G123" s="908"/>
      <c r="H123" s="908"/>
      <c r="I123" s="908"/>
      <c r="J123" s="908"/>
      <c r="K123" s="908"/>
      <c r="L123" s="908"/>
      <c r="M123" s="908"/>
      <c r="N123" s="908"/>
      <c r="O123" s="908"/>
      <c r="P123" s="908"/>
      <c r="Q123" s="908"/>
      <c r="R123" s="908"/>
      <c r="S123" s="908"/>
      <c r="T123" s="908"/>
      <c r="U123" s="908"/>
      <c r="V123" s="908"/>
      <c r="W123" s="908"/>
      <c r="X123" s="908"/>
      <c r="Y123" s="908"/>
      <c r="Z123" s="908"/>
      <c r="AA123" s="908"/>
      <c r="AB123" s="908"/>
      <c r="AC123" s="908"/>
      <c r="AD123" s="908"/>
      <c r="AE123" s="908"/>
      <c r="AF123" s="908"/>
      <c r="AG123" s="908"/>
      <c r="AH123" s="908"/>
      <c r="AI123" s="908"/>
      <c r="AJ123" s="908"/>
      <c r="AK123" s="908"/>
      <c r="AL123" s="908"/>
      <c r="AM123" s="908"/>
      <c r="AN123" s="908"/>
      <c r="AO123" s="908"/>
      <c r="AP123" s="908"/>
      <c r="AQ123" s="908"/>
    </row>
    <row r="124" spans="1:43" ht="12.75" customHeight="1" x14ac:dyDescent="0.2">
      <c r="A124" s="908"/>
      <c r="B124" s="909"/>
      <c r="C124" s="908"/>
      <c r="D124" s="908"/>
      <c r="E124" s="908"/>
      <c r="F124" s="908"/>
      <c r="G124" s="908"/>
      <c r="H124" s="908"/>
      <c r="I124" s="908"/>
      <c r="J124" s="908"/>
      <c r="K124" s="908"/>
      <c r="L124" s="908"/>
      <c r="M124" s="908"/>
      <c r="N124" s="908"/>
      <c r="O124" s="908"/>
      <c r="P124" s="908"/>
      <c r="Q124" s="908"/>
      <c r="R124" s="908"/>
      <c r="S124" s="908"/>
      <c r="T124" s="908"/>
      <c r="U124" s="908"/>
      <c r="V124" s="908"/>
      <c r="W124" s="908"/>
      <c r="X124" s="908"/>
      <c r="Y124" s="908"/>
      <c r="Z124" s="908"/>
      <c r="AA124" s="908"/>
      <c r="AB124" s="908"/>
      <c r="AC124" s="908"/>
      <c r="AD124" s="908"/>
      <c r="AE124" s="908"/>
      <c r="AF124" s="908"/>
      <c r="AG124" s="908"/>
      <c r="AH124" s="908"/>
      <c r="AI124" s="908"/>
      <c r="AJ124" s="908"/>
      <c r="AK124" s="908"/>
      <c r="AL124" s="908"/>
      <c r="AM124" s="908"/>
      <c r="AN124" s="908"/>
      <c r="AO124" s="908"/>
      <c r="AP124" s="908"/>
      <c r="AQ124" s="908"/>
    </row>
    <row r="125" spans="1:43" ht="12.75" customHeight="1" x14ac:dyDescent="0.2">
      <c r="A125" s="908"/>
      <c r="B125" s="909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8"/>
      <c r="AG125" s="908"/>
      <c r="AH125" s="908"/>
      <c r="AI125" s="908"/>
      <c r="AJ125" s="908"/>
      <c r="AK125" s="908"/>
      <c r="AL125" s="908"/>
      <c r="AM125" s="908"/>
      <c r="AN125" s="908"/>
      <c r="AO125" s="908"/>
      <c r="AP125" s="908"/>
      <c r="AQ125" s="908"/>
    </row>
    <row r="126" spans="1:43" ht="12.75" customHeight="1" x14ac:dyDescent="0.2">
      <c r="A126" s="908"/>
      <c r="B126" s="909"/>
      <c r="C126" s="908"/>
      <c r="D126" s="908"/>
      <c r="E126" s="908"/>
      <c r="F126" s="908"/>
      <c r="G126" s="908"/>
      <c r="H126" s="908"/>
      <c r="I126" s="908"/>
      <c r="J126" s="908"/>
      <c r="K126" s="908"/>
      <c r="L126" s="908"/>
      <c r="M126" s="908"/>
      <c r="N126" s="908"/>
      <c r="O126" s="908"/>
      <c r="P126" s="908"/>
      <c r="Q126" s="908"/>
      <c r="R126" s="908"/>
      <c r="S126" s="908"/>
      <c r="T126" s="908"/>
      <c r="U126" s="908"/>
      <c r="V126" s="908"/>
      <c r="W126" s="908"/>
      <c r="X126" s="908"/>
      <c r="Y126" s="908"/>
      <c r="Z126" s="908"/>
      <c r="AA126" s="908"/>
      <c r="AB126" s="908"/>
      <c r="AC126" s="908"/>
      <c r="AD126" s="908"/>
      <c r="AE126" s="908"/>
      <c r="AF126" s="908"/>
      <c r="AG126" s="908"/>
      <c r="AH126" s="908"/>
      <c r="AI126" s="908"/>
      <c r="AJ126" s="908"/>
      <c r="AK126" s="908"/>
      <c r="AL126" s="908"/>
      <c r="AM126" s="908"/>
      <c r="AN126" s="908"/>
      <c r="AO126" s="908"/>
      <c r="AP126" s="908"/>
      <c r="AQ126" s="908"/>
    </row>
    <row r="127" spans="1:43" ht="12.75" customHeight="1" x14ac:dyDescent="0.2">
      <c r="A127" s="908"/>
      <c r="B127" s="909"/>
      <c r="C127" s="908"/>
      <c r="D127" s="908"/>
      <c r="E127" s="908"/>
      <c r="F127" s="908"/>
      <c r="G127" s="908"/>
      <c r="H127" s="908"/>
      <c r="I127" s="908"/>
      <c r="J127" s="908"/>
      <c r="K127" s="908"/>
      <c r="L127" s="908"/>
      <c r="M127" s="908"/>
      <c r="N127" s="908"/>
      <c r="O127" s="908"/>
      <c r="P127" s="908"/>
      <c r="Q127" s="908"/>
      <c r="R127" s="908"/>
      <c r="S127" s="908"/>
      <c r="T127" s="908"/>
      <c r="U127" s="908"/>
      <c r="V127" s="908"/>
      <c r="W127" s="908"/>
      <c r="X127" s="908"/>
      <c r="Y127" s="908"/>
      <c r="Z127" s="908"/>
      <c r="AA127" s="908"/>
      <c r="AB127" s="908"/>
      <c r="AC127" s="908"/>
      <c r="AD127" s="908"/>
      <c r="AE127" s="908"/>
      <c r="AF127" s="908"/>
      <c r="AG127" s="908"/>
      <c r="AH127" s="908"/>
      <c r="AI127" s="908"/>
      <c r="AJ127" s="908"/>
      <c r="AK127" s="908"/>
      <c r="AL127" s="908"/>
      <c r="AM127" s="908"/>
      <c r="AN127" s="908"/>
      <c r="AO127" s="908"/>
      <c r="AP127" s="908"/>
      <c r="AQ127" s="908"/>
    </row>
    <row r="128" spans="1:43" ht="12.75" customHeight="1" x14ac:dyDescent="0.2">
      <c r="A128" s="908"/>
      <c r="B128" s="909"/>
      <c r="C128" s="908"/>
      <c r="D128" s="908"/>
      <c r="E128" s="908"/>
      <c r="F128" s="908"/>
      <c r="G128" s="908"/>
      <c r="H128" s="908"/>
      <c r="I128" s="908"/>
      <c r="J128" s="908"/>
      <c r="K128" s="908"/>
      <c r="L128" s="908"/>
      <c r="M128" s="908"/>
      <c r="N128" s="908"/>
      <c r="O128" s="908"/>
      <c r="P128" s="908"/>
      <c r="Q128" s="908"/>
      <c r="R128" s="908"/>
      <c r="S128" s="908"/>
      <c r="T128" s="908"/>
      <c r="U128" s="908"/>
      <c r="V128" s="908"/>
      <c r="W128" s="908"/>
      <c r="X128" s="908"/>
      <c r="Y128" s="908"/>
      <c r="Z128" s="908"/>
      <c r="AA128" s="908"/>
      <c r="AB128" s="908"/>
      <c r="AC128" s="908"/>
      <c r="AD128" s="908"/>
      <c r="AE128" s="908"/>
      <c r="AF128" s="908"/>
      <c r="AG128" s="908"/>
      <c r="AH128" s="908"/>
      <c r="AI128" s="908"/>
      <c r="AJ128" s="908"/>
      <c r="AK128" s="908"/>
      <c r="AL128" s="908"/>
      <c r="AM128" s="908"/>
      <c r="AN128" s="908"/>
      <c r="AO128" s="908"/>
      <c r="AP128" s="908"/>
      <c r="AQ128" s="908"/>
    </row>
    <row r="129" spans="1:43" ht="12.75" customHeight="1" x14ac:dyDescent="0.2">
      <c r="A129" s="908"/>
      <c r="B129" s="909"/>
      <c r="C129" s="908"/>
      <c r="D129" s="908"/>
      <c r="E129" s="908"/>
      <c r="F129" s="908"/>
      <c r="G129" s="908"/>
      <c r="H129" s="908"/>
      <c r="I129" s="908"/>
      <c r="J129" s="908"/>
      <c r="K129" s="908"/>
      <c r="L129" s="908"/>
      <c r="M129" s="908"/>
      <c r="N129" s="908"/>
      <c r="O129" s="908"/>
      <c r="P129" s="908"/>
      <c r="Q129" s="908"/>
      <c r="R129" s="908"/>
      <c r="S129" s="908"/>
      <c r="T129" s="908"/>
      <c r="U129" s="908"/>
      <c r="V129" s="908"/>
      <c r="W129" s="908"/>
      <c r="X129" s="908"/>
      <c r="Y129" s="908"/>
      <c r="Z129" s="908"/>
      <c r="AA129" s="908"/>
      <c r="AB129" s="908"/>
      <c r="AC129" s="908"/>
      <c r="AD129" s="908"/>
      <c r="AE129" s="908"/>
      <c r="AF129" s="908"/>
      <c r="AG129" s="908"/>
      <c r="AH129" s="908"/>
      <c r="AI129" s="908"/>
      <c r="AJ129" s="908"/>
      <c r="AK129" s="908"/>
      <c r="AL129" s="908"/>
      <c r="AM129" s="908"/>
      <c r="AN129" s="908"/>
      <c r="AO129" s="908"/>
      <c r="AP129" s="908"/>
      <c r="AQ129" s="908"/>
    </row>
    <row r="130" spans="1:43" ht="12.75" customHeight="1" x14ac:dyDescent="0.2">
      <c r="A130" s="908"/>
      <c r="B130" s="909"/>
      <c r="C130" s="908"/>
      <c r="D130" s="908"/>
      <c r="E130" s="908"/>
      <c r="F130" s="908"/>
      <c r="G130" s="908"/>
      <c r="H130" s="908"/>
      <c r="I130" s="908"/>
      <c r="J130" s="908"/>
      <c r="K130" s="908"/>
      <c r="L130" s="908"/>
      <c r="M130" s="908"/>
      <c r="N130" s="908"/>
      <c r="O130" s="908"/>
      <c r="P130" s="908"/>
      <c r="Q130" s="908"/>
      <c r="R130" s="908"/>
      <c r="S130" s="908"/>
      <c r="T130" s="908"/>
      <c r="U130" s="908"/>
      <c r="V130" s="908"/>
      <c r="W130" s="908"/>
      <c r="X130" s="908"/>
      <c r="Y130" s="908"/>
      <c r="Z130" s="908"/>
      <c r="AA130" s="908"/>
      <c r="AB130" s="908"/>
      <c r="AC130" s="908"/>
      <c r="AD130" s="908"/>
      <c r="AE130" s="908"/>
      <c r="AF130" s="908"/>
      <c r="AG130" s="908"/>
      <c r="AH130" s="908"/>
      <c r="AI130" s="908"/>
      <c r="AJ130" s="908"/>
      <c r="AK130" s="908"/>
      <c r="AL130" s="908"/>
      <c r="AM130" s="908"/>
      <c r="AN130" s="908"/>
      <c r="AO130" s="908"/>
      <c r="AP130" s="908"/>
      <c r="AQ130" s="908"/>
    </row>
    <row r="131" spans="1:43" ht="12.75" customHeight="1" x14ac:dyDescent="0.2">
      <c r="A131" s="908"/>
      <c r="B131" s="909"/>
      <c r="C131" s="908"/>
      <c r="D131" s="908"/>
      <c r="E131" s="908"/>
      <c r="F131" s="908"/>
      <c r="G131" s="908"/>
      <c r="H131" s="908"/>
      <c r="I131" s="908"/>
      <c r="J131" s="908"/>
      <c r="K131" s="908"/>
      <c r="L131" s="908"/>
      <c r="M131" s="908"/>
      <c r="N131" s="908"/>
      <c r="O131" s="908"/>
      <c r="P131" s="908"/>
      <c r="Q131" s="908"/>
      <c r="R131" s="908"/>
      <c r="S131" s="908"/>
      <c r="T131" s="908"/>
      <c r="U131" s="908"/>
      <c r="V131" s="908"/>
      <c r="W131" s="908"/>
      <c r="X131" s="908"/>
      <c r="Y131" s="908"/>
      <c r="Z131" s="908"/>
      <c r="AA131" s="908"/>
      <c r="AB131" s="908"/>
      <c r="AC131" s="908"/>
      <c r="AD131" s="908"/>
      <c r="AE131" s="908"/>
      <c r="AF131" s="908"/>
      <c r="AG131" s="908"/>
      <c r="AH131" s="908"/>
      <c r="AI131" s="908"/>
      <c r="AJ131" s="908"/>
      <c r="AK131" s="908"/>
      <c r="AL131" s="908"/>
      <c r="AM131" s="908"/>
      <c r="AN131" s="908"/>
      <c r="AO131" s="908"/>
      <c r="AP131" s="908"/>
      <c r="AQ131" s="908"/>
    </row>
    <row r="132" spans="1:43" ht="12.75" customHeight="1" x14ac:dyDescent="0.2">
      <c r="A132" s="908"/>
      <c r="B132" s="909"/>
      <c r="C132" s="908"/>
      <c r="D132" s="908"/>
      <c r="E132" s="908"/>
      <c r="F132" s="908"/>
      <c r="G132" s="908"/>
      <c r="H132" s="908"/>
      <c r="I132" s="908"/>
      <c r="J132" s="908"/>
      <c r="K132" s="908"/>
      <c r="L132" s="908"/>
      <c r="M132" s="908"/>
      <c r="N132" s="908"/>
      <c r="O132" s="908"/>
      <c r="P132" s="908"/>
      <c r="Q132" s="908"/>
      <c r="R132" s="908"/>
      <c r="S132" s="908"/>
      <c r="T132" s="908"/>
      <c r="U132" s="908"/>
      <c r="V132" s="908"/>
      <c r="W132" s="908"/>
      <c r="X132" s="908"/>
      <c r="Y132" s="908"/>
      <c r="Z132" s="908"/>
      <c r="AA132" s="908"/>
      <c r="AB132" s="908"/>
      <c r="AC132" s="908"/>
      <c r="AD132" s="908"/>
      <c r="AE132" s="908"/>
      <c r="AF132" s="908"/>
      <c r="AG132" s="908"/>
      <c r="AH132" s="908"/>
      <c r="AI132" s="908"/>
      <c r="AJ132" s="908"/>
      <c r="AK132" s="908"/>
      <c r="AL132" s="908"/>
      <c r="AM132" s="908"/>
      <c r="AN132" s="908"/>
      <c r="AO132" s="908"/>
      <c r="AP132" s="908"/>
      <c r="AQ132" s="908"/>
    </row>
    <row r="133" spans="1:43" ht="12.75" customHeight="1" x14ac:dyDescent="0.2">
      <c r="A133" s="908"/>
      <c r="B133" s="909"/>
      <c r="C133" s="908"/>
      <c r="D133" s="908"/>
      <c r="E133" s="908"/>
      <c r="F133" s="908"/>
      <c r="G133" s="908"/>
      <c r="H133" s="908"/>
      <c r="I133" s="908"/>
      <c r="J133" s="908"/>
      <c r="K133" s="908"/>
      <c r="L133" s="908"/>
      <c r="M133" s="908"/>
      <c r="N133" s="908"/>
      <c r="O133" s="908"/>
      <c r="P133" s="908"/>
      <c r="Q133" s="908"/>
      <c r="R133" s="908"/>
      <c r="S133" s="908"/>
      <c r="T133" s="908"/>
      <c r="U133" s="908"/>
      <c r="V133" s="908"/>
      <c r="W133" s="908"/>
      <c r="X133" s="908"/>
      <c r="Y133" s="908"/>
      <c r="Z133" s="908"/>
      <c r="AA133" s="908"/>
      <c r="AB133" s="908"/>
      <c r="AC133" s="908"/>
      <c r="AD133" s="908"/>
      <c r="AE133" s="908"/>
      <c r="AF133" s="908"/>
      <c r="AG133" s="908"/>
      <c r="AH133" s="908"/>
      <c r="AI133" s="908"/>
      <c r="AJ133" s="908"/>
      <c r="AK133" s="908"/>
      <c r="AL133" s="908"/>
      <c r="AM133" s="908"/>
      <c r="AN133" s="908"/>
      <c r="AO133" s="908"/>
      <c r="AP133" s="908"/>
      <c r="AQ133" s="908"/>
    </row>
    <row r="134" spans="1:43" ht="12.75" customHeight="1" x14ac:dyDescent="0.2">
      <c r="A134" s="908"/>
      <c r="B134" s="909"/>
      <c r="C134" s="908"/>
      <c r="D134" s="908"/>
      <c r="E134" s="908"/>
      <c r="F134" s="908"/>
      <c r="G134" s="908"/>
      <c r="H134" s="908"/>
      <c r="I134" s="908"/>
      <c r="J134" s="908"/>
      <c r="K134" s="908"/>
      <c r="L134" s="908"/>
      <c r="M134" s="908"/>
      <c r="N134" s="908"/>
      <c r="O134" s="908"/>
      <c r="P134" s="908"/>
      <c r="Q134" s="908"/>
      <c r="R134" s="908"/>
      <c r="S134" s="908"/>
      <c r="T134" s="908"/>
      <c r="U134" s="908"/>
      <c r="V134" s="908"/>
      <c r="W134" s="908"/>
      <c r="X134" s="908"/>
      <c r="Y134" s="908"/>
      <c r="Z134" s="908"/>
      <c r="AA134" s="908"/>
      <c r="AB134" s="908"/>
      <c r="AC134" s="908"/>
      <c r="AD134" s="908"/>
      <c r="AE134" s="908"/>
      <c r="AF134" s="908"/>
      <c r="AG134" s="908"/>
      <c r="AH134" s="908"/>
      <c r="AI134" s="908"/>
      <c r="AJ134" s="908"/>
      <c r="AK134" s="908"/>
      <c r="AL134" s="908"/>
      <c r="AM134" s="908"/>
      <c r="AN134" s="908"/>
      <c r="AO134" s="908"/>
      <c r="AP134" s="908"/>
      <c r="AQ134" s="908"/>
    </row>
    <row r="135" spans="1:43" ht="12.75" customHeight="1" x14ac:dyDescent="0.2">
      <c r="A135" s="908"/>
      <c r="B135" s="909"/>
      <c r="C135" s="908"/>
      <c r="D135" s="908"/>
      <c r="E135" s="908"/>
      <c r="F135" s="908"/>
      <c r="G135" s="908"/>
      <c r="H135" s="908"/>
      <c r="I135" s="908"/>
      <c r="J135" s="908"/>
      <c r="K135" s="908"/>
      <c r="L135" s="908"/>
      <c r="M135" s="908"/>
      <c r="N135" s="908"/>
      <c r="O135" s="908"/>
      <c r="P135" s="908"/>
      <c r="Q135" s="908"/>
      <c r="R135" s="908"/>
      <c r="S135" s="908"/>
      <c r="T135" s="908"/>
      <c r="U135" s="908"/>
      <c r="V135" s="908"/>
      <c r="W135" s="908"/>
      <c r="X135" s="908"/>
      <c r="Y135" s="908"/>
      <c r="Z135" s="908"/>
      <c r="AA135" s="908"/>
      <c r="AB135" s="908"/>
      <c r="AC135" s="908"/>
      <c r="AD135" s="908"/>
      <c r="AE135" s="908"/>
      <c r="AF135" s="908"/>
      <c r="AG135" s="908"/>
      <c r="AH135" s="908"/>
      <c r="AI135" s="908"/>
      <c r="AJ135" s="908"/>
      <c r="AK135" s="908"/>
      <c r="AL135" s="908"/>
      <c r="AM135" s="908"/>
      <c r="AN135" s="908"/>
      <c r="AO135" s="908"/>
      <c r="AP135" s="908"/>
      <c r="AQ135" s="908"/>
    </row>
    <row r="136" spans="1:43" ht="12.75" customHeight="1" x14ac:dyDescent="0.2">
      <c r="A136" s="908"/>
      <c r="B136" s="909"/>
      <c r="C136" s="908"/>
      <c r="D136" s="908"/>
      <c r="E136" s="908"/>
      <c r="F136" s="908"/>
      <c r="G136" s="908"/>
      <c r="H136" s="908"/>
      <c r="I136" s="908"/>
      <c r="J136" s="908"/>
      <c r="K136" s="908"/>
      <c r="L136" s="908"/>
      <c r="M136" s="908"/>
      <c r="N136" s="908"/>
      <c r="O136" s="908"/>
      <c r="P136" s="908"/>
      <c r="Q136" s="908"/>
      <c r="R136" s="908"/>
      <c r="S136" s="908"/>
      <c r="T136" s="908"/>
      <c r="U136" s="908"/>
      <c r="V136" s="908"/>
      <c r="W136" s="908"/>
      <c r="X136" s="908"/>
      <c r="Y136" s="908"/>
      <c r="Z136" s="908"/>
      <c r="AA136" s="908"/>
      <c r="AB136" s="908"/>
      <c r="AC136" s="908"/>
      <c r="AD136" s="908"/>
      <c r="AE136" s="908"/>
      <c r="AF136" s="908"/>
      <c r="AG136" s="908"/>
      <c r="AH136" s="908"/>
      <c r="AI136" s="908"/>
      <c r="AJ136" s="908"/>
      <c r="AK136" s="908"/>
      <c r="AL136" s="908"/>
      <c r="AM136" s="908"/>
      <c r="AN136" s="908"/>
      <c r="AO136" s="908"/>
      <c r="AP136" s="908"/>
      <c r="AQ136" s="908"/>
    </row>
    <row r="137" spans="1:43" ht="12.75" customHeight="1" x14ac:dyDescent="0.2">
      <c r="A137" s="908"/>
      <c r="B137" s="909"/>
      <c r="C137" s="908"/>
      <c r="D137" s="908"/>
      <c r="E137" s="908"/>
      <c r="F137" s="908"/>
      <c r="G137" s="908"/>
      <c r="H137" s="908"/>
      <c r="I137" s="908"/>
      <c r="J137" s="908"/>
      <c r="K137" s="908"/>
      <c r="L137" s="908"/>
      <c r="M137" s="908"/>
      <c r="N137" s="908"/>
      <c r="O137" s="908"/>
      <c r="P137" s="908"/>
      <c r="Q137" s="908"/>
      <c r="R137" s="908"/>
      <c r="S137" s="908"/>
      <c r="T137" s="908"/>
      <c r="U137" s="908"/>
      <c r="V137" s="908"/>
      <c r="W137" s="908"/>
      <c r="X137" s="908"/>
      <c r="Y137" s="908"/>
      <c r="Z137" s="908"/>
      <c r="AA137" s="908"/>
      <c r="AB137" s="908"/>
      <c r="AC137" s="908"/>
      <c r="AD137" s="908"/>
      <c r="AE137" s="908"/>
      <c r="AF137" s="908"/>
      <c r="AG137" s="908"/>
      <c r="AH137" s="908"/>
      <c r="AI137" s="908"/>
      <c r="AJ137" s="908"/>
      <c r="AK137" s="908"/>
      <c r="AL137" s="908"/>
      <c r="AM137" s="908"/>
      <c r="AN137" s="908"/>
      <c r="AO137" s="908"/>
      <c r="AP137" s="908"/>
      <c r="AQ137" s="908"/>
    </row>
    <row r="138" spans="1:43" ht="12.75" customHeight="1" x14ac:dyDescent="0.2">
      <c r="A138" s="908"/>
      <c r="B138" s="909"/>
      <c r="C138" s="908"/>
      <c r="D138" s="908"/>
      <c r="E138" s="908"/>
      <c r="F138" s="908"/>
      <c r="G138" s="908"/>
      <c r="H138" s="908"/>
      <c r="I138" s="908"/>
      <c r="J138" s="908"/>
      <c r="K138" s="908"/>
      <c r="L138" s="908"/>
      <c r="M138" s="908"/>
      <c r="N138" s="908"/>
      <c r="O138" s="908"/>
      <c r="P138" s="908"/>
      <c r="Q138" s="908"/>
      <c r="R138" s="908"/>
      <c r="S138" s="908"/>
      <c r="T138" s="908"/>
      <c r="U138" s="908"/>
      <c r="V138" s="908"/>
      <c r="W138" s="908"/>
      <c r="X138" s="908"/>
      <c r="Y138" s="908"/>
      <c r="Z138" s="908"/>
      <c r="AA138" s="908"/>
      <c r="AB138" s="908"/>
      <c r="AC138" s="908"/>
      <c r="AD138" s="908"/>
      <c r="AE138" s="908"/>
      <c r="AF138" s="908"/>
      <c r="AG138" s="908"/>
      <c r="AH138" s="908"/>
      <c r="AI138" s="908"/>
      <c r="AJ138" s="908"/>
      <c r="AK138" s="908"/>
      <c r="AL138" s="908"/>
      <c r="AM138" s="908"/>
      <c r="AN138" s="908"/>
      <c r="AO138" s="908"/>
      <c r="AP138" s="908"/>
      <c r="AQ138" s="908"/>
    </row>
    <row r="139" spans="1:43" ht="12.75" customHeight="1" x14ac:dyDescent="0.2">
      <c r="A139" s="908"/>
      <c r="B139" s="909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908"/>
      <c r="AH139" s="908"/>
      <c r="AI139" s="908"/>
      <c r="AJ139" s="908"/>
      <c r="AK139" s="908"/>
      <c r="AL139" s="908"/>
      <c r="AM139" s="908"/>
      <c r="AN139" s="908"/>
      <c r="AO139" s="908"/>
      <c r="AP139" s="908"/>
      <c r="AQ139" s="908"/>
    </row>
    <row r="140" spans="1:43" ht="12.75" customHeight="1" x14ac:dyDescent="0.2">
      <c r="A140" s="908"/>
      <c r="B140" s="909"/>
      <c r="C140" s="908"/>
      <c r="D140" s="908"/>
      <c r="E140" s="908"/>
      <c r="F140" s="908"/>
      <c r="G140" s="908"/>
      <c r="H140" s="908"/>
      <c r="I140" s="908"/>
      <c r="J140" s="908"/>
      <c r="K140" s="908"/>
      <c r="L140" s="908"/>
      <c r="M140" s="908"/>
      <c r="N140" s="908"/>
      <c r="O140" s="908"/>
      <c r="P140" s="908"/>
      <c r="Q140" s="908"/>
      <c r="R140" s="908"/>
      <c r="S140" s="908"/>
      <c r="T140" s="908"/>
      <c r="U140" s="908"/>
      <c r="V140" s="908"/>
      <c r="W140" s="908"/>
      <c r="X140" s="908"/>
      <c r="Y140" s="908"/>
      <c r="Z140" s="908"/>
      <c r="AA140" s="908"/>
      <c r="AB140" s="908"/>
      <c r="AC140" s="908"/>
      <c r="AD140" s="908"/>
      <c r="AE140" s="908"/>
      <c r="AF140" s="908"/>
      <c r="AG140" s="908"/>
      <c r="AH140" s="908"/>
      <c r="AI140" s="908"/>
      <c r="AJ140" s="908"/>
      <c r="AK140" s="908"/>
      <c r="AL140" s="908"/>
      <c r="AM140" s="908"/>
      <c r="AN140" s="908"/>
      <c r="AO140" s="908"/>
      <c r="AP140" s="908"/>
      <c r="AQ140" s="908"/>
    </row>
    <row r="141" spans="1:43" ht="12.75" customHeight="1" x14ac:dyDescent="0.2">
      <c r="A141" s="908"/>
      <c r="B141" s="909"/>
      <c r="C141" s="908"/>
      <c r="D141" s="908"/>
      <c r="E141" s="908"/>
      <c r="F141" s="908"/>
      <c r="G141" s="908"/>
      <c r="H141" s="908"/>
      <c r="I141" s="908"/>
      <c r="J141" s="908"/>
      <c r="K141" s="908"/>
      <c r="L141" s="908"/>
      <c r="M141" s="908"/>
      <c r="N141" s="908"/>
      <c r="O141" s="908"/>
      <c r="P141" s="908"/>
      <c r="Q141" s="908"/>
      <c r="R141" s="908"/>
      <c r="S141" s="908"/>
      <c r="T141" s="908"/>
      <c r="U141" s="908"/>
      <c r="V141" s="908"/>
      <c r="W141" s="908"/>
      <c r="X141" s="908"/>
      <c r="Y141" s="908"/>
      <c r="Z141" s="908"/>
      <c r="AA141" s="908"/>
      <c r="AB141" s="908"/>
      <c r="AC141" s="908"/>
      <c r="AD141" s="908"/>
      <c r="AE141" s="908"/>
      <c r="AF141" s="908"/>
      <c r="AG141" s="908"/>
      <c r="AH141" s="908"/>
      <c r="AI141" s="908"/>
      <c r="AJ141" s="908"/>
      <c r="AK141" s="908"/>
      <c r="AL141" s="908"/>
      <c r="AM141" s="908"/>
      <c r="AN141" s="908"/>
      <c r="AO141" s="908"/>
      <c r="AP141" s="908"/>
      <c r="AQ141" s="908"/>
    </row>
    <row r="142" spans="1:43" ht="12.75" customHeight="1" x14ac:dyDescent="0.2">
      <c r="A142" s="908"/>
      <c r="B142" s="909"/>
      <c r="C142" s="908"/>
      <c r="D142" s="908"/>
      <c r="E142" s="908"/>
      <c r="F142" s="908"/>
      <c r="G142" s="908"/>
      <c r="H142" s="908"/>
      <c r="I142" s="908"/>
      <c r="J142" s="908"/>
      <c r="K142" s="908"/>
      <c r="L142" s="908"/>
      <c r="M142" s="908"/>
      <c r="N142" s="908"/>
      <c r="O142" s="908"/>
      <c r="P142" s="908"/>
      <c r="Q142" s="908"/>
      <c r="R142" s="908"/>
      <c r="S142" s="908"/>
      <c r="T142" s="908"/>
      <c r="U142" s="908"/>
      <c r="V142" s="908"/>
      <c r="W142" s="908"/>
      <c r="X142" s="908"/>
      <c r="Y142" s="908"/>
      <c r="Z142" s="908"/>
      <c r="AA142" s="908"/>
      <c r="AB142" s="908"/>
      <c r="AC142" s="908"/>
      <c r="AD142" s="908"/>
      <c r="AE142" s="908"/>
      <c r="AF142" s="908"/>
      <c r="AG142" s="908"/>
      <c r="AH142" s="908"/>
      <c r="AI142" s="908"/>
      <c r="AJ142" s="908"/>
      <c r="AK142" s="908"/>
      <c r="AL142" s="908"/>
      <c r="AM142" s="908"/>
      <c r="AN142" s="908"/>
      <c r="AO142" s="908"/>
      <c r="AP142" s="908"/>
      <c r="AQ142" s="908"/>
    </row>
    <row r="143" spans="1:43" ht="12.75" customHeight="1" x14ac:dyDescent="0.2">
      <c r="A143" s="908"/>
      <c r="B143" s="909"/>
      <c r="C143" s="908"/>
      <c r="D143" s="908"/>
      <c r="E143" s="908"/>
      <c r="F143" s="908"/>
      <c r="G143" s="908"/>
      <c r="H143" s="908"/>
      <c r="I143" s="908"/>
      <c r="J143" s="908"/>
      <c r="K143" s="908"/>
      <c r="L143" s="908"/>
      <c r="M143" s="908"/>
      <c r="N143" s="908"/>
      <c r="O143" s="908"/>
      <c r="P143" s="908"/>
      <c r="Q143" s="908"/>
      <c r="R143" s="908"/>
      <c r="S143" s="908"/>
      <c r="T143" s="908"/>
      <c r="U143" s="908"/>
      <c r="V143" s="908"/>
      <c r="W143" s="908"/>
      <c r="X143" s="908"/>
      <c r="Y143" s="908"/>
      <c r="Z143" s="908"/>
      <c r="AA143" s="908"/>
      <c r="AB143" s="908"/>
      <c r="AC143" s="908"/>
      <c r="AD143" s="908"/>
      <c r="AE143" s="908"/>
      <c r="AF143" s="908"/>
      <c r="AG143" s="908"/>
      <c r="AH143" s="908"/>
      <c r="AI143" s="908"/>
      <c r="AJ143" s="908"/>
      <c r="AK143" s="908"/>
      <c r="AL143" s="908"/>
      <c r="AM143" s="908"/>
      <c r="AN143" s="908"/>
      <c r="AO143" s="908"/>
      <c r="AP143" s="908"/>
      <c r="AQ143" s="908"/>
    </row>
    <row r="144" spans="1:43" ht="12.75" customHeight="1" x14ac:dyDescent="0.2">
      <c r="A144" s="908"/>
      <c r="B144" s="909"/>
      <c r="C144" s="908"/>
      <c r="D144" s="908"/>
      <c r="E144" s="908"/>
      <c r="F144" s="908"/>
      <c r="G144" s="908"/>
      <c r="H144" s="908"/>
      <c r="I144" s="908"/>
      <c r="J144" s="908"/>
      <c r="K144" s="908"/>
      <c r="L144" s="908"/>
      <c r="M144" s="908"/>
      <c r="N144" s="908"/>
      <c r="O144" s="908"/>
      <c r="P144" s="908"/>
      <c r="Q144" s="908"/>
      <c r="R144" s="908"/>
      <c r="S144" s="908"/>
      <c r="T144" s="908"/>
      <c r="U144" s="908"/>
      <c r="V144" s="908"/>
      <c r="W144" s="908"/>
      <c r="X144" s="908"/>
      <c r="Y144" s="908"/>
      <c r="Z144" s="908"/>
      <c r="AA144" s="908"/>
      <c r="AB144" s="908"/>
      <c r="AC144" s="908"/>
      <c r="AD144" s="908"/>
      <c r="AE144" s="908"/>
      <c r="AF144" s="908"/>
      <c r="AG144" s="908"/>
      <c r="AH144" s="908"/>
      <c r="AI144" s="908"/>
      <c r="AJ144" s="908"/>
      <c r="AK144" s="908"/>
      <c r="AL144" s="908"/>
      <c r="AM144" s="908"/>
      <c r="AN144" s="908"/>
      <c r="AO144" s="908"/>
      <c r="AP144" s="908"/>
      <c r="AQ144" s="908"/>
    </row>
    <row r="145" spans="1:43" ht="12.75" customHeight="1" x14ac:dyDescent="0.2">
      <c r="A145" s="908"/>
      <c r="B145" s="909"/>
      <c r="C145" s="908"/>
      <c r="D145" s="908"/>
      <c r="E145" s="908"/>
      <c r="F145" s="908"/>
      <c r="G145" s="908"/>
      <c r="H145" s="908"/>
      <c r="I145" s="908"/>
      <c r="J145" s="908"/>
      <c r="K145" s="908"/>
      <c r="L145" s="908"/>
      <c r="M145" s="908"/>
      <c r="N145" s="908"/>
      <c r="O145" s="908"/>
      <c r="P145" s="908"/>
      <c r="Q145" s="908"/>
      <c r="R145" s="908"/>
      <c r="S145" s="908"/>
      <c r="T145" s="908"/>
      <c r="U145" s="908"/>
      <c r="V145" s="908"/>
      <c r="W145" s="908"/>
      <c r="X145" s="908"/>
      <c r="Y145" s="908"/>
      <c r="Z145" s="908"/>
      <c r="AA145" s="908"/>
      <c r="AB145" s="908"/>
      <c r="AC145" s="908"/>
      <c r="AD145" s="908"/>
      <c r="AE145" s="908"/>
      <c r="AF145" s="908"/>
      <c r="AG145" s="908"/>
      <c r="AH145" s="908"/>
      <c r="AI145" s="908"/>
      <c r="AJ145" s="908"/>
      <c r="AK145" s="908"/>
      <c r="AL145" s="908"/>
      <c r="AM145" s="908"/>
      <c r="AN145" s="908"/>
      <c r="AO145" s="908"/>
      <c r="AP145" s="908"/>
      <c r="AQ145" s="908"/>
    </row>
    <row r="146" spans="1:43" ht="12.75" customHeight="1" x14ac:dyDescent="0.2">
      <c r="A146" s="908"/>
      <c r="B146" s="909"/>
      <c r="C146" s="908"/>
      <c r="D146" s="908"/>
      <c r="E146" s="908"/>
      <c r="F146" s="908"/>
      <c r="G146" s="908"/>
      <c r="H146" s="908"/>
      <c r="I146" s="908"/>
      <c r="J146" s="908"/>
      <c r="K146" s="908"/>
      <c r="L146" s="908"/>
      <c r="M146" s="908"/>
      <c r="N146" s="908"/>
      <c r="O146" s="908"/>
      <c r="P146" s="908"/>
      <c r="Q146" s="908"/>
      <c r="R146" s="908"/>
      <c r="S146" s="908"/>
      <c r="T146" s="908"/>
      <c r="U146" s="908"/>
      <c r="V146" s="908"/>
      <c r="W146" s="908"/>
      <c r="X146" s="908"/>
      <c r="Y146" s="908"/>
      <c r="Z146" s="908"/>
      <c r="AA146" s="908"/>
      <c r="AB146" s="908"/>
      <c r="AC146" s="908"/>
      <c r="AD146" s="908"/>
      <c r="AE146" s="908"/>
      <c r="AF146" s="908"/>
      <c r="AG146" s="908"/>
      <c r="AH146" s="908"/>
      <c r="AI146" s="908"/>
      <c r="AJ146" s="908"/>
      <c r="AK146" s="908"/>
      <c r="AL146" s="908"/>
      <c r="AM146" s="908"/>
      <c r="AN146" s="908"/>
      <c r="AO146" s="908"/>
      <c r="AP146" s="908"/>
      <c r="AQ146" s="908"/>
    </row>
    <row r="147" spans="1:43" ht="12.75" customHeight="1" x14ac:dyDescent="0.2">
      <c r="A147" s="908"/>
      <c r="B147" s="909"/>
      <c r="C147" s="908"/>
      <c r="D147" s="908"/>
      <c r="E147" s="908"/>
      <c r="F147" s="908"/>
      <c r="G147" s="908"/>
      <c r="H147" s="908"/>
      <c r="I147" s="908"/>
      <c r="J147" s="908"/>
      <c r="K147" s="908"/>
      <c r="L147" s="908"/>
      <c r="M147" s="908"/>
      <c r="N147" s="908"/>
      <c r="O147" s="908"/>
      <c r="P147" s="908"/>
      <c r="Q147" s="908"/>
      <c r="R147" s="908"/>
      <c r="S147" s="908"/>
      <c r="T147" s="908"/>
      <c r="U147" s="908"/>
      <c r="V147" s="908"/>
      <c r="W147" s="908"/>
      <c r="X147" s="908"/>
      <c r="Y147" s="908"/>
      <c r="Z147" s="908"/>
      <c r="AA147" s="908"/>
      <c r="AB147" s="908"/>
      <c r="AC147" s="908"/>
      <c r="AD147" s="908"/>
      <c r="AE147" s="908"/>
      <c r="AF147" s="908"/>
      <c r="AG147" s="908"/>
      <c r="AH147" s="908"/>
      <c r="AI147" s="908"/>
      <c r="AJ147" s="908"/>
      <c r="AK147" s="908"/>
      <c r="AL147" s="908"/>
      <c r="AM147" s="908"/>
      <c r="AN147" s="908"/>
      <c r="AO147" s="908"/>
      <c r="AP147" s="908"/>
      <c r="AQ147" s="908"/>
    </row>
    <row r="148" spans="1:43" ht="12.75" customHeight="1" x14ac:dyDescent="0.2">
      <c r="A148" s="908"/>
      <c r="B148" s="909"/>
      <c r="C148" s="908"/>
      <c r="D148" s="908"/>
      <c r="E148" s="908"/>
      <c r="F148" s="908"/>
      <c r="G148" s="908"/>
      <c r="H148" s="908"/>
      <c r="I148" s="908"/>
      <c r="J148" s="908"/>
      <c r="K148" s="908"/>
      <c r="L148" s="908"/>
      <c r="M148" s="908"/>
      <c r="N148" s="908"/>
      <c r="O148" s="908"/>
      <c r="P148" s="908"/>
      <c r="Q148" s="908"/>
      <c r="R148" s="908"/>
      <c r="S148" s="908"/>
      <c r="T148" s="908"/>
      <c r="U148" s="908"/>
      <c r="V148" s="908"/>
      <c r="W148" s="908"/>
      <c r="X148" s="908"/>
      <c r="Y148" s="908"/>
      <c r="Z148" s="908"/>
      <c r="AA148" s="908"/>
      <c r="AB148" s="908"/>
      <c r="AC148" s="908"/>
      <c r="AD148" s="908"/>
      <c r="AE148" s="908"/>
      <c r="AF148" s="908"/>
      <c r="AG148" s="908"/>
      <c r="AH148" s="908"/>
      <c r="AI148" s="908"/>
      <c r="AJ148" s="908"/>
      <c r="AK148" s="908"/>
      <c r="AL148" s="908"/>
      <c r="AM148" s="908"/>
      <c r="AN148" s="908"/>
      <c r="AO148" s="908"/>
      <c r="AP148" s="908"/>
      <c r="AQ148" s="908"/>
    </row>
    <row r="149" spans="1:43" ht="12.75" customHeight="1" x14ac:dyDescent="0.2">
      <c r="A149" s="908"/>
      <c r="B149" s="909"/>
      <c r="C149" s="908"/>
      <c r="D149" s="908"/>
      <c r="E149" s="908"/>
      <c r="F149" s="908"/>
      <c r="G149" s="908"/>
      <c r="H149" s="908"/>
      <c r="I149" s="908"/>
      <c r="J149" s="908"/>
      <c r="K149" s="908"/>
      <c r="L149" s="908"/>
      <c r="M149" s="908"/>
      <c r="N149" s="908"/>
      <c r="O149" s="908"/>
      <c r="P149" s="908"/>
      <c r="Q149" s="908"/>
      <c r="R149" s="908"/>
      <c r="S149" s="908"/>
      <c r="T149" s="908"/>
      <c r="U149" s="908"/>
      <c r="V149" s="908"/>
      <c r="W149" s="908"/>
      <c r="X149" s="908"/>
      <c r="Y149" s="908"/>
      <c r="Z149" s="908"/>
      <c r="AA149" s="908"/>
      <c r="AB149" s="908"/>
      <c r="AC149" s="908"/>
      <c r="AD149" s="908"/>
      <c r="AE149" s="908"/>
      <c r="AF149" s="908"/>
      <c r="AG149" s="908"/>
      <c r="AH149" s="908"/>
      <c r="AI149" s="908"/>
      <c r="AJ149" s="908"/>
      <c r="AK149" s="908"/>
      <c r="AL149" s="908"/>
      <c r="AM149" s="908"/>
      <c r="AN149" s="908"/>
      <c r="AO149" s="908"/>
      <c r="AP149" s="908"/>
      <c r="AQ149" s="908"/>
    </row>
    <row r="150" spans="1:43" ht="12.75" customHeight="1" x14ac:dyDescent="0.2">
      <c r="A150" s="908"/>
      <c r="B150" s="909"/>
      <c r="C150" s="908"/>
      <c r="D150" s="908"/>
      <c r="E150" s="908"/>
      <c r="F150" s="908"/>
      <c r="G150" s="908"/>
      <c r="H150" s="908"/>
      <c r="I150" s="908"/>
      <c r="J150" s="908"/>
      <c r="K150" s="908"/>
      <c r="L150" s="908"/>
      <c r="M150" s="908"/>
      <c r="N150" s="908"/>
      <c r="O150" s="908"/>
      <c r="P150" s="908"/>
      <c r="Q150" s="908"/>
      <c r="R150" s="908"/>
      <c r="S150" s="908"/>
      <c r="T150" s="908"/>
      <c r="U150" s="908"/>
      <c r="V150" s="908"/>
      <c r="W150" s="908"/>
      <c r="X150" s="908"/>
      <c r="Y150" s="908"/>
      <c r="Z150" s="908"/>
      <c r="AA150" s="908"/>
      <c r="AB150" s="908"/>
      <c r="AC150" s="908"/>
      <c r="AD150" s="908"/>
      <c r="AE150" s="908"/>
      <c r="AF150" s="908"/>
      <c r="AG150" s="908"/>
      <c r="AH150" s="908"/>
      <c r="AI150" s="908"/>
      <c r="AJ150" s="908"/>
      <c r="AK150" s="908"/>
      <c r="AL150" s="908"/>
      <c r="AM150" s="908"/>
      <c r="AN150" s="908"/>
      <c r="AO150" s="908"/>
      <c r="AP150" s="908"/>
      <c r="AQ150" s="908"/>
    </row>
    <row r="151" spans="1:43" ht="12.75" customHeight="1" x14ac:dyDescent="0.2">
      <c r="A151" s="908"/>
      <c r="B151" s="909"/>
      <c r="C151" s="908"/>
      <c r="D151" s="908"/>
      <c r="E151" s="908"/>
      <c r="F151" s="908"/>
      <c r="G151" s="908"/>
      <c r="H151" s="908"/>
      <c r="I151" s="908"/>
      <c r="J151" s="908"/>
      <c r="K151" s="908"/>
      <c r="L151" s="908"/>
      <c r="M151" s="908"/>
      <c r="N151" s="908"/>
      <c r="O151" s="908"/>
      <c r="P151" s="908"/>
      <c r="Q151" s="908"/>
      <c r="R151" s="908"/>
      <c r="S151" s="908"/>
      <c r="T151" s="908"/>
      <c r="U151" s="908"/>
      <c r="V151" s="908"/>
      <c r="W151" s="908"/>
      <c r="X151" s="908"/>
      <c r="Y151" s="908"/>
      <c r="Z151" s="908"/>
      <c r="AA151" s="908"/>
      <c r="AB151" s="908"/>
      <c r="AC151" s="908"/>
      <c r="AD151" s="908"/>
      <c r="AE151" s="908"/>
      <c r="AF151" s="908"/>
      <c r="AG151" s="908"/>
      <c r="AH151" s="908"/>
      <c r="AI151" s="908"/>
      <c r="AJ151" s="908"/>
      <c r="AK151" s="908"/>
      <c r="AL151" s="908"/>
      <c r="AM151" s="908"/>
      <c r="AN151" s="908"/>
      <c r="AO151" s="908"/>
      <c r="AP151" s="908"/>
      <c r="AQ151" s="908"/>
    </row>
    <row r="152" spans="1:43" ht="12.75" customHeight="1" x14ac:dyDescent="0.2">
      <c r="A152" s="908"/>
      <c r="B152" s="909"/>
      <c r="C152" s="908"/>
      <c r="D152" s="908"/>
      <c r="E152" s="908"/>
      <c r="F152" s="908"/>
      <c r="G152" s="908"/>
      <c r="H152" s="908"/>
      <c r="I152" s="908"/>
      <c r="J152" s="908"/>
      <c r="K152" s="908"/>
      <c r="L152" s="908"/>
      <c r="M152" s="908"/>
      <c r="N152" s="908"/>
      <c r="O152" s="908"/>
      <c r="P152" s="908"/>
      <c r="Q152" s="908"/>
      <c r="R152" s="908"/>
      <c r="S152" s="908"/>
      <c r="T152" s="908"/>
      <c r="U152" s="908"/>
      <c r="V152" s="908"/>
      <c r="W152" s="908"/>
      <c r="X152" s="908"/>
      <c r="Y152" s="908"/>
      <c r="Z152" s="908"/>
      <c r="AA152" s="908"/>
      <c r="AB152" s="908"/>
      <c r="AC152" s="908"/>
      <c r="AD152" s="908"/>
      <c r="AE152" s="908"/>
      <c r="AF152" s="908"/>
      <c r="AG152" s="908"/>
      <c r="AH152" s="908"/>
      <c r="AI152" s="908"/>
      <c r="AJ152" s="908"/>
      <c r="AK152" s="908"/>
      <c r="AL152" s="908"/>
      <c r="AM152" s="908"/>
      <c r="AN152" s="908"/>
      <c r="AO152" s="908"/>
      <c r="AP152" s="908"/>
      <c r="AQ152" s="908"/>
    </row>
    <row r="153" spans="1:43" ht="12.75" customHeight="1" x14ac:dyDescent="0.2">
      <c r="A153" s="908"/>
      <c r="B153" s="909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8"/>
      <c r="AG153" s="908"/>
      <c r="AH153" s="908"/>
      <c r="AI153" s="908"/>
      <c r="AJ153" s="908"/>
      <c r="AK153" s="908"/>
      <c r="AL153" s="908"/>
      <c r="AM153" s="908"/>
      <c r="AN153" s="908"/>
      <c r="AO153" s="908"/>
      <c r="AP153" s="908"/>
      <c r="AQ153" s="908"/>
    </row>
    <row r="154" spans="1:43" ht="12.75" customHeight="1" x14ac:dyDescent="0.2">
      <c r="A154" s="908"/>
      <c r="B154" s="909"/>
      <c r="C154" s="908"/>
      <c r="D154" s="908"/>
      <c r="E154" s="908"/>
      <c r="F154" s="908"/>
      <c r="G154" s="908"/>
      <c r="H154" s="908"/>
      <c r="I154" s="908"/>
      <c r="J154" s="908"/>
      <c r="K154" s="908"/>
      <c r="L154" s="908"/>
      <c r="M154" s="908"/>
      <c r="N154" s="908"/>
      <c r="O154" s="908"/>
      <c r="P154" s="908"/>
      <c r="Q154" s="908"/>
      <c r="R154" s="908"/>
      <c r="S154" s="908"/>
      <c r="T154" s="908"/>
      <c r="U154" s="908"/>
      <c r="V154" s="908"/>
      <c r="W154" s="908"/>
      <c r="X154" s="908"/>
      <c r="Y154" s="908"/>
      <c r="Z154" s="908"/>
      <c r="AA154" s="908"/>
      <c r="AB154" s="908"/>
      <c r="AC154" s="908"/>
      <c r="AD154" s="908"/>
      <c r="AE154" s="908"/>
      <c r="AF154" s="908"/>
      <c r="AG154" s="908"/>
      <c r="AH154" s="908"/>
      <c r="AI154" s="908"/>
      <c r="AJ154" s="908"/>
      <c r="AK154" s="908"/>
      <c r="AL154" s="908"/>
      <c r="AM154" s="908"/>
      <c r="AN154" s="908"/>
      <c r="AO154" s="908"/>
      <c r="AP154" s="908"/>
      <c r="AQ154" s="908"/>
    </row>
    <row r="155" spans="1:43" ht="12.75" customHeight="1" x14ac:dyDescent="0.2">
      <c r="A155" s="908"/>
      <c r="B155" s="909"/>
      <c r="C155" s="908"/>
      <c r="D155" s="908"/>
      <c r="E155" s="908"/>
      <c r="F155" s="908"/>
      <c r="G155" s="908"/>
      <c r="H155" s="908"/>
      <c r="I155" s="908"/>
      <c r="J155" s="908"/>
      <c r="K155" s="908"/>
      <c r="L155" s="908"/>
      <c r="M155" s="908"/>
      <c r="N155" s="908"/>
      <c r="O155" s="908"/>
      <c r="P155" s="908"/>
      <c r="Q155" s="908"/>
      <c r="R155" s="908"/>
      <c r="S155" s="908"/>
      <c r="T155" s="908"/>
      <c r="U155" s="908"/>
      <c r="V155" s="908"/>
      <c r="W155" s="908"/>
      <c r="X155" s="908"/>
      <c r="Y155" s="908"/>
      <c r="Z155" s="908"/>
      <c r="AA155" s="908"/>
      <c r="AB155" s="908"/>
      <c r="AC155" s="908"/>
      <c r="AD155" s="908"/>
      <c r="AE155" s="908"/>
      <c r="AF155" s="908"/>
      <c r="AG155" s="908"/>
      <c r="AH155" s="908"/>
      <c r="AI155" s="908"/>
      <c r="AJ155" s="908"/>
      <c r="AK155" s="908"/>
      <c r="AL155" s="908"/>
      <c r="AM155" s="908"/>
      <c r="AN155" s="908"/>
      <c r="AO155" s="908"/>
      <c r="AP155" s="908"/>
      <c r="AQ155" s="908"/>
    </row>
    <row r="156" spans="1:43" ht="12.75" customHeight="1" x14ac:dyDescent="0.2">
      <c r="A156" s="908"/>
      <c r="B156" s="909"/>
      <c r="C156" s="908"/>
      <c r="D156" s="908"/>
      <c r="E156" s="908"/>
      <c r="F156" s="908"/>
      <c r="G156" s="908"/>
      <c r="H156" s="908"/>
      <c r="I156" s="908"/>
      <c r="J156" s="908"/>
      <c r="K156" s="908"/>
      <c r="L156" s="908"/>
      <c r="M156" s="908"/>
      <c r="N156" s="908"/>
      <c r="O156" s="908"/>
      <c r="P156" s="908"/>
      <c r="Q156" s="908"/>
      <c r="R156" s="908"/>
      <c r="S156" s="908"/>
      <c r="T156" s="908"/>
      <c r="U156" s="908"/>
      <c r="V156" s="908"/>
      <c r="W156" s="908"/>
      <c r="X156" s="908"/>
      <c r="Y156" s="908"/>
      <c r="Z156" s="908"/>
      <c r="AA156" s="908"/>
      <c r="AB156" s="908"/>
      <c r="AC156" s="908"/>
      <c r="AD156" s="908"/>
      <c r="AE156" s="908"/>
      <c r="AF156" s="908"/>
      <c r="AG156" s="908"/>
      <c r="AH156" s="908"/>
      <c r="AI156" s="908"/>
      <c r="AJ156" s="908"/>
      <c r="AK156" s="908"/>
      <c r="AL156" s="908"/>
      <c r="AM156" s="908"/>
      <c r="AN156" s="908"/>
      <c r="AO156" s="908"/>
      <c r="AP156" s="908"/>
      <c r="AQ156" s="908"/>
    </row>
    <row r="157" spans="1:43" ht="12.75" customHeight="1" x14ac:dyDescent="0.2">
      <c r="A157" s="908"/>
      <c r="B157" s="909"/>
      <c r="C157" s="908"/>
      <c r="D157" s="908"/>
      <c r="E157" s="908"/>
      <c r="F157" s="908"/>
      <c r="G157" s="908"/>
      <c r="H157" s="908"/>
      <c r="I157" s="908"/>
      <c r="J157" s="908"/>
      <c r="K157" s="908"/>
      <c r="L157" s="908"/>
      <c r="M157" s="908"/>
      <c r="N157" s="908"/>
      <c r="O157" s="908"/>
      <c r="P157" s="908"/>
      <c r="Q157" s="908"/>
      <c r="R157" s="908"/>
      <c r="S157" s="908"/>
      <c r="T157" s="908"/>
      <c r="U157" s="908"/>
      <c r="V157" s="908"/>
      <c r="W157" s="908"/>
      <c r="X157" s="908"/>
      <c r="Y157" s="908"/>
      <c r="Z157" s="908"/>
      <c r="AA157" s="908"/>
      <c r="AB157" s="908"/>
      <c r="AC157" s="908"/>
      <c r="AD157" s="908"/>
      <c r="AE157" s="908"/>
      <c r="AF157" s="908"/>
      <c r="AG157" s="908"/>
      <c r="AH157" s="908"/>
      <c r="AI157" s="908"/>
      <c r="AJ157" s="908"/>
      <c r="AK157" s="908"/>
      <c r="AL157" s="908"/>
      <c r="AM157" s="908"/>
      <c r="AN157" s="908"/>
      <c r="AO157" s="908"/>
      <c r="AP157" s="908"/>
      <c r="AQ157" s="908"/>
    </row>
    <row r="158" spans="1:43" ht="12.75" customHeight="1" x14ac:dyDescent="0.2">
      <c r="A158" s="908"/>
      <c r="B158" s="909"/>
      <c r="C158" s="908"/>
      <c r="D158" s="908"/>
      <c r="E158" s="908"/>
      <c r="F158" s="908"/>
      <c r="G158" s="908"/>
      <c r="H158" s="908"/>
      <c r="I158" s="908"/>
      <c r="J158" s="908"/>
      <c r="K158" s="908"/>
      <c r="L158" s="908"/>
      <c r="M158" s="908"/>
      <c r="N158" s="908"/>
      <c r="O158" s="908"/>
      <c r="P158" s="908"/>
      <c r="Q158" s="908"/>
      <c r="R158" s="908"/>
      <c r="S158" s="908"/>
      <c r="T158" s="908"/>
      <c r="U158" s="908"/>
      <c r="V158" s="908"/>
      <c r="W158" s="908"/>
      <c r="X158" s="908"/>
      <c r="Y158" s="908"/>
      <c r="Z158" s="908"/>
      <c r="AA158" s="908"/>
      <c r="AB158" s="908"/>
      <c r="AC158" s="908"/>
      <c r="AD158" s="908"/>
      <c r="AE158" s="908"/>
      <c r="AF158" s="908"/>
      <c r="AG158" s="908"/>
      <c r="AH158" s="908"/>
      <c r="AI158" s="908"/>
      <c r="AJ158" s="908"/>
      <c r="AK158" s="908"/>
      <c r="AL158" s="908"/>
      <c r="AM158" s="908"/>
      <c r="AN158" s="908"/>
      <c r="AO158" s="908"/>
      <c r="AP158" s="908"/>
      <c r="AQ158" s="908"/>
    </row>
    <row r="159" spans="1:43" ht="12.75" customHeight="1" x14ac:dyDescent="0.2">
      <c r="A159" s="908"/>
      <c r="B159" s="909"/>
      <c r="C159" s="908"/>
      <c r="D159" s="908"/>
      <c r="E159" s="908"/>
      <c r="F159" s="908"/>
      <c r="G159" s="908"/>
      <c r="H159" s="908"/>
      <c r="I159" s="908"/>
      <c r="J159" s="908"/>
      <c r="K159" s="908"/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8"/>
      <c r="Y159" s="908"/>
      <c r="Z159" s="908"/>
      <c r="AA159" s="908"/>
      <c r="AB159" s="908"/>
      <c r="AC159" s="908"/>
      <c r="AD159" s="908"/>
      <c r="AE159" s="908"/>
      <c r="AF159" s="908"/>
      <c r="AG159" s="908"/>
      <c r="AH159" s="908"/>
      <c r="AI159" s="908"/>
      <c r="AJ159" s="908"/>
      <c r="AK159" s="908"/>
      <c r="AL159" s="908"/>
      <c r="AM159" s="908"/>
      <c r="AN159" s="908"/>
      <c r="AO159" s="908"/>
      <c r="AP159" s="908"/>
      <c r="AQ159" s="908"/>
    </row>
    <row r="160" spans="1:43" ht="12.75" customHeight="1" x14ac:dyDescent="0.2">
      <c r="A160" s="908"/>
      <c r="B160" s="909"/>
      <c r="C160" s="908"/>
      <c r="D160" s="908"/>
      <c r="E160" s="908"/>
      <c r="F160" s="908"/>
      <c r="G160" s="908"/>
      <c r="H160" s="908"/>
      <c r="I160" s="908"/>
      <c r="J160" s="908"/>
      <c r="K160" s="908"/>
      <c r="L160" s="908"/>
      <c r="M160" s="908"/>
      <c r="N160" s="908"/>
      <c r="O160" s="908"/>
      <c r="P160" s="908"/>
      <c r="Q160" s="908"/>
      <c r="R160" s="908"/>
      <c r="S160" s="908"/>
      <c r="T160" s="908"/>
      <c r="U160" s="908"/>
      <c r="V160" s="908"/>
      <c r="W160" s="908"/>
      <c r="X160" s="908"/>
      <c r="Y160" s="908"/>
      <c r="Z160" s="908"/>
      <c r="AA160" s="908"/>
      <c r="AB160" s="908"/>
      <c r="AC160" s="908"/>
      <c r="AD160" s="908"/>
      <c r="AE160" s="908"/>
      <c r="AF160" s="908"/>
      <c r="AG160" s="908"/>
      <c r="AH160" s="908"/>
      <c r="AI160" s="908"/>
      <c r="AJ160" s="908"/>
      <c r="AK160" s="908"/>
      <c r="AL160" s="908"/>
      <c r="AM160" s="908"/>
      <c r="AN160" s="908"/>
      <c r="AO160" s="908"/>
      <c r="AP160" s="908"/>
      <c r="AQ160" s="908"/>
    </row>
    <row r="161" spans="1:43" ht="12.75" customHeight="1" x14ac:dyDescent="0.2">
      <c r="A161" s="908"/>
      <c r="B161" s="909"/>
      <c r="C161" s="908"/>
      <c r="D161" s="908"/>
      <c r="E161" s="908"/>
      <c r="F161" s="908"/>
      <c r="G161" s="908"/>
      <c r="H161" s="908"/>
      <c r="I161" s="908"/>
      <c r="J161" s="908"/>
      <c r="K161" s="908"/>
      <c r="L161" s="908"/>
      <c r="M161" s="908"/>
      <c r="N161" s="908"/>
      <c r="O161" s="908"/>
      <c r="P161" s="908"/>
      <c r="Q161" s="908"/>
      <c r="R161" s="908"/>
      <c r="S161" s="908"/>
      <c r="T161" s="908"/>
      <c r="U161" s="908"/>
      <c r="V161" s="908"/>
      <c r="W161" s="908"/>
      <c r="X161" s="908"/>
      <c r="Y161" s="908"/>
      <c r="Z161" s="908"/>
      <c r="AA161" s="908"/>
      <c r="AB161" s="908"/>
      <c r="AC161" s="908"/>
      <c r="AD161" s="908"/>
      <c r="AE161" s="908"/>
      <c r="AF161" s="908"/>
      <c r="AG161" s="908"/>
      <c r="AH161" s="908"/>
      <c r="AI161" s="908"/>
      <c r="AJ161" s="908"/>
      <c r="AK161" s="908"/>
      <c r="AL161" s="908"/>
      <c r="AM161" s="908"/>
      <c r="AN161" s="908"/>
      <c r="AO161" s="908"/>
      <c r="AP161" s="908"/>
      <c r="AQ161" s="908"/>
    </row>
    <row r="162" spans="1:43" ht="12.75" customHeight="1" x14ac:dyDescent="0.2">
      <c r="A162" s="908"/>
      <c r="B162" s="909"/>
      <c r="C162" s="908"/>
      <c r="D162" s="908"/>
      <c r="E162" s="908"/>
      <c r="F162" s="908"/>
      <c r="G162" s="908"/>
      <c r="H162" s="908"/>
      <c r="I162" s="908"/>
      <c r="J162" s="908"/>
      <c r="K162" s="908"/>
      <c r="L162" s="908"/>
      <c r="M162" s="908"/>
      <c r="N162" s="908"/>
      <c r="O162" s="908"/>
      <c r="P162" s="908"/>
      <c r="Q162" s="908"/>
      <c r="R162" s="908"/>
      <c r="S162" s="908"/>
      <c r="T162" s="908"/>
      <c r="U162" s="908"/>
      <c r="V162" s="908"/>
      <c r="W162" s="908"/>
      <c r="X162" s="908"/>
      <c r="Y162" s="908"/>
      <c r="Z162" s="908"/>
      <c r="AA162" s="908"/>
      <c r="AB162" s="908"/>
      <c r="AC162" s="908"/>
      <c r="AD162" s="908"/>
      <c r="AE162" s="908"/>
      <c r="AF162" s="908"/>
      <c r="AG162" s="908"/>
      <c r="AH162" s="908"/>
      <c r="AI162" s="908"/>
      <c r="AJ162" s="908"/>
      <c r="AK162" s="908"/>
      <c r="AL162" s="908"/>
      <c r="AM162" s="908"/>
      <c r="AN162" s="908"/>
      <c r="AO162" s="908"/>
      <c r="AP162" s="908"/>
      <c r="AQ162" s="908"/>
    </row>
    <row r="163" spans="1:43" ht="12.75" customHeight="1" x14ac:dyDescent="0.2">
      <c r="A163" s="908"/>
      <c r="B163" s="909"/>
      <c r="C163" s="908"/>
      <c r="D163" s="908"/>
      <c r="E163" s="908"/>
      <c r="F163" s="908"/>
      <c r="G163" s="908"/>
      <c r="H163" s="908"/>
      <c r="I163" s="908"/>
      <c r="J163" s="908"/>
      <c r="K163" s="908"/>
      <c r="L163" s="908"/>
      <c r="M163" s="908"/>
      <c r="N163" s="908"/>
      <c r="O163" s="908"/>
      <c r="P163" s="908"/>
      <c r="Q163" s="908"/>
      <c r="R163" s="908"/>
      <c r="S163" s="908"/>
      <c r="T163" s="908"/>
      <c r="U163" s="908"/>
      <c r="V163" s="908"/>
      <c r="W163" s="908"/>
      <c r="X163" s="908"/>
      <c r="Y163" s="908"/>
      <c r="Z163" s="908"/>
      <c r="AA163" s="908"/>
      <c r="AB163" s="908"/>
      <c r="AC163" s="908"/>
      <c r="AD163" s="908"/>
      <c r="AE163" s="908"/>
      <c r="AF163" s="908"/>
      <c r="AG163" s="908"/>
      <c r="AH163" s="908"/>
      <c r="AI163" s="908"/>
      <c r="AJ163" s="908"/>
      <c r="AK163" s="908"/>
      <c r="AL163" s="908"/>
      <c r="AM163" s="908"/>
      <c r="AN163" s="908"/>
      <c r="AO163" s="908"/>
      <c r="AP163" s="908"/>
      <c r="AQ163" s="908"/>
    </row>
    <row r="164" spans="1:43" ht="12.75" customHeight="1" x14ac:dyDescent="0.2">
      <c r="A164" s="908"/>
      <c r="B164" s="909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G164" s="908"/>
      <c r="AH164" s="908"/>
      <c r="AI164" s="908"/>
      <c r="AJ164" s="908"/>
      <c r="AK164" s="908"/>
      <c r="AL164" s="908"/>
      <c r="AM164" s="908"/>
      <c r="AN164" s="908"/>
      <c r="AO164" s="908"/>
      <c r="AP164" s="908"/>
      <c r="AQ164" s="908"/>
    </row>
    <row r="165" spans="1:43" ht="12.75" customHeight="1" x14ac:dyDescent="0.2">
      <c r="A165" s="908"/>
      <c r="B165" s="909"/>
      <c r="C165" s="908"/>
      <c r="D165" s="908"/>
      <c r="E165" s="908"/>
      <c r="F165" s="908"/>
      <c r="G165" s="908"/>
      <c r="H165" s="908"/>
      <c r="I165" s="908"/>
      <c r="J165" s="908"/>
      <c r="K165" s="908"/>
      <c r="L165" s="908"/>
      <c r="M165" s="908"/>
      <c r="N165" s="908"/>
      <c r="O165" s="908"/>
      <c r="P165" s="908"/>
      <c r="Q165" s="908"/>
      <c r="R165" s="908"/>
      <c r="S165" s="908"/>
      <c r="T165" s="908"/>
      <c r="U165" s="908"/>
      <c r="V165" s="908"/>
      <c r="W165" s="908"/>
      <c r="X165" s="908"/>
      <c r="Y165" s="908"/>
      <c r="Z165" s="908"/>
      <c r="AA165" s="908"/>
      <c r="AB165" s="908"/>
      <c r="AC165" s="908"/>
      <c r="AD165" s="908"/>
      <c r="AE165" s="908"/>
      <c r="AF165" s="908"/>
      <c r="AG165" s="908"/>
      <c r="AH165" s="908"/>
      <c r="AI165" s="908"/>
      <c r="AJ165" s="908"/>
      <c r="AK165" s="908"/>
      <c r="AL165" s="908"/>
      <c r="AM165" s="908"/>
      <c r="AN165" s="908"/>
      <c r="AO165" s="908"/>
      <c r="AP165" s="908"/>
      <c r="AQ165" s="908"/>
    </row>
    <row r="166" spans="1:43" ht="12.75" customHeight="1" x14ac:dyDescent="0.2">
      <c r="A166" s="908"/>
      <c r="B166" s="909"/>
      <c r="C166" s="908"/>
      <c r="D166" s="908"/>
      <c r="E166" s="908"/>
      <c r="F166" s="908"/>
      <c r="G166" s="908"/>
      <c r="H166" s="908"/>
      <c r="I166" s="908"/>
      <c r="J166" s="908"/>
      <c r="K166" s="908"/>
      <c r="L166" s="908"/>
      <c r="M166" s="908"/>
      <c r="N166" s="908"/>
      <c r="O166" s="908"/>
      <c r="P166" s="908"/>
      <c r="Q166" s="908"/>
      <c r="R166" s="908"/>
      <c r="S166" s="908"/>
      <c r="T166" s="908"/>
      <c r="U166" s="908"/>
      <c r="V166" s="908"/>
      <c r="W166" s="908"/>
      <c r="X166" s="908"/>
      <c r="Y166" s="908"/>
      <c r="Z166" s="908"/>
      <c r="AA166" s="908"/>
      <c r="AB166" s="908"/>
      <c r="AC166" s="908"/>
      <c r="AD166" s="908"/>
      <c r="AE166" s="908"/>
      <c r="AF166" s="908"/>
      <c r="AG166" s="908"/>
      <c r="AH166" s="908"/>
      <c r="AI166" s="908"/>
      <c r="AJ166" s="908"/>
      <c r="AK166" s="908"/>
      <c r="AL166" s="908"/>
      <c r="AM166" s="908"/>
      <c r="AN166" s="908"/>
      <c r="AO166" s="908"/>
      <c r="AP166" s="908"/>
      <c r="AQ166" s="908"/>
    </row>
    <row r="167" spans="1:43" ht="12.75" customHeight="1" x14ac:dyDescent="0.2">
      <c r="A167" s="908"/>
      <c r="B167" s="909"/>
      <c r="C167" s="908"/>
      <c r="D167" s="908"/>
      <c r="E167" s="908"/>
      <c r="F167" s="908"/>
      <c r="G167" s="908"/>
      <c r="H167" s="908"/>
      <c r="I167" s="908"/>
      <c r="J167" s="908"/>
      <c r="K167" s="908"/>
      <c r="L167" s="908"/>
      <c r="M167" s="908"/>
      <c r="N167" s="908"/>
      <c r="O167" s="908"/>
      <c r="P167" s="908"/>
      <c r="Q167" s="908"/>
      <c r="R167" s="908"/>
      <c r="S167" s="908"/>
      <c r="T167" s="908"/>
      <c r="U167" s="908"/>
      <c r="V167" s="908"/>
      <c r="W167" s="908"/>
      <c r="X167" s="908"/>
      <c r="Y167" s="908"/>
      <c r="Z167" s="908"/>
      <c r="AA167" s="908"/>
      <c r="AB167" s="908"/>
      <c r="AC167" s="908"/>
      <c r="AD167" s="908"/>
      <c r="AE167" s="908"/>
      <c r="AF167" s="908"/>
      <c r="AG167" s="908"/>
      <c r="AH167" s="908"/>
      <c r="AI167" s="908"/>
      <c r="AJ167" s="908"/>
      <c r="AK167" s="908"/>
      <c r="AL167" s="908"/>
      <c r="AM167" s="908"/>
      <c r="AN167" s="908"/>
      <c r="AO167" s="908"/>
      <c r="AP167" s="908"/>
      <c r="AQ167" s="908"/>
    </row>
    <row r="168" spans="1:43" ht="12.75" customHeight="1" x14ac:dyDescent="0.2">
      <c r="A168" s="908"/>
      <c r="B168" s="909"/>
      <c r="C168" s="908"/>
      <c r="D168" s="908"/>
      <c r="E168" s="908"/>
      <c r="F168" s="908"/>
      <c r="G168" s="908"/>
      <c r="H168" s="908"/>
      <c r="I168" s="908"/>
      <c r="J168" s="908"/>
      <c r="K168" s="908"/>
      <c r="L168" s="908"/>
      <c r="M168" s="908"/>
      <c r="N168" s="908"/>
      <c r="O168" s="908"/>
      <c r="P168" s="908"/>
      <c r="Q168" s="908"/>
      <c r="R168" s="908"/>
      <c r="S168" s="908"/>
      <c r="T168" s="908"/>
      <c r="U168" s="908"/>
      <c r="V168" s="908"/>
      <c r="W168" s="908"/>
      <c r="X168" s="908"/>
      <c r="Y168" s="908"/>
      <c r="Z168" s="908"/>
      <c r="AA168" s="908"/>
      <c r="AB168" s="908"/>
      <c r="AC168" s="908"/>
      <c r="AD168" s="908"/>
      <c r="AE168" s="908"/>
      <c r="AF168" s="908"/>
      <c r="AG168" s="908"/>
      <c r="AH168" s="908"/>
      <c r="AI168" s="908"/>
      <c r="AJ168" s="908"/>
      <c r="AK168" s="908"/>
      <c r="AL168" s="908"/>
      <c r="AM168" s="908"/>
      <c r="AN168" s="908"/>
      <c r="AO168" s="908"/>
      <c r="AP168" s="908"/>
      <c r="AQ168" s="908"/>
    </row>
    <row r="169" spans="1:43" ht="12.75" customHeight="1" x14ac:dyDescent="0.2">
      <c r="A169" s="908"/>
      <c r="B169" s="909"/>
      <c r="C169" s="908"/>
      <c r="D169" s="908"/>
      <c r="E169" s="908"/>
      <c r="F169" s="908"/>
      <c r="G169" s="908"/>
      <c r="H169" s="908"/>
      <c r="I169" s="908"/>
      <c r="J169" s="908"/>
      <c r="K169" s="908"/>
      <c r="L169" s="908"/>
      <c r="M169" s="908"/>
      <c r="N169" s="908"/>
      <c r="O169" s="908"/>
      <c r="P169" s="908"/>
      <c r="Q169" s="908"/>
      <c r="R169" s="908"/>
      <c r="S169" s="908"/>
      <c r="T169" s="908"/>
      <c r="U169" s="908"/>
      <c r="V169" s="908"/>
      <c r="W169" s="908"/>
      <c r="X169" s="908"/>
      <c r="Y169" s="908"/>
      <c r="Z169" s="908"/>
      <c r="AA169" s="908"/>
      <c r="AB169" s="908"/>
      <c r="AC169" s="908"/>
      <c r="AD169" s="908"/>
      <c r="AE169" s="908"/>
      <c r="AF169" s="908"/>
      <c r="AG169" s="908"/>
      <c r="AH169" s="908"/>
      <c r="AI169" s="908"/>
      <c r="AJ169" s="908"/>
      <c r="AK169" s="908"/>
      <c r="AL169" s="908"/>
      <c r="AM169" s="908"/>
      <c r="AN169" s="908"/>
      <c r="AO169" s="908"/>
      <c r="AP169" s="908"/>
      <c r="AQ169" s="908"/>
    </row>
    <row r="170" spans="1:43" ht="12.75" customHeight="1" x14ac:dyDescent="0.2">
      <c r="A170" s="908"/>
      <c r="B170" s="909"/>
      <c r="C170" s="908"/>
      <c r="D170" s="908"/>
      <c r="E170" s="908"/>
      <c r="F170" s="908"/>
      <c r="G170" s="908"/>
      <c r="H170" s="908"/>
      <c r="I170" s="908"/>
      <c r="J170" s="908"/>
      <c r="K170" s="908"/>
      <c r="L170" s="908"/>
      <c r="M170" s="908"/>
      <c r="N170" s="908"/>
      <c r="O170" s="908"/>
      <c r="P170" s="908"/>
      <c r="Q170" s="908"/>
      <c r="R170" s="908"/>
      <c r="S170" s="908"/>
      <c r="T170" s="908"/>
      <c r="U170" s="908"/>
      <c r="V170" s="908"/>
      <c r="W170" s="908"/>
      <c r="X170" s="908"/>
      <c r="Y170" s="908"/>
      <c r="Z170" s="908"/>
      <c r="AA170" s="908"/>
      <c r="AB170" s="908"/>
      <c r="AC170" s="908"/>
      <c r="AD170" s="908"/>
      <c r="AE170" s="908"/>
      <c r="AF170" s="908"/>
      <c r="AG170" s="908"/>
      <c r="AH170" s="908"/>
      <c r="AI170" s="908"/>
      <c r="AJ170" s="908"/>
      <c r="AK170" s="908"/>
      <c r="AL170" s="908"/>
      <c r="AM170" s="908"/>
      <c r="AN170" s="908"/>
      <c r="AO170" s="908"/>
      <c r="AP170" s="908"/>
      <c r="AQ170" s="908"/>
    </row>
    <row r="171" spans="1:43" ht="12.75" customHeight="1" x14ac:dyDescent="0.2">
      <c r="A171" s="908"/>
      <c r="B171" s="909"/>
      <c r="C171" s="908"/>
      <c r="D171" s="908"/>
      <c r="E171" s="908"/>
      <c r="F171" s="908"/>
      <c r="G171" s="908"/>
      <c r="H171" s="908"/>
      <c r="I171" s="908"/>
      <c r="J171" s="908"/>
      <c r="K171" s="908"/>
      <c r="L171" s="908"/>
      <c r="M171" s="908"/>
      <c r="N171" s="908"/>
      <c r="O171" s="908"/>
      <c r="P171" s="908"/>
      <c r="Q171" s="908"/>
      <c r="R171" s="908"/>
      <c r="S171" s="908"/>
      <c r="T171" s="908"/>
      <c r="U171" s="908"/>
      <c r="V171" s="908"/>
      <c r="W171" s="908"/>
      <c r="X171" s="908"/>
      <c r="Y171" s="908"/>
      <c r="Z171" s="908"/>
      <c r="AA171" s="908"/>
      <c r="AB171" s="908"/>
      <c r="AC171" s="908"/>
      <c r="AD171" s="908"/>
      <c r="AE171" s="908"/>
      <c r="AF171" s="908"/>
      <c r="AG171" s="908"/>
      <c r="AH171" s="908"/>
      <c r="AI171" s="908"/>
      <c r="AJ171" s="908"/>
      <c r="AK171" s="908"/>
      <c r="AL171" s="908"/>
      <c r="AM171" s="908"/>
      <c r="AN171" s="908"/>
      <c r="AO171" s="908"/>
      <c r="AP171" s="908"/>
      <c r="AQ171" s="908"/>
    </row>
    <row r="172" spans="1:43" ht="12.75" customHeight="1" x14ac:dyDescent="0.2">
      <c r="A172" s="908"/>
      <c r="B172" s="909"/>
      <c r="C172" s="908"/>
      <c r="D172" s="908"/>
      <c r="E172" s="908"/>
      <c r="F172" s="908"/>
      <c r="G172" s="908"/>
      <c r="H172" s="908"/>
      <c r="I172" s="908"/>
      <c r="J172" s="908"/>
      <c r="K172" s="908"/>
      <c r="L172" s="908"/>
      <c r="M172" s="908"/>
      <c r="N172" s="908"/>
      <c r="O172" s="908"/>
      <c r="P172" s="908"/>
      <c r="Q172" s="908"/>
      <c r="R172" s="908"/>
      <c r="S172" s="908"/>
      <c r="T172" s="908"/>
      <c r="U172" s="908"/>
      <c r="V172" s="908"/>
      <c r="W172" s="908"/>
      <c r="X172" s="908"/>
      <c r="Y172" s="908"/>
      <c r="Z172" s="908"/>
      <c r="AA172" s="908"/>
      <c r="AB172" s="908"/>
      <c r="AC172" s="908"/>
      <c r="AD172" s="908"/>
      <c r="AE172" s="908"/>
      <c r="AF172" s="908"/>
      <c r="AG172" s="908"/>
      <c r="AH172" s="908"/>
      <c r="AI172" s="908"/>
      <c r="AJ172" s="908"/>
      <c r="AK172" s="908"/>
      <c r="AL172" s="908"/>
      <c r="AM172" s="908"/>
      <c r="AN172" s="908"/>
      <c r="AO172" s="908"/>
      <c r="AP172" s="908"/>
      <c r="AQ172" s="908"/>
    </row>
    <row r="173" spans="1:43" ht="12.75" customHeight="1" x14ac:dyDescent="0.2">
      <c r="A173" s="908"/>
      <c r="B173" s="909"/>
      <c r="C173" s="908"/>
      <c r="D173" s="908"/>
      <c r="E173" s="908"/>
      <c r="F173" s="908"/>
      <c r="G173" s="908"/>
      <c r="H173" s="908"/>
      <c r="I173" s="908"/>
      <c r="J173" s="908"/>
      <c r="K173" s="908"/>
      <c r="L173" s="908"/>
      <c r="M173" s="908"/>
      <c r="N173" s="908"/>
      <c r="O173" s="908"/>
      <c r="P173" s="908"/>
      <c r="Q173" s="908"/>
      <c r="R173" s="908"/>
      <c r="S173" s="908"/>
      <c r="T173" s="908"/>
      <c r="U173" s="908"/>
      <c r="V173" s="908"/>
      <c r="W173" s="908"/>
      <c r="X173" s="908"/>
      <c r="Y173" s="908"/>
      <c r="Z173" s="908"/>
      <c r="AA173" s="908"/>
      <c r="AB173" s="908"/>
      <c r="AC173" s="908"/>
      <c r="AD173" s="908"/>
      <c r="AE173" s="908"/>
      <c r="AF173" s="908"/>
      <c r="AG173" s="908"/>
      <c r="AH173" s="908"/>
      <c r="AI173" s="908"/>
      <c r="AJ173" s="908"/>
      <c r="AK173" s="908"/>
      <c r="AL173" s="908"/>
      <c r="AM173" s="908"/>
      <c r="AN173" s="908"/>
      <c r="AO173" s="908"/>
      <c r="AP173" s="908"/>
      <c r="AQ173" s="908"/>
    </row>
    <row r="174" spans="1:43" ht="12.75" customHeight="1" x14ac:dyDescent="0.2">
      <c r="A174" s="908"/>
      <c r="B174" s="909"/>
      <c r="C174" s="908"/>
      <c r="D174" s="908"/>
      <c r="E174" s="908"/>
      <c r="F174" s="908"/>
      <c r="G174" s="908"/>
      <c r="H174" s="908"/>
      <c r="I174" s="908"/>
      <c r="J174" s="908"/>
      <c r="K174" s="908"/>
      <c r="L174" s="908"/>
      <c r="M174" s="908"/>
      <c r="N174" s="908"/>
      <c r="O174" s="908"/>
      <c r="P174" s="908"/>
      <c r="Q174" s="908"/>
      <c r="R174" s="908"/>
      <c r="S174" s="908"/>
      <c r="T174" s="908"/>
      <c r="U174" s="908"/>
      <c r="V174" s="908"/>
      <c r="W174" s="908"/>
      <c r="X174" s="908"/>
      <c r="Y174" s="908"/>
      <c r="Z174" s="908"/>
      <c r="AA174" s="908"/>
      <c r="AB174" s="908"/>
      <c r="AC174" s="908"/>
      <c r="AD174" s="908"/>
      <c r="AE174" s="908"/>
      <c r="AF174" s="908"/>
      <c r="AG174" s="908"/>
      <c r="AH174" s="908"/>
      <c r="AI174" s="908"/>
      <c r="AJ174" s="908"/>
      <c r="AK174" s="908"/>
      <c r="AL174" s="908"/>
      <c r="AM174" s="908"/>
      <c r="AN174" s="908"/>
      <c r="AO174" s="908"/>
      <c r="AP174" s="908"/>
      <c r="AQ174" s="908"/>
    </row>
    <row r="175" spans="1:43" ht="12.75" customHeight="1" x14ac:dyDescent="0.2">
      <c r="A175" s="908"/>
      <c r="B175" s="909"/>
      <c r="C175" s="908"/>
      <c r="D175" s="908"/>
      <c r="E175" s="908"/>
      <c r="F175" s="908"/>
      <c r="G175" s="908"/>
      <c r="H175" s="908"/>
      <c r="I175" s="908"/>
      <c r="J175" s="908"/>
      <c r="K175" s="908"/>
      <c r="L175" s="908"/>
      <c r="M175" s="908"/>
      <c r="N175" s="908"/>
      <c r="O175" s="908"/>
      <c r="P175" s="908"/>
      <c r="Q175" s="908"/>
      <c r="R175" s="908"/>
      <c r="S175" s="908"/>
      <c r="T175" s="908"/>
      <c r="U175" s="908"/>
      <c r="V175" s="908"/>
      <c r="W175" s="908"/>
      <c r="X175" s="908"/>
      <c r="Y175" s="908"/>
      <c r="Z175" s="908"/>
      <c r="AA175" s="908"/>
      <c r="AB175" s="908"/>
      <c r="AC175" s="908"/>
      <c r="AD175" s="908"/>
      <c r="AE175" s="908"/>
      <c r="AF175" s="908"/>
      <c r="AG175" s="908"/>
      <c r="AH175" s="908"/>
      <c r="AI175" s="908"/>
      <c r="AJ175" s="908"/>
      <c r="AK175" s="908"/>
      <c r="AL175" s="908"/>
      <c r="AM175" s="908"/>
      <c r="AN175" s="908"/>
      <c r="AO175" s="908"/>
      <c r="AP175" s="908"/>
      <c r="AQ175" s="908"/>
    </row>
    <row r="176" spans="1:43" ht="12.75" customHeight="1" x14ac:dyDescent="0.2">
      <c r="A176" s="908"/>
      <c r="B176" s="909"/>
      <c r="C176" s="908"/>
      <c r="D176" s="908"/>
      <c r="E176" s="908"/>
      <c r="F176" s="908"/>
      <c r="G176" s="908"/>
      <c r="H176" s="908"/>
      <c r="I176" s="908"/>
      <c r="J176" s="908"/>
      <c r="K176" s="908"/>
      <c r="L176" s="908"/>
      <c r="M176" s="908"/>
      <c r="N176" s="908"/>
      <c r="O176" s="908"/>
      <c r="P176" s="908"/>
      <c r="Q176" s="908"/>
      <c r="R176" s="908"/>
      <c r="S176" s="908"/>
      <c r="T176" s="908"/>
      <c r="U176" s="908"/>
      <c r="V176" s="908"/>
      <c r="W176" s="908"/>
      <c r="X176" s="908"/>
      <c r="Y176" s="908"/>
      <c r="Z176" s="908"/>
      <c r="AA176" s="908"/>
      <c r="AB176" s="908"/>
      <c r="AC176" s="908"/>
      <c r="AD176" s="908"/>
      <c r="AE176" s="908"/>
      <c r="AF176" s="908"/>
      <c r="AG176" s="908"/>
      <c r="AH176" s="908"/>
      <c r="AI176" s="908"/>
      <c r="AJ176" s="908"/>
      <c r="AK176" s="908"/>
      <c r="AL176" s="908"/>
      <c r="AM176" s="908"/>
      <c r="AN176" s="908"/>
      <c r="AO176" s="908"/>
      <c r="AP176" s="908"/>
      <c r="AQ176" s="908"/>
    </row>
    <row r="177" spans="1:43" ht="12.75" customHeight="1" x14ac:dyDescent="0.2">
      <c r="A177" s="908"/>
      <c r="B177" s="909"/>
      <c r="C177" s="908"/>
      <c r="D177" s="908"/>
      <c r="E177" s="908"/>
      <c r="F177" s="908"/>
      <c r="G177" s="908"/>
      <c r="H177" s="908"/>
      <c r="I177" s="908"/>
      <c r="J177" s="908"/>
      <c r="K177" s="908"/>
      <c r="L177" s="908"/>
      <c r="M177" s="908"/>
      <c r="N177" s="908"/>
      <c r="O177" s="908"/>
      <c r="P177" s="908"/>
      <c r="Q177" s="908"/>
      <c r="R177" s="908"/>
      <c r="S177" s="908"/>
      <c r="T177" s="908"/>
      <c r="U177" s="908"/>
      <c r="V177" s="908"/>
      <c r="W177" s="908"/>
      <c r="X177" s="908"/>
      <c r="Y177" s="908"/>
      <c r="Z177" s="908"/>
      <c r="AA177" s="908"/>
      <c r="AB177" s="908"/>
      <c r="AC177" s="908"/>
      <c r="AD177" s="908"/>
      <c r="AE177" s="908"/>
      <c r="AF177" s="908"/>
      <c r="AG177" s="908"/>
      <c r="AH177" s="908"/>
      <c r="AI177" s="908"/>
      <c r="AJ177" s="908"/>
      <c r="AK177" s="908"/>
      <c r="AL177" s="908"/>
      <c r="AM177" s="908"/>
      <c r="AN177" s="908"/>
      <c r="AO177" s="908"/>
      <c r="AP177" s="908"/>
      <c r="AQ177" s="908"/>
    </row>
    <row r="178" spans="1:43" ht="12.75" customHeight="1" x14ac:dyDescent="0.2">
      <c r="A178" s="908"/>
      <c r="B178" s="909"/>
      <c r="C178" s="908"/>
      <c r="D178" s="908"/>
      <c r="E178" s="908"/>
      <c r="F178" s="908"/>
      <c r="G178" s="908"/>
      <c r="H178" s="908"/>
      <c r="I178" s="908"/>
      <c r="J178" s="908"/>
      <c r="K178" s="908"/>
      <c r="L178" s="908"/>
      <c r="M178" s="908"/>
      <c r="N178" s="908"/>
      <c r="O178" s="908"/>
      <c r="P178" s="908"/>
      <c r="Q178" s="908"/>
      <c r="R178" s="908"/>
      <c r="S178" s="908"/>
      <c r="T178" s="908"/>
      <c r="U178" s="908"/>
      <c r="V178" s="908"/>
      <c r="W178" s="908"/>
      <c r="X178" s="908"/>
      <c r="Y178" s="908"/>
      <c r="Z178" s="908"/>
      <c r="AA178" s="908"/>
      <c r="AB178" s="908"/>
      <c r="AC178" s="908"/>
      <c r="AD178" s="908"/>
      <c r="AE178" s="908"/>
      <c r="AF178" s="908"/>
      <c r="AG178" s="908"/>
      <c r="AH178" s="908"/>
      <c r="AI178" s="908"/>
      <c r="AJ178" s="908"/>
      <c r="AK178" s="908"/>
      <c r="AL178" s="908"/>
      <c r="AM178" s="908"/>
      <c r="AN178" s="908"/>
      <c r="AO178" s="908"/>
      <c r="AP178" s="908"/>
      <c r="AQ178" s="908"/>
    </row>
    <row r="179" spans="1:43" ht="12.75" customHeight="1" x14ac:dyDescent="0.2">
      <c r="A179" s="908"/>
      <c r="B179" s="909"/>
      <c r="C179" s="908"/>
      <c r="D179" s="908"/>
      <c r="E179" s="908"/>
      <c r="F179" s="908"/>
      <c r="G179" s="908"/>
      <c r="H179" s="908"/>
      <c r="I179" s="908"/>
      <c r="J179" s="908"/>
      <c r="K179" s="908"/>
      <c r="L179" s="908"/>
      <c r="M179" s="908"/>
      <c r="N179" s="908"/>
      <c r="O179" s="908"/>
      <c r="P179" s="908"/>
      <c r="Q179" s="908"/>
      <c r="R179" s="908"/>
      <c r="S179" s="908"/>
      <c r="T179" s="908"/>
      <c r="U179" s="908"/>
      <c r="V179" s="908"/>
      <c r="W179" s="908"/>
      <c r="X179" s="908"/>
      <c r="Y179" s="908"/>
      <c r="Z179" s="908"/>
      <c r="AA179" s="908"/>
      <c r="AB179" s="908"/>
      <c r="AC179" s="908"/>
      <c r="AD179" s="908"/>
      <c r="AE179" s="908"/>
      <c r="AF179" s="908"/>
      <c r="AG179" s="908"/>
      <c r="AH179" s="908"/>
      <c r="AI179" s="908"/>
      <c r="AJ179" s="908"/>
      <c r="AK179" s="908"/>
      <c r="AL179" s="908"/>
      <c r="AM179" s="908"/>
      <c r="AN179" s="908"/>
      <c r="AO179" s="908"/>
      <c r="AP179" s="908"/>
      <c r="AQ179" s="908"/>
    </row>
    <row r="180" spans="1:43" ht="12.75" customHeight="1" x14ac:dyDescent="0.2">
      <c r="A180" s="908"/>
      <c r="B180" s="909"/>
      <c r="C180" s="908"/>
      <c r="D180" s="908"/>
      <c r="E180" s="908"/>
      <c r="F180" s="908"/>
      <c r="G180" s="908"/>
      <c r="H180" s="908"/>
      <c r="I180" s="908"/>
      <c r="J180" s="908"/>
      <c r="K180" s="908"/>
      <c r="L180" s="908"/>
      <c r="M180" s="908"/>
      <c r="N180" s="908"/>
      <c r="O180" s="908"/>
      <c r="P180" s="908"/>
      <c r="Q180" s="908"/>
      <c r="R180" s="908"/>
      <c r="S180" s="908"/>
      <c r="T180" s="908"/>
      <c r="U180" s="908"/>
      <c r="V180" s="908"/>
      <c r="W180" s="908"/>
      <c r="X180" s="908"/>
      <c r="Y180" s="908"/>
      <c r="Z180" s="908"/>
      <c r="AA180" s="908"/>
      <c r="AB180" s="908"/>
      <c r="AC180" s="908"/>
      <c r="AD180" s="908"/>
      <c r="AE180" s="908"/>
      <c r="AF180" s="908"/>
      <c r="AG180" s="908"/>
      <c r="AH180" s="908"/>
      <c r="AI180" s="908"/>
      <c r="AJ180" s="908"/>
      <c r="AK180" s="908"/>
      <c r="AL180" s="908"/>
      <c r="AM180" s="908"/>
      <c r="AN180" s="908"/>
      <c r="AO180" s="908"/>
      <c r="AP180" s="908"/>
      <c r="AQ180" s="908"/>
    </row>
    <row r="181" spans="1:43" ht="12.75" customHeight="1" x14ac:dyDescent="0.2">
      <c r="A181" s="908"/>
      <c r="B181" s="909"/>
      <c r="C181" s="908"/>
      <c r="D181" s="908"/>
      <c r="E181" s="908"/>
      <c r="F181" s="908"/>
      <c r="G181" s="908"/>
      <c r="H181" s="908"/>
      <c r="I181" s="908"/>
      <c r="J181" s="908"/>
      <c r="K181" s="908"/>
      <c r="L181" s="908"/>
      <c r="M181" s="908"/>
      <c r="N181" s="908"/>
      <c r="O181" s="908"/>
      <c r="P181" s="908"/>
      <c r="Q181" s="908"/>
      <c r="R181" s="908"/>
      <c r="S181" s="908"/>
      <c r="T181" s="908"/>
      <c r="U181" s="908"/>
      <c r="V181" s="908"/>
      <c r="W181" s="908"/>
      <c r="X181" s="908"/>
      <c r="Y181" s="908"/>
      <c r="Z181" s="908"/>
      <c r="AA181" s="908"/>
      <c r="AB181" s="908"/>
      <c r="AC181" s="908"/>
      <c r="AD181" s="908"/>
      <c r="AE181" s="908"/>
      <c r="AF181" s="908"/>
      <c r="AG181" s="908"/>
      <c r="AH181" s="908"/>
      <c r="AI181" s="908"/>
      <c r="AJ181" s="908"/>
      <c r="AK181" s="908"/>
      <c r="AL181" s="908"/>
      <c r="AM181" s="908"/>
      <c r="AN181" s="908"/>
      <c r="AO181" s="908"/>
      <c r="AP181" s="908"/>
      <c r="AQ181" s="908"/>
    </row>
    <row r="182" spans="1:43" ht="12.75" customHeight="1" x14ac:dyDescent="0.2">
      <c r="A182" s="908"/>
      <c r="B182" s="909"/>
      <c r="C182" s="908"/>
      <c r="D182" s="908"/>
      <c r="E182" s="908"/>
      <c r="F182" s="908"/>
      <c r="G182" s="908"/>
      <c r="H182" s="908"/>
      <c r="I182" s="908"/>
      <c r="J182" s="908"/>
      <c r="K182" s="908"/>
      <c r="L182" s="908"/>
      <c r="M182" s="908"/>
      <c r="N182" s="908"/>
      <c r="O182" s="908"/>
      <c r="P182" s="908"/>
      <c r="Q182" s="908"/>
      <c r="R182" s="908"/>
      <c r="S182" s="908"/>
      <c r="T182" s="908"/>
      <c r="U182" s="908"/>
      <c r="V182" s="908"/>
      <c r="W182" s="908"/>
      <c r="X182" s="908"/>
      <c r="Y182" s="908"/>
      <c r="Z182" s="908"/>
      <c r="AA182" s="908"/>
      <c r="AB182" s="908"/>
      <c r="AC182" s="908"/>
      <c r="AD182" s="908"/>
      <c r="AE182" s="908"/>
      <c r="AF182" s="908"/>
      <c r="AG182" s="908"/>
      <c r="AH182" s="908"/>
      <c r="AI182" s="908"/>
      <c r="AJ182" s="908"/>
      <c r="AK182" s="908"/>
      <c r="AL182" s="908"/>
      <c r="AM182" s="908"/>
      <c r="AN182" s="908"/>
      <c r="AO182" s="908"/>
      <c r="AP182" s="908"/>
      <c r="AQ182" s="908"/>
    </row>
    <row r="183" spans="1:43" ht="12.75" customHeight="1" x14ac:dyDescent="0.2">
      <c r="A183" s="908"/>
      <c r="B183" s="909"/>
      <c r="C183" s="908"/>
      <c r="D183" s="908"/>
      <c r="E183" s="908"/>
      <c r="F183" s="908"/>
      <c r="G183" s="908"/>
      <c r="H183" s="908"/>
      <c r="I183" s="908"/>
      <c r="J183" s="908"/>
      <c r="K183" s="908"/>
      <c r="L183" s="908"/>
      <c r="M183" s="908"/>
      <c r="N183" s="908"/>
      <c r="O183" s="908"/>
      <c r="P183" s="908"/>
      <c r="Q183" s="908"/>
      <c r="R183" s="908"/>
      <c r="S183" s="908"/>
      <c r="T183" s="908"/>
      <c r="U183" s="908"/>
      <c r="V183" s="908"/>
      <c r="W183" s="908"/>
      <c r="X183" s="908"/>
      <c r="Y183" s="908"/>
      <c r="Z183" s="908"/>
      <c r="AA183" s="908"/>
      <c r="AB183" s="908"/>
      <c r="AC183" s="908"/>
      <c r="AD183" s="908"/>
      <c r="AE183" s="908"/>
      <c r="AF183" s="908"/>
      <c r="AG183" s="908"/>
      <c r="AH183" s="908"/>
      <c r="AI183" s="908"/>
      <c r="AJ183" s="908"/>
      <c r="AK183" s="908"/>
      <c r="AL183" s="908"/>
      <c r="AM183" s="908"/>
      <c r="AN183" s="908"/>
      <c r="AO183" s="908"/>
      <c r="AP183" s="908"/>
      <c r="AQ183" s="908"/>
    </row>
    <row r="184" spans="1:43" ht="12.75" customHeight="1" x14ac:dyDescent="0.2">
      <c r="A184" s="908"/>
      <c r="B184" s="909"/>
      <c r="C184" s="908"/>
      <c r="D184" s="908"/>
      <c r="E184" s="908"/>
      <c r="F184" s="908"/>
      <c r="G184" s="908"/>
      <c r="H184" s="908"/>
      <c r="I184" s="908"/>
      <c r="J184" s="908"/>
      <c r="K184" s="908"/>
      <c r="L184" s="908"/>
      <c r="M184" s="908"/>
      <c r="N184" s="908"/>
      <c r="O184" s="908"/>
      <c r="P184" s="908"/>
      <c r="Q184" s="908"/>
      <c r="R184" s="908"/>
      <c r="S184" s="908"/>
      <c r="T184" s="908"/>
      <c r="U184" s="908"/>
      <c r="V184" s="908"/>
      <c r="W184" s="908"/>
      <c r="X184" s="908"/>
      <c r="Y184" s="908"/>
      <c r="Z184" s="908"/>
      <c r="AA184" s="908"/>
      <c r="AB184" s="908"/>
      <c r="AC184" s="908"/>
      <c r="AD184" s="908"/>
      <c r="AE184" s="908"/>
      <c r="AF184" s="908"/>
      <c r="AG184" s="908"/>
      <c r="AH184" s="908"/>
      <c r="AI184" s="908"/>
      <c r="AJ184" s="908"/>
      <c r="AK184" s="908"/>
      <c r="AL184" s="908"/>
      <c r="AM184" s="908"/>
      <c r="AN184" s="908"/>
      <c r="AO184" s="908"/>
      <c r="AP184" s="908"/>
      <c r="AQ184" s="908"/>
    </row>
    <row r="185" spans="1:43" ht="12.75" customHeight="1" x14ac:dyDescent="0.2">
      <c r="A185" s="908"/>
      <c r="B185" s="909"/>
      <c r="C185" s="908"/>
      <c r="D185" s="908"/>
      <c r="E185" s="908"/>
      <c r="F185" s="908"/>
      <c r="G185" s="908"/>
      <c r="H185" s="908"/>
      <c r="I185" s="908"/>
      <c r="J185" s="908"/>
      <c r="K185" s="908"/>
      <c r="L185" s="908"/>
      <c r="M185" s="908"/>
      <c r="N185" s="908"/>
      <c r="O185" s="908"/>
      <c r="P185" s="908"/>
      <c r="Q185" s="908"/>
      <c r="R185" s="908"/>
      <c r="S185" s="908"/>
      <c r="T185" s="908"/>
      <c r="U185" s="908"/>
      <c r="V185" s="908"/>
      <c r="W185" s="908"/>
      <c r="X185" s="908"/>
      <c r="Y185" s="908"/>
      <c r="Z185" s="908"/>
      <c r="AA185" s="908"/>
      <c r="AB185" s="908"/>
      <c r="AC185" s="908"/>
      <c r="AD185" s="908"/>
      <c r="AE185" s="908"/>
      <c r="AF185" s="908"/>
      <c r="AG185" s="908"/>
      <c r="AH185" s="908"/>
      <c r="AI185" s="908"/>
      <c r="AJ185" s="908"/>
      <c r="AK185" s="908"/>
      <c r="AL185" s="908"/>
      <c r="AM185" s="908"/>
      <c r="AN185" s="908"/>
      <c r="AO185" s="908"/>
      <c r="AP185" s="908"/>
      <c r="AQ185" s="908"/>
    </row>
    <row r="186" spans="1:43" ht="12.75" customHeight="1" x14ac:dyDescent="0.2">
      <c r="A186" s="908"/>
      <c r="B186" s="909"/>
      <c r="C186" s="908"/>
      <c r="D186" s="908"/>
      <c r="E186" s="908"/>
      <c r="F186" s="908"/>
      <c r="G186" s="908"/>
      <c r="H186" s="908"/>
      <c r="I186" s="908"/>
      <c r="J186" s="908"/>
      <c r="K186" s="908"/>
      <c r="L186" s="908"/>
      <c r="M186" s="908"/>
      <c r="N186" s="908"/>
      <c r="O186" s="908"/>
      <c r="P186" s="908"/>
      <c r="Q186" s="908"/>
      <c r="R186" s="908"/>
      <c r="S186" s="908"/>
      <c r="T186" s="908"/>
      <c r="U186" s="908"/>
      <c r="V186" s="908"/>
      <c r="W186" s="908"/>
      <c r="X186" s="908"/>
      <c r="Y186" s="908"/>
      <c r="Z186" s="908"/>
      <c r="AA186" s="908"/>
      <c r="AB186" s="908"/>
      <c r="AC186" s="908"/>
      <c r="AD186" s="908"/>
      <c r="AE186" s="908"/>
      <c r="AF186" s="908"/>
      <c r="AG186" s="908"/>
      <c r="AH186" s="908"/>
      <c r="AI186" s="908"/>
      <c r="AJ186" s="908"/>
      <c r="AK186" s="908"/>
      <c r="AL186" s="908"/>
      <c r="AM186" s="908"/>
      <c r="AN186" s="908"/>
      <c r="AO186" s="908"/>
      <c r="AP186" s="908"/>
      <c r="AQ186" s="908"/>
    </row>
    <row r="187" spans="1:43" ht="12.75" customHeight="1" x14ac:dyDescent="0.2">
      <c r="A187" s="908"/>
      <c r="B187" s="909"/>
      <c r="C187" s="908"/>
      <c r="D187" s="908"/>
      <c r="E187" s="908"/>
      <c r="F187" s="908"/>
      <c r="G187" s="908"/>
      <c r="H187" s="908"/>
      <c r="I187" s="908"/>
      <c r="J187" s="908"/>
      <c r="K187" s="908"/>
      <c r="L187" s="908"/>
      <c r="M187" s="908"/>
      <c r="N187" s="908"/>
      <c r="O187" s="908"/>
      <c r="P187" s="908"/>
      <c r="Q187" s="908"/>
      <c r="R187" s="908"/>
      <c r="S187" s="908"/>
      <c r="T187" s="908"/>
      <c r="U187" s="908"/>
      <c r="V187" s="908"/>
      <c r="W187" s="908"/>
      <c r="X187" s="908"/>
      <c r="Y187" s="908"/>
      <c r="Z187" s="908"/>
      <c r="AA187" s="908"/>
      <c r="AB187" s="908"/>
      <c r="AC187" s="908"/>
      <c r="AD187" s="908"/>
      <c r="AE187" s="908"/>
      <c r="AF187" s="908"/>
      <c r="AG187" s="908"/>
      <c r="AH187" s="908"/>
      <c r="AI187" s="908"/>
      <c r="AJ187" s="908"/>
      <c r="AK187" s="908"/>
      <c r="AL187" s="908"/>
      <c r="AM187" s="908"/>
      <c r="AN187" s="908"/>
      <c r="AO187" s="908"/>
      <c r="AP187" s="908"/>
      <c r="AQ187" s="908"/>
    </row>
    <row r="188" spans="1:43" ht="12.75" customHeight="1" x14ac:dyDescent="0.2">
      <c r="A188" s="908"/>
      <c r="B188" s="909"/>
      <c r="C188" s="908"/>
      <c r="D188" s="908"/>
      <c r="E188" s="908"/>
      <c r="F188" s="908"/>
      <c r="G188" s="908"/>
      <c r="H188" s="908"/>
      <c r="I188" s="908"/>
      <c r="J188" s="908"/>
      <c r="K188" s="908"/>
      <c r="L188" s="908"/>
      <c r="M188" s="908"/>
      <c r="N188" s="908"/>
      <c r="O188" s="908"/>
      <c r="P188" s="908"/>
      <c r="Q188" s="908"/>
      <c r="R188" s="908"/>
      <c r="S188" s="908"/>
      <c r="T188" s="908"/>
      <c r="U188" s="908"/>
      <c r="V188" s="908"/>
      <c r="W188" s="908"/>
      <c r="X188" s="908"/>
      <c r="Y188" s="908"/>
      <c r="Z188" s="908"/>
      <c r="AA188" s="908"/>
      <c r="AB188" s="908"/>
      <c r="AC188" s="908"/>
      <c r="AD188" s="908"/>
      <c r="AE188" s="908"/>
      <c r="AF188" s="908"/>
      <c r="AG188" s="908"/>
      <c r="AH188" s="908"/>
      <c r="AI188" s="908"/>
      <c r="AJ188" s="908"/>
      <c r="AK188" s="908"/>
      <c r="AL188" s="908"/>
      <c r="AM188" s="908"/>
      <c r="AN188" s="908"/>
      <c r="AO188" s="908"/>
      <c r="AP188" s="908"/>
      <c r="AQ188" s="908"/>
    </row>
    <row r="189" spans="1:43" ht="12.75" customHeight="1" x14ac:dyDescent="0.2">
      <c r="A189" s="908"/>
      <c r="B189" s="909"/>
      <c r="C189" s="908"/>
      <c r="D189" s="908"/>
      <c r="E189" s="908"/>
      <c r="F189" s="908"/>
      <c r="G189" s="908"/>
      <c r="H189" s="908"/>
      <c r="I189" s="908"/>
      <c r="J189" s="908"/>
      <c r="K189" s="908"/>
      <c r="L189" s="908"/>
      <c r="M189" s="908"/>
      <c r="N189" s="908"/>
      <c r="O189" s="908"/>
      <c r="P189" s="908"/>
      <c r="Q189" s="908"/>
      <c r="R189" s="908"/>
      <c r="S189" s="908"/>
      <c r="T189" s="908"/>
      <c r="U189" s="908"/>
      <c r="V189" s="908"/>
      <c r="W189" s="908"/>
      <c r="X189" s="908"/>
      <c r="Y189" s="908"/>
      <c r="Z189" s="908"/>
      <c r="AA189" s="908"/>
      <c r="AB189" s="908"/>
      <c r="AC189" s="908"/>
      <c r="AD189" s="908"/>
      <c r="AE189" s="908"/>
      <c r="AF189" s="908"/>
      <c r="AG189" s="908"/>
      <c r="AH189" s="908"/>
      <c r="AI189" s="908"/>
      <c r="AJ189" s="908"/>
      <c r="AK189" s="908"/>
      <c r="AL189" s="908"/>
      <c r="AM189" s="908"/>
      <c r="AN189" s="908"/>
      <c r="AO189" s="908"/>
      <c r="AP189" s="908"/>
      <c r="AQ189" s="908"/>
    </row>
    <row r="190" spans="1:43" ht="12.75" customHeight="1" x14ac:dyDescent="0.2">
      <c r="A190" s="908"/>
      <c r="B190" s="909"/>
      <c r="C190" s="908"/>
      <c r="D190" s="908"/>
      <c r="E190" s="908"/>
      <c r="F190" s="908"/>
      <c r="G190" s="908"/>
      <c r="H190" s="908"/>
      <c r="I190" s="908"/>
      <c r="J190" s="908"/>
      <c r="K190" s="908"/>
      <c r="L190" s="908"/>
      <c r="M190" s="908"/>
      <c r="N190" s="908"/>
      <c r="O190" s="908"/>
      <c r="P190" s="908"/>
      <c r="Q190" s="908"/>
      <c r="R190" s="908"/>
      <c r="S190" s="908"/>
      <c r="T190" s="908"/>
      <c r="U190" s="908"/>
      <c r="V190" s="908"/>
      <c r="W190" s="908"/>
      <c r="X190" s="908"/>
      <c r="Y190" s="908"/>
      <c r="Z190" s="908"/>
      <c r="AA190" s="908"/>
      <c r="AB190" s="908"/>
      <c r="AC190" s="908"/>
      <c r="AD190" s="908"/>
      <c r="AE190" s="908"/>
      <c r="AF190" s="908"/>
      <c r="AG190" s="908"/>
      <c r="AH190" s="908"/>
      <c r="AI190" s="908"/>
      <c r="AJ190" s="908"/>
      <c r="AK190" s="908"/>
      <c r="AL190" s="908"/>
      <c r="AM190" s="908"/>
      <c r="AN190" s="908"/>
      <c r="AO190" s="908"/>
      <c r="AP190" s="908"/>
      <c r="AQ190" s="908"/>
    </row>
    <row r="191" spans="1:43" ht="12.75" customHeight="1" x14ac:dyDescent="0.2">
      <c r="A191" s="908"/>
      <c r="B191" s="909"/>
      <c r="C191" s="908"/>
      <c r="D191" s="908"/>
      <c r="E191" s="908"/>
      <c r="F191" s="908"/>
      <c r="G191" s="908"/>
      <c r="H191" s="908"/>
      <c r="I191" s="908"/>
      <c r="J191" s="908"/>
      <c r="K191" s="908"/>
      <c r="L191" s="908"/>
      <c r="M191" s="908"/>
      <c r="N191" s="908"/>
      <c r="O191" s="908"/>
      <c r="P191" s="908"/>
      <c r="Q191" s="908"/>
      <c r="R191" s="908"/>
      <c r="S191" s="908"/>
      <c r="T191" s="908"/>
      <c r="U191" s="908"/>
      <c r="V191" s="908"/>
      <c r="W191" s="908"/>
      <c r="X191" s="908"/>
      <c r="Y191" s="908"/>
      <c r="Z191" s="908"/>
      <c r="AA191" s="908"/>
      <c r="AB191" s="908"/>
      <c r="AC191" s="908"/>
      <c r="AD191" s="908"/>
      <c r="AE191" s="908"/>
      <c r="AF191" s="908"/>
      <c r="AG191" s="908"/>
      <c r="AH191" s="908"/>
      <c r="AI191" s="908"/>
      <c r="AJ191" s="908"/>
      <c r="AK191" s="908"/>
      <c r="AL191" s="908"/>
      <c r="AM191" s="908"/>
      <c r="AN191" s="908"/>
      <c r="AO191" s="908"/>
      <c r="AP191" s="908"/>
      <c r="AQ191" s="908"/>
    </row>
    <row r="192" spans="1:43" ht="12.75" customHeight="1" x14ac:dyDescent="0.2">
      <c r="A192" s="908"/>
      <c r="B192" s="909"/>
      <c r="C192" s="908"/>
      <c r="D192" s="908"/>
      <c r="E192" s="908"/>
      <c r="F192" s="908"/>
      <c r="G192" s="908"/>
      <c r="H192" s="908"/>
      <c r="I192" s="908"/>
      <c r="J192" s="908"/>
      <c r="K192" s="908"/>
      <c r="L192" s="908"/>
      <c r="M192" s="908"/>
      <c r="N192" s="908"/>
      <c r="O192" s="908"/>
      <c r="P192" s="908"/>
      <c r="Q192" s="908"/>
      <c r="R192" s="908"/>
      <c r="S192" s="908"/>
      <c r="T192" s="908"/>
      <c r="U192" s="908"/>
      <c r="V192" s="908"/>
      <c r="W192" s="908"/>
      <c r="X192" s="908"/>
      <c r="Y192" s="908"/>
      <c r="Z192" s="908"/>
      <c r="AA192" s="908"/>
      <c r="AB192" s="908"/>
      <c r="AC192" s="908"/>
      <c r="AD192" s="908"/>
      <c r="AE192" s="908"/>
      <c r="AF192" s="908"/>
      <c r="AG192" s="908"/>
      <c r="AH192" s="908"/>
      <c r="AI192" s="908"/>
      <c r="AJ192" s="908"/>
      <c r="AK192" s="908"/>
      <c r="AL192" s="908"/>
      <c r="AM192" s="908"/>
      <c r="AN192" s="908"/>
      <c r="AO192" s="908"/>
      <c r="AP192" s="908"/>
      <c r="AQ192" s="908"/>
    </row>
    <row r="193" spans="1:43" ht="12.75" customHeight="1" x14ac:dyDescent="0.2">
      <c r="A193" s="908"/>
      <c r="B193" s="909"/>
      <c r="C193" s="908"/>
      <c r="D193" s="908"/>
      <c r="E193" s="908"/>
      <c r="F193" s="908"/>
      <c r="G193" s="908"/>
      <c r="H193" s="908"/>
      <c r="I193" s="908"/>
      <c r="J193" s="908"/>
      <c r="K193" s="908"/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8"/>
      <c r="Y193" s="908"/>
      <c r="Z193" s="908"/>
      <c r="AA193" s="908"/>
      <c r="AB193" s="908"/>
      <c r="AC193" s="908"/>
      <c r="AD193" s="908"/>
      <c r="AE193" s="908"/>
      <c r="AF193" s="908"/>
      <c r="AG193" s="908"/>
      <c r="AH193" s="908"/>
      <c r="AI193" s="908"/>
      <c r="AJ193" s="908"/>
      <c r="AK193" s="908"/>
      <c r="AL193" s="908"/>
      <c r="AM193" s="908"/>
      <c r="AN193" s="908"/>
      <c r="AO193" s="908"/>
      <c r="AP193" s="908"/>
      <c r="AQ193" s="908"/>
    </row>
    <row r="194" spans="1:43" ht="12.75" customHeight="1" x14ac:dyDescent="0.2">
      <c r="A194" s="908"/>
      <c r="B194" s="909"/>
      <c r="C194" s="908"/>
      <c r="D194" s="908"/>
      <c r="E194" s="908"/>
      <c r="F194" s="908"/>
      <c r="G194" s="908"/>
      <c r="H194" s="908"/>
      <c r="I194" s="908"/>
      <c r="J194" s="908"/>
      <c r="K194" s="908"/>
      <c r="L194" s="908"/>
      <c r="M194" s="908"/>
      <c r="N194" s="908"/>
      <c r="O194" s="908"/>
      <c r="P194" s="908"/>
      <c r="Q194" s="908"/>
      <c r="R194" s="908"/>
      <c r="S194" s="908"/>
      <c r="T194" s="908"/>
      <c r="U194" s="908"/>
      <c r="V194" s="908"/>
      <c r="W194" s="908"/>
      <c r="X194" s="908"/>
      <c r="Y194" s="908"/>
      <c r="Z194" s="908"/>
      <c r="AA194" s="908"/>
      <c r="AB194" s="908"/>
      <c r="AC194" s="908"/>
      <c r="AD194" s="908"/>
      <c r="AE194" s="908"/>
      <c r="AF194" s="908"/>
      <c r="AG194" s="908"/>
      <c r="AH194" s="908"/>
      <c r="AI194" s="908"/>
      <c r="AJ194" s="908"/>
      <c r="AK194" s="908"/>
      <c r="AL194" s="908"/>
      <c r="AM194" s="908"/>
      <c r="AN194" s="908"/>
      <c r="AO194" s="908"/>
      <c r="AP194" s="908"/>
      <c r="AQ194" s="908"/>
    </row>
    <row r="195" spans="1:43" ht="12.75" customHeight="1" x14ac:dyDescent="0.2">
      <c r="A195" s="908"/>
      <c r="B195" s="909"/>
      <c r="C195" s="908"/>
      <c r="D195" s="908"/>
      <c r="E195" s="908"/>
      <c r="F195" s="908"/>
      <c r="G195" s="908"/>
      <c r="H195" s="908"/>
      <c r="I195" s="908"/>
      <c r="J195" s="908"/>
      <c r="K195" s="908"/>
      <c r="L195" s="908"/>
      <c r="M195" s="908"/>
      <c r="N195" s="908"/>
      <c r="O195" s="908"/>
      <c r="P195" s="908"/>
      <c r="Q195" s="908"/>
      <c r="R195" s="908"/>
      <c r="S195" s="908"/>
      <c r="T195" s="908"/>
      <c r="U195" s="908"/>
      <c r="V195" s="908"/>
      <c r="W195" s="908"/>
      <c r="X195" s="908"/>
      <c r="Y195" s="908"/>
      <c r="Z195" s="908"/>
      <c r="AA195" s="908"/>
      <c r="AB195" s="908"/>
      <c r="AC195" s="908"/>
      <c r="AD195" s="908"/>
      <c r="AE195" s="908"/>
      <c r="AF195" s="908"/>
      <c r="AG195" s="908"/>
      <c r="AH195" s="908"/>
      <c r="AI195" s="908"/>
      <c r="AJ195" s="908"/>
      <c r="AK195" s="908"/>
      <c r="AL195" s="908"/>
      <c r="AM195" s="908"/>
      <c r="AN195" s="908"/>
      <c r="AO195" s="908"/>
      <c r="AP195" s="908"/>
      <c r="AQ195" s="908"/>
    </row>
    <row r="196" spans="1:43" ht="12.75" customHeight="1" x14ac:dyDescent="0.2">
      <c r="A196" s="908"/>
      <c r="B196" s="909"/>
      <c r="C196" s="908"/>
      <c r="D196" s="908"/>
      <c r="E196" s="908"/>
      <c r="F196" s="908"/>
      <c r="G196" s="908"/>
      <c r="H196" s="908"/>
      <c r="I196" s="908"/>
      <c r="J196" s="908"/>
      <c r="K196" s="908"/>
      <c r="L196" s="908"/>
      <c r="M196" s="908"/>
      <c r="N196" s="908"/>
      <c r="O196" s="908"/>
      <c r="P196" s="908"/>
      <c r="Q196" s="908"/>
      <c r="R196" s="908"/>
      <c r="S196" s="908"/>
      <c r="T196" s="908"/>
      <c r="U196" s="908"/>
      <c r="V196" s="908"/>
      <c r="W196" s="908"/>
      <c r="X196" s="908"/>
      <c r="Y196" s="908"/>
      <c r="Z196" s="908"/>
      <c r="AA196" s="908"/>
      <c r="AB196" s="908"/>
      <c r="AC196" s="908"/>
      <c r="AD196" s="908"/>
      <c r="AE196" s="908"/>
      <c r="AF196" s="908"/>
      <c r="AG196" s="908"/>
      <c r="AH196" s="908"/>
      <c r="AI196" s="908"/>
      <c r="AJ196" s="908"/>
      <c r="AK196" s="908"/>
      <c r="AL196" s="908"/>
      <c r="AM196" s="908"/>
      <c r="AN196" s="908"/>
      <c r="AO196" s="908"/>
      <c r="AP196" s="908"/>
      <c r="AQ196" s="908"/>
    </row>
    <row r="197" spans="1:43" ht="12.75" customHeight="1" x14ac:dyDescent="0.2">
      <c r="A197" s="908"/>
      <c r="B197" s="909"/>
      <c r="C197" s="908"/>
      <c r="D197" s="908"/>
      <c r="E197" s="908"/>
      <c r="F197" s="908"/>
      <c r="G197" s="908"/>
      <c r="H197" s="908"/>
      <c r="I197" s="908"/>
      <c r="J197" s="908"/>
      <c r="K197" s="908"/>
      <c r="L197" s="908"/>
      <c r="M197" s="908"/>
      <c r="N197" s="908"/>
      <c r="O197" s="908"/>
      <c r="P197" s="908"/>
      <c r="Q197" s="908"/>
      <c r="R197" s="908"/>
      <c r="S197" s="908"/>
      <c r="T197" s="908"/>
      <c r="U197" s="908"/>
      <c r="V197" s="908"/>
      <c r="W197" s="908"/>
      <c r="X197" s="908"/>
      <c r="Y197" s="908"/>
      <c r="Z197" s="908"/>
      <c r="AA197" s="908"/>
      <c r="AB197" s="908"/>
      <c r="AC197" s="908"/>
      <c r="AD197" s="908"/>
      <c r="AE197" s="908"/>
      <c r="AF197" s="908"/>
      <c r="AG197" s="908"/>
      <c r="AH197" s="908"/>
      <c r="AI197" s="908"/>
      <c r="AJ197" s="908"/>
      <c r="AK197" s="908"/>
      <c r="AL197" s="908"/>
      <c r="AM197" s="908"/>
      <c r="AN197" s="908"/>
      <c r="AO197" s="908"/>
      <c r="AP197" s="908"/>
      <c r="AQ197" s="908"/>
    </row>
    <row r="198" spans="1:43" ht="12.75" customHeight="1" x14ac:dyDescent="0.2">
      <c r="A198" s="908"/>
      <c r="B198" s="909"/>
      <c r="C198" s="908"/>
      <c r="D198" s="908"/>
      <c r="E198" s="908"/>
      <c r="F198" s="908"/>
      <c r="G198" s="908"/>
      <c r="H198" s="908"/>
      <c r="I198" s="908"/>
      <c r="J198" s="908"/>
      <c r="K198" s="908"/>
      <c r="L198" s="908"/>
      <c r="M198" s="908"/>
      <c r="N198" s="908"/>
      <c r="O198" s="908"/>
      <c r="P198" s="908"/>
      <c r="Q198" s="908"/>
      <c r="R198" s="908"/>
      <c r="S198" s="908"/>
      <c r="T198" s="908"/>
      <c r="U198" s="908"/>
      <c r="V198" s="908"/>
      <c r="W198" s="908"/>
      <c r="X198" s="908"/>
      <c r="Y198" s="908"/>
      <c r="Z198" s="908"/>
      <c r="AA198" s="908"/>
      <c r="AB198" s="908"/>
      <c r="AC198" s="908"/>
      <c r="AD198" s="908"/>
      <c r="AE198" s="908"/>
      <c r="AF198" s="908"/>
      <c r="AG198" s="908"/>
      <c r="AH198" s="908"/>
      <c r="AI198" s="908"/>
      <c r="AJ198" s="908"/>
      <c r="AK198" s="908"/>
      <c r="AL198" s="908"/>
      <c r="AM198" s="908"/>
      <c r="AN198" s="908"/>
      <c r="AO198" s="908"/>
      <c r="AP198" s="908"/>
      <c r="AQ198" s="908"/>
    </row>
    <row r="199" spans="1:43" ht="12.75" customHeight="1" x14ac:dyDescent="0.2">
      <c r="A199" s="908"/>
      <c r="B199" s="909"/>
      <c r="C199" s="908"/>
      <c r="D199" s="908"/>
      <c r="E199" s="908"/>
      <c r="F199" s="908"/>
      <c r="G199" s="908"/>
      <c r="H199" s="908"/>
      <c r="I199" s="908"/>
      <c r="J199" s="908"/>
      <c r="K199" s="908"/>
      <c r="L199" s="908"/>
      <c r="M199" s="908"/>
      <c r="N199" s="908"/>
      <c r="O199" s="908"/>
      <c r="P199" s="908"/>
      <c r="Q199" s="908"/>
      <c r="R199" s="908"/>
      <c r="S199" s="908"/>
      <c r="T199" s="908"/>
      <c r="U199" s="908"/>
      <c r="V199" s="908"/>
      <c r="W199" s="908"/>
      <c r="X199" s="908"/>
      <c r="Y199" s="908"/>
      <c r="Z199" s="908"/>
      <c r="AA199" s="908"/>
      <c r="AB199" s="908"/>
      <c r="AC199" s="908"/>
      <c r="AD199" s="908"/>
      <c r="AE199" s="908"/>
      <c r="AF199" s="908"/>
      <c r="AG199" s="908"/>
      <c r="AH199" s="908"/>
      <c r="AI199" s="908"/>
      <c r="AJ199" s="908"/>
      <c r="AK199" s="908"/>
      <c r="AL199" s="908"/>
      <c r="AM199" s="908"/>
      <c r="AN199" s="908"/>
      <c r="AO199" s="908"/>
      <c r="AP199" s="908"/>
      <c r="AQ199" s="908"/>
    </row>
    <row r="200" spans="1:43" ht="12.75" customHeight="1" x14ac:dyDescent="0.2">
      <c r="A200" s="908"/>
      <c r="B200" s="909"/>
      <c r="C200" s="908"/>
      <c r="D200" s="908"/>
      <c r="E200" s="908"/>
      <c r="F200" s="908"/>
      <c r="G200" s="908"/>
      <c r="H200" s="908"/>
      <c r="I200" s="908"/>
      <c r="J200" s="908"/>
      <c r="K200" s="908"/>
      <c r="L200" s="908"/>
      <c r="M200" s="908"/>
      <c r="N200" s="908"/>
      <c r="O200" s="908"/>
      <c r="P200" s="908"/>
      <c r="Q200" s="908"/>
      <c r="R200" s="908"/>
      <c r="S200" s="908"/>
      <c r="T200" s="908"/>
      <c r="U200" s="908"/>
      <c r="V200" s="908"/>
      <c r="W200" s="908"/>
      <c r="X200" s="908"/>
      <c r="Y200" s="908"/>
      <c r="Z200" s="908"/>
      <c r="AA200" s="908"/>
      <c r="AB200" s="908"/>
      <c r="AC200" s="908"/>
      <c r="AD200" s="908"/>
      <c r="AE200" s="908"/>
      <c r="AF200" s="908"/>
      <c r="AG200" s="908"/>
      <c r="AH200" s="908"/>
      <c r="AI200" s="908"/>
      <c r="AJ200" s="908"/>
      <c r="AK200" s="908"/>
      <c r="AL200" s="908"/>
      <c r="AM200" s="908"/>
      <c r="AN200" s="908"/>
      <c r="AO200" s="908"/>
      <c r="AP200" s="908"/>
      <c r="AQ200" s="908"/>
    </row>
    <row r="201" spans="1:43" ht="12.75" customHeight="1" x14ac:dyDescent="0.2">
      <c r="A201" s="908"/>
      <c r="B201" s="909"/>
      <c r="C201" s="908"/>
      <c r="D201" s="908"/>
      <c r="E201" s="908"/>
      <c r="F201" s="908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908"/>
      <c r="U201" s="908"/>
      <c r="V201" s="908"/>
      <c r="W201" s="908"/>
      <c r="X201" s="908"/>
      <c r="Y201" s="908"/>
      <c r="Z201" s="908"/>
      <c r="AA201" s="908"/>
      <c r="AB201" s="908"/>
      <c r="AC201" s="908"/>
      <c r="AD201" s="908"/>
      <c r="AE201" s="908"/>
      <c r="AF201" s="908"/>
      <c r="AG201" s="908"/>
      <c r="AH201" s="908"/>
      <c r="AI201" s="908"/>
      <c r="AJ201" s="908"/>
      <c r="AK201" s="908"/>
      <c r="AL201" s="908"/>
      <c r="AM201" s="908"/>
      <c r="AN201" s="908"/>
      <c r="AO201" s="908"/>
      <c r="AP201" s="908"/>
      <c r="AQ201" s="908"/>
    </row>
    <row r="202" spans="1:43" ht="12.75" customHeight="1" x14ac:dyDescent="0.2">
      <c r="A202" s="908"/>
      <c r="B202" s="909"/>
      <c r="C202" s="908"/>
      <c r="D202" s="908"/>
      <c r="E202" s="908"/>
      <c r="F202" s="908"/>
      <c r="G202" s="908"/>
      <c r="H202" s="908"/>
      <c r="I202" s="908"/>
      <c r="J202" s="908"/>
      <c r="K202" s="908"/>
      <c r="L202" s="908"/>
      <c r="M202" s="908"/>
      <c r="N202" s="908"/>
      <c r="O202" s="908"/>
      <c r="P202" s="908"/>
      <c r="Q202" s="908"/>
      <c r="R202" s="908"/>
      <c r="S202" s="908"/>
      <c r="T202" s="908"/>
      <c r="U202" s="908"/>
      <c r="V202" s="908"/>
      <c r="W202" s="908"/>
      <c r="X202" s="908"/>
      <c r="Y202" s="908"/>
      <c r="Z202" s="908"/>
      <c r="AA202" s="908"/>
      <c r="AB202" s="908"/>
      <c r="AC202" s="908"/>
      <c r="AD202" s="908"/>
      <c r="AE202" s="908"/>
      <c r="AF202" s="908"/>
      <c r="AG202" s="908"/>
      <c r="AH202" s="908"/>
      <c r="AI202" s="908"/>
      <c r="AJ202" s="908"/>
      <c r="AK202" s="908"/>
      <c r="AL202" s="908"/>
      <c r="AM202" s="908"/>
      <c r="AN202" s="908"/>
      <c r="AO202" s="908"/>
      <c r="AP202" s="908"/>
      <c r="AQ202" s="908"/>
    </row>
    <row r="203" spans="1:43" ht="12.75" customHeight="1" x14ac:dyDescent="0.2">
      <c r="A203" s="908"/>
      <c r="B203" s="909"/>
      <c r="C203" s="908"/>
      <c r="D203" s="908"/>
      <c r="E203" s="908"/>
      <c r="F203" s="908"/>
      <c r="G203" s="908"/>
      <c r="H203" s="908"/>
      <c r="I203" s="908"/>
      <c r="J203" s="908"/>
      <c r="K203" s="908"/>
      <c r="L203" s="908"/>
      <c r="M203" s="908"/>
      <c r="N203" s="908"/>
      <c r="O203" s="908"/>
      <c r="P203" s="908"/>
      <c r="Q203" s="908"/>
      <c r="R203" s="908"/>
      <c r="S203" s="908"/>
      <c r="T203" s="908"/>
      <c r="U203" s="908"/>
      <c r="V203" s="908"/>
      <c r="W203" s="908"/>
      <c r="X203" s="908"/>
      <c r="Y203" s="908"/>
      <c r="Z203" s="908"/>
      <c r="AA203" s="908"/>
      <c r="AB203" s="908"/>
      <c r="AC203" s="908"/>
      <c r="AD203" s="908"/>
      <c r="AE203" s="908"/>
      <c r="AF203" s="908"/>
      <c r="AG203" s="908"/>
      <c r="AH203" s="908"/>
      <c r="AI203" s="908"/>
      <c r="AJ203" s="908"/>
      <c r="AK203" s="908"/>
      <c r="AL203" s="908"/>
      <c r="AM203" s="908"/>
      <c r="AN203" s="908"/>
      <c r="AO203" s="908"/>
      <c r="AP203" s="908"/>
      <c r="AQ203" s="908"/>
    </row>
    <row r="204" spans="1:43" ht="12.75" customHeight="1" x14ac:dyDescent="0.2">
      <c r="A204" s="908"/>
      <c r="B204" s="909"/>
      <c r="C204" s="908"/>
      <c r="D204" s="908"/>
      <c r="E204" s="908"/>
      <c r="F204" s="908"/>
      <c r="G204" s="908"/>
      <c r="H204" s="908"/>
      <c r="I204" s="908"/>
      <c r="J204" s="908"/>
      <c r="K204" s="908"/>
      <c r="L204" s="908"/>
      <c r="M204" s="908"/>
      <c r="N204" s="908"/>
      <c r="O204" s="908"/>
      <c r="P204" s="908"/>
      <c r="Q204" s="908"/>
      <c r="R204" s="908"/>
      <c r="S204" s="908"/>
      <c r="T204" s="908"/>
      <c r="U204" s="908"/>
      <c r="V204" s="908"/>
      <c r="W204" s="908"/>
      <c r="X204" s="908"/>
      <c r="Y204" s="908"/>
      <c r="Z204" s="908"/>
      <c r="AA204" s="908"/>
      <c r="AB204" s="908"/>
      <c r="AC204" s="908"/>
      <c r="AD204" s="908"/>
      <c r="AE204" s="908"/>
      <c r="AF204" s="908"/>
      <c r="AG204" s="908"/>
      <c r="AH204" s="908"/>
      <c r="AI204" s="908"/>
      <c r="AJ204" s="908"/>
      <c r="AK204" s="908"/>
      <c r="AL204" s="908"/>
      <c r="AM204" s="908"/>
      <c r="AN204" s="908"/>
      <c r="AO204" s="908"/>
      <c r="AP204" s="908"/>
      <c r="AQ204" s="908"/>
    </row>
    <row r="205" spans="1:43" ht="12.75" customHeight="1" x14ac:dyDescent="0.2">
      <c r="A205" s="908"/>
      <c r="B205" s="909"/>
      <c r="C205" s="908"/>
      <c r="D205" s="908"/>
      <c r="E205" s="908"/>
      <c r="F205" s="908"/>
      <c r="G205" s="908"/>
      <c r="H205" s="908"/>
      <c r="I205" s="908"/>
      <c r="J205" s="908"/>
      <c r="K205" s="908"/>
      <c r="L205" s="908"/>
      <c r="M205" s="908"/>
      <c r="N205" s="908"/>
      <c r="O205" s="908"/>
      <c r="P205" s="908"/>
      <c r="Q205" s="908"/>
      <c r="R205" s="908"/>
      <c r="S205" s="908"/>
      <c r="T205" s="908"/>
      <c r="U205" s="908"/>
      <c r="V205" s="908"/>
      <c r="W205" s="908"/>
      <c r="X205" s="908"/>
      <c r="Y205" s="908"/>
      <c r="Z205" s="908"/>
      <c r="AA205" s="908"/>
      <c r="AB205" s="908"/>
      <c r="AC205" s="908"/>
      <c r="AD205" s="908"/>
      <c r="AE205" s="908"/>
      <c r="AF205" s="908"/>
      <c r="AG205" s="908"/>
      <c r="AH205" s="908"/>
      <c r="AI205" s="908"/>
      <c r="AJ205" s="908"/>
      <c r="AK205" s="908"/>
      <c r="AL205" s="908"/>
      <c r="AM205" s="908"/>
      <c r="AN205" s="908"/>
      <c r="AO205" s="908"/>
      <c r="AP205" s="908"/>
      <c r="AQ205" s="908"/>
    </row>
    <row r="206" spans="1:43" ht="12.75" customHeight="1" x14ac:dyDescent="0.2">
      <c r="A206" s="908"/>
      <c r="B206" s="909"/>
      <c r="C206" s="908"/>
      <c r="D206" s="908"/>
      <c r="E206" s="908"/>
      <c r="F206" s="908"/>
      <c r="G206" s="908"/>
      <c r="H206" s="908"/>
      <c r="I206" s="908"/>
      <c r="J206" s="908"/>
      <c r="K206" s="908"/>
      <c r="L206" s="908"/>
      <c r="M206" s="908"/>
      <c r="N206" s="908"/>
      <c r="O206" s="908"/>
      <c r="P206" s="908"/>
      <c r="Q206" s="908"/>
      <c r="R206" s="908"/>
      <c r="S206" s="908"/>
      <c r="T206" s="908"/>
      <c r="U206" s="908"/>
      <c r="V206" s="908"/>
      <c r="W206" s="908"/>
      <c r="X206" s="908"/>
      <c r="Y206" s="908"/>
      <c r="Z206" s="908"/>
      <c r="AA206" s="908"/>
      <c r="AB206" s="908"/>
      <c r="AC206" s="908"/>
      <c r="AD206" s="908"/>
      <c r="AE206" s="908"/>
      <c r="AF206" s="908"/>
      <c r="AG206" s="908"/>
      <c r="AH206" s="908"/>
      <c r="AI206" s="908"/>
      <c r="AJ206" s="908"/>
      <c r="AK206" s="908"/>
      <c r="AL206" s="908"/>
      <c r="AM206" s="908"/>
      <c r="AN206" s="908"/>
      <c r="AO206" s="908"/>
      <c r="AP206" s="908"/>
      <c r="AQ206" s="908"/>
    </row>
    <row r="207" spans="1:43" ht="12.75" customHeight="1" x14ac:dyDescent="0.2">
      <c r="A207" s="908"/>
      <c r="B207" s="909"/>
      <c r="C207" s="908"/>
      <c r="D207" s="908"/>
      <c r="E207" s="908"/>
      <c r="F207" s="908"/>
      <c r="G207" s="908"/>
      <c r="H207" s="908"/>
      <c r="I207" s="908"/>
      <c r="J207" s="908"/>
      <c r="K207" s="908"/>
      <c r="L207" s="908"/>
      <c r="M207" s="908"/>
      <c r="N207" s="908"/>
      <c r="O207" s="908"/>
      <c r="P207" s="908"/>
      <c r="Q207" s="908"/>
      <c r="R207" s="908"/>
      <c r="S207" s="908"/>
      <c r="T207" s="908"/>
      <c r="U207" s="908"/>
      <c r="V207" s="908"/>
      <c r="W207" s="908"/>
      <c r="X207" s="908"/>
      <c r="Y207" s="908"/>
      <c r="Z207" s="908"/>
      <c r="AA207" s="908"/>
      <c r="AB207" s="908"/>
      <c r="AC207" s="908"/>
      <c r="AD207" s="908"/>
      <c r="AE207" s="908"/>
      <c r="AF207" s="908"/>
      <c r="AG207" s="908"/>
      <c r="AH207" s="908"/>
      <c r="AI207" s="908"/>
      <c r="AJ207" s="908"/>
      <c r="AK207" s="908"/>
      <c r="AL207" s="908"/>
      <c r="AM207" s="908"/>
      <c r="AN207" s="908"/>
      <c r="AO207" s="908"/>
      <c r="AP207" s="908"/>
      <c r="AQ207" s="908"/>
    </row>
    <row r="208" spans="1:43" ht="12.75" customHeight="1" x14ac:dyDescent="0.2">
      <c r="A208" s="908"/>
      <c r="B208" s="909"/>
      <c r="C208" s="908"/>
      <c r="D208" s="908"/>
      <c r="E208" s="908"/>
      <c r="F208" s="908"/>
      <c r="G208" s="908"/>
      <c r="H208" s="908"/>
      <c r="I208" s="908"/>
      <c r="J208" s="908"/>
      <c r="K208" s="908"/>
      <c r="L208" s="908"/>
      <c r="M208" s="908"/>
      <c r="N208" s="908"/>
      <c r="O208" s="908"/>
      <c r="P208" s="908"/>
      <c r="Q208" s="908"/>
      <c r="R208" s="908"/>
      <c r="S208" s="908"/>
      <c r="T208" s="908"/>
      <c r="U208" s="908"/>
      <c r="V208" s="908"/>
      <c r="W208" s="908"/>
      <c r="X208" s="908"/>
      <c r="Y208" s="908"/>
      <c r="Z208" s="908"/>
      <c r="AA208" s="908"/>
      <c r="AB208" s="908"/>
      <c r="AC208" s="908"/>
      <c r="AD208" s="908"/>
      <c r="AE208" s="908"/>
      <c r="AF208" s="908"/>
      <c r="AG208" s="908"/>
      <c r="AH208" s="908"/>
      <c r="AI208" s="908"/>
      <c r="AJ208" s="908"/>
      <c r="AK208" s="908"/>
      <c r="AL208" s="908"/>
      <c r="AM208" s="908"/>
      <c r="AN208" s="908"/>
      <c r="AO208" s="908"/>
      <c r="AP208" s="908"/>
      <c r="AQ208" s="908"/>
    </row>
    <row r="209" spans="1:43" ht="12.75" customHeight="1" x14ac:dyDescent="0.2">
      <c r="A209" s="908"/>
      <c r="B209" s="909"/>
      <c r="C209" s="908"/>
      <c r="D209" s="908"/>
      <c r="E209" s="908"/>
      <c r="F209" s="908"/>
      <c r="G209" s="908"/>
      <c r="H209" s="908"/>
      <c r="I209" s="908"/>
      <c r="J209" s="908"/>
      <c r="K209" s="908"/>
      <c r="L209" s="908"/>
      <c r="M209" s="908"/>
      <c r="N209" s="908"/>
      <c r="O209" s="908"/>
      <c r="P209" s="908"/>
      <c r="Q209" s="908"/>
      <c r="R209" s="908"/>
      <c r="S209" s="908"/>
      <c r="T209" s="908"/>
      <c r="U209" s="908"/>
      <c r="V209" s="908"/>
      <c r="W209" s="908"/>
      <c r="X209" s="908"/>
      <c r="Y209" s="908"/>
      <c r="Z209" s="908"/>
      <c r="AA209" s="908"/>
      <c r="AB209" s="908"/>
      <c r="AC209" s="908"/>
      <c r="AD209" s="908"/>
      <c r="AE209" s="908"/>
      <c r="AF209" s="908"/>
      <c r="AG209" s="908"/>
      <c r="AH209" s="908"/>
      <c r="AI209" s="908"/>
      <c r="AJ209" s="908"/>
      <c r="AK209" s="908"/>
      <c r="AL209" s="908"/>
      <c r="AM209" s="908"/>
      <c r="AN209" s="908"/>
      <c r="AO209" s="908"/>
      <c r="AP209" s="908"/>
      <c r="AQ209" s="908"/>
    </row>
    <row r="210" spans="1:43" ht="12.75" customHeight="1" x14ac:dyDescent="0.2">
      <c r="A210" s="908"/>
      <c r="B210" s="909"/>
      <c r="C210" s="908"/>
      <c r="D210" s="908"/>
      <c r="E210" s="908"/>
      <c r="F210" s="908"/>
      <c r="G210" s="908"/>
      <c r="H210" s="908"/>
      <c r="I210" s="908"/>
      <c r="J210" s="908"/>
      <c r="K210" s="908"/>
      <c r="L210" s="908"/>
      <c r="M210" s="908"/>
      <c r="N210" s="908"/>
      <c r="O210" s="908"/>
      <c r="P210" s="908"/>
      <c r="Q210" s="908"/>
      <c r="R210" s="908"/>
      <c r="S210" s="908"/>
      <c r="T210" s="908"/>
      <c r="U210" s="908"/>
      <c r="V210" s="908"/>
      <c r="W210" s="908"/>
      <c r="X210" s="908"/>
      <c r="Y210" s="908"/>
      <c r="Z210" s="908"/>
      <c r="AA210" s="908"/>
      <c r="AB210" s="908"/>
      <c r="AC210" s="908"/>
      <c r="AD210" s="908"/>
      <c r="AE210" s="908"/>
      <c r="AF210" s="908"/>
      <c r="AG210" s="908"/>
      <c r="AH210" s="908"/>
      <c r="AI210" s="908"/>
      <c r="AJ210" s="908"/>
      <c r="AK210" s="908"/>
      <c r="AL210" s="908"/>
      <c r="AM210" s="908"/>
      <c r="AN210" s="908"/>
      <c r="AO210" s="908"/>
      <c r="AP210" s="908"/>
      <c r="AQ210" s="908"/>
    </row>
    <row r="211" spans="1:43" ht="12.75" customHeight="1" x14ac:dyDescent="0.2">
      <c r="A211" s="908"/>
      <c r="B211" s="909"/>
      <c r="C211" s="908"/>
      <c r="D211" s="908"/>
      <c r="E211" s="908"/>
      <c r="F211" s="908"/>
      <c r="G211" s="908"/>
      <c r="H211" s="908"/>
      <c r="I211" s="908"/>
      <c r="J211" s="908"/>
      <c r="K211" s="908"/>
      <c r="L211" s="908"/>
      <c r="M211" s="908"/>
      <c r="N211" s="908"/>
      <c r="O211" s="908"/>
      <c r="P211" s="908"/>
      <c r="Q211" s="908"/>
      <c r="R211" s="908"/>
      <c r="S211" s="908"/>
      <c r="T211" s="908"/>
      <c r="U211" s="908"/>
      <c r="V211" s="908"/>
      <c r="W211" s="908"/>
      <c r="X211" s="908"/>
      <c r="Y211" s="908"/>
      <c r="Z211" s="908"/>
      <c r="AA211" s="908"/>
      <c r="AB211" s="908"/>
      <c r="AC211" s="908"/>
      <c r="AD211" s="908"/>
      <c r="AE211" s="908"/>
      <c r="AF211" s="908"/>
      <c r="AG211" s="908"/>
      <c r="AH211" s="908"/>
      <c r="AI211" s="908"/>
      <c r="AJ211" s="908"/>
      <c r="AK211" s="908"/>
      <c r="AL211" s="908"/>
      <c r="AM211" s="908"/>
      <c r="AN211" s="908"/>
      <c r="AO211" s="908"/>
      <c r="AP211" s="908"/>
      <c r="AQ211" s="908"/>
    </row>
    <row r="212" spans="1:43" ht="12.75" customHeight="1" x14ac:dyDescent="0.2">
      <c r="A212" s="908"/>
      <c r="B212" s="909"/>
      <c r="C212" s="908"/>
      <c r="D212" s="908"/>
      <c r="E212" s="908"/>
      <c r="F212" s="908"/>
      <c r="G212" s="908"/>
      <c r="H212" s="908"/>
      <c r="I212" s="908"/>
      <c r="J212" s="908"/>
      <c r="K212" s="908"/>
      <c r="L212" s="908"/>
      <c r="M212" s="908"/>
      <c r="N212" s="908"/>
      <c r="O212" s="908"/>
      <c r="P212" s="908"/>
      <c r="Q212" s="908"/>
      <c r="R212" s="908"/>
      <c r="S212" s="908"/>
      <c r="T212" s="908"/>
      <c r="U212" s="908"/>
      <c r="V212" s="908"/>
      <c r="W212" s="908"/>
      <c r="X212" s="908"/>
      <c r="Y212" s="908"/>
      <c r="Z212" s="908"/>
      <c r="AA212" s="908"/>
      <c r="AB212" s="908"/>
      <c r="AC212" s="908"/>
      <c r="AD212" s="908"/>
      <c r="AE212" s="908"/>
      <c r="AF212" s="908"/>
      <c r="AG212" s="908"/>
      <c r="AH212" s="908"/>
      <c r="AI212" s="908"/>
      <c r="AJ212" s="908"/>
      <c r="AK212" s="908"/>
      <c r="AL212" s="908"/>
      <c r="AM212" s="908"/>
      <c r="AN212" s="908"/>
      <c r="AO212" s="908"/>
      <c r="AP212" s="908"/>
      <c r="AQ212" s="908"/>
    </row>
    <row r="213" spans="1:43" ht="12.75" customHeight="1" x14ac:dyDescent="0.2">
      <c r="A213" s="908"/>
      <c r="B213" s="909"/>
      <c r="C213" s="908"/>
      <c r="D213" s="908"/>
      <c r="E213" s="908"/>
      <c r="F213" s="908"/>
      <c r="G213" s="908"/>
      <c r="H213" s="908"/>
      <c r="I213" s="908"/>
      <c r="J213" s="908"/>
      <c r="K213" s="908"/>
      <c r="L213" s="908"/>
      <c r="M213" s="908"/>
      <c r="N213" s="908"/>
      <c r="O213" s="908"/>
      <c r="P213" s="908"/>
      <c r="Q213" s="908"/>
      <c r="R213" s="908"/>
      <c r="S213" s="908"/>
      <c r="T213" s="908"/>
      <c r="U213" s="908"/>
      <c r="V213" s="908"/>
      <c r="W213" s="908"/>
      <c r="X213" s="908"/>
      <c r="Y213" s="908"/>
      <c r="Z213" s="908"/>
      <c r="AA213" s="908"/>
      <c r="AB213" s="908"/>
      <c r="AC213" s="908"/>
      <c r="AD213" s="908"/>
      <c r="AE213" s="908"/>
      <c r="AF213" s="908"/>
      <c r="AG213" s="908"/>
      <c r="AH213" s="908"/>
      <c r="AI213" s="908"/>
      <c r="AJ213" s="908"/>
      <c r="AK213" s="908"/>
      <c r="AL213" s="908"/>
      <c r="AM213" s="908"/>
      <c r="AN213" s="908"/>
      <c r="AO213" s="908"/>
      <c r="AP213" s="908"/>
      <c r="AQ213" s="908"/>
    </row>
    <row r="214" spans="1:43" ht="12.75" customHeight="1" x14ac:dyDescent="0.2">
      <c r="A214" s="908"/>
      <c r="B214" s="909"/>
      <c r="C214" s="908"/>
      <c r="D214" s="908"/>
      <c r="E214" s="908"/>
      <c r="F214" s="908"/>
      <c r="G214" s="908"/>
      <c r="H214" s="908"/>
      <c r="I214" s="908"/>
      <c r="J214" s="908"/>
      <c r="K214" s="908"/>
      <c r="L214" s="908"/>
      <c r="M214" s="908"/>
      <c r="N214" s="908"/>
      <c r="O214" s="908"/>
      <c r="P214" s="908"/>
      <c r="Q214" s="908"/>
      <c r="R214" s="908"/>
      <c r="S214" s="908"/>
      <c r="T214" s="908"/>
      <c r="U214" s="908"/>
      <c r="V214" s="908"/>
      <c r="W214" s="908"/>
      <c r="X214" s="908"/>
      <c r="Y214" s="908"/>
      <c r="Z214" s="908"/>
      <c r="AA214" s="908"/>
      <c r="AB214" s="908"/>
      <c r="AC214" s="908"/>
      <c r="AD214" s="908"/>
      <c r="AE214" s="908"/>
      <c r="AF214" s="908"/>
      <c r="AG214" s="908"/>
      <c r="AH214" s="908"/>
      <c r="AI214" s="908"/>
      <c r="AJ214" s="908"/>
      <c r="AK214" s="908"/>
      <c r="AL214" s="908"/>
      <c r="AM214" s="908"/>
      <c r="AN214" s="908"/>
      <c r="AO214" s="908"/>
      <c r="AP214" s="908"/>
      <c r="AQ214" s="908"/>
    </row>
    <row r="215" spans="1:43" ht="12.75" customHeight="1" x14ac:dyDescent="0.2">
      <c r="A215" s="908"/>
      <c r="B215" s="909"/>
      <c r="C215" s="908"/>
      <c r="D215" s="908"/>
      <c r="E215" s="908"/>
      <c r="F215" s="908"/>
      <c r="G215" s="908"/>
      <c r="H215" s="908"/>
      <c r="I215" s="908"/>
      <c r="J215" s="908"/>
      <c r="K215" s="908"/>
      <c r="L215" s="908"/>
      <c r="M215" s="908"/>
      <c r="N215" s="908"/>
      <c r="O215" s="908"/>
      <c r="P215" s="908"/>
      <c r="Q215" s="908"/>
      <c r="R215" s="908"/>
      <c r="S215" s="908"/>
      <c r="T215" s="908"/>
      <c r="U215" s="908"/>
      <c r="V215" s="908"/>
      <c r="W215" s="908"/>
      <c r="X215" s="908"/>
      <c r="Y215" s="908"/>
      <c r="Z215" s="908"/>
      <c r="AA215" s="908"/>
      <c r="AB215" s="908"/>
      <c r="AC215" s="908"/>
      <c r="AD215" s="908"/>
      <c r="AE215" s="908"/>
      <c r="AF215" s="908"/>
      <c r="AG215" s="908"/>
      <c r="AH215" s="908"/>
      <c r="AI215" s="908"/>
      <c r="AJ215" s="908"/>
      <c r="AK215" s="908"/>
      <c r="AL215" s="908"/>
      <c r="AM215" s="908"/>
      <c r="AN215" s="908"/>
      <c r="AO215" s="908"/>
      <c r="AP215" s="908"/>
      <c r="AQ215" s="908"/>
    </row>
    <row r="216" spans="1:43" ht="12.75" customHeight="1" x14ac:dyDescent="0.2">
      <c r="A216" s="908"/>
      <c r="B216" s="909"/>
      <c r="C216" s="908"/>
      <c r="D216" s="908"/>
      <c r="E216" s="908"/>
      <c r="F216" s="908"/>
      <c r="G216" s="908"/>
      <c r="H216" s="908"/>
      <c r="I216" s="908"/>
      <c r="J216" s="908"/>
      <c r="K216" s="908"/>
      <c r="L216" s="908"/>
      <c r="M216" s="908"/>
      <c r="N216" s="908"/>
      <c r="O216" s="908"/>
      <c r="P216" s="908"/>
      <c r="Q216" s="908"/>
      <c r="R216" s="908"/>
      <c r="S216" s="908"/>
      <c r="T216" s="908"/>
      <c r="U216" s="908"/>
      <c r="V216" s="908"/>
      <c r="W216" s="908"/>
      <c r="X216" s="908"/>
      <c r="Y216" s="908"/>
      <c r="Z216" s="908"/>
      <c r="AA216" s="908"/>
      <c r="AB216" s="908"/>
      <c r="AC216" s="908"/>
      <c r="AD216" s="908"/>
      <c r="AE216" s="908"/>
      <c r="AF216" s="908"/>
      <c r="AG216" s="908"/>
      <c r="AH216" s="908"/>
      <c r="AI216" s="908"/>
      <c r="AJ216" s="908"/>
      <c r="AK216" s="908"/>
      <c r="AL216" s="908"/>
      <c r="AM216" s="908"/>
      <c r="AN216" s="908"/>
      <c r="AO216" s="908"/>
      <c r="AP216" s="908"/>
      <c r="AQ216" s="908"/>
    </row>
    <row r="217" spans="1:43" ht="12.75" customHeight="1" x14ac:dyDescent="0.2">
      <c r="A217" s="908"/>
      <c r="B217" s="909"/>
      <c r="C217" s="908"/>
      <c r="D217" s="908"/>
      <c r="E217" s="908"/>
      <c r="F217" s="908"/>
      <c r="G217" s="908"/>
      <c r="H217" s="908"/>
      <c r="I217" s="908"/>
      <c r="J217" s="908"/>
      <c r="K217" s="908"/>
      <c r="L217" s="908"/>
      <c r="M217" s="908"/>
      <c r="N217" s="908"/>
      <c r="O217" s="908"/>
      <c r="P217" s="908"/>
      <c r="Q217" s="908"/>
      <c r="R217" s="908"/>
      <c r="S217" s="908"/>
      <c r="T217" s="908"/>
      <c r="U217" s="908"/>
      <c r="V217" s="908"/>
      <c r="W217" s="908"/>
      <c r="X217" s="908"/>
      <c r="Y217" s="908"/>
      <c r="Z217" s="908"/>
      <c r="AA217" s="908"/>
      <c r="AB217" s="908"/>
      <c r="AC217" s="908"/>
      <c r="AD217" s="908"/>
      <c r="AE217" s="908"/>
      <c r="AF217" s="908"/>
      <c r="AG217" s="908"/>
      <c r="AH217" s="908"/>
      <c r="AI217" s="908"/>
      <c r="AJ217" s="908"/>
      <c r="AK217" s="908"/>
      <c r="AL217" s="908"/>
      <c r="AM217" s="908"/>
      <c r="AN217" s="908"/>
      <c r="AO217" s="908"/>
      <c r="AP217" s="908"/>
      <c r="AQ217" s="908"/>
    </row>
    <row r="218" spans="1:43" ht="12.75" customHeight="1" x14ac:dyDescent="0.2">
      <c r="A218" s="908"/>
      <c r="B218" s="909"/>
      <c r="C218" s="908"/>
      <c r="D218" s="908"/>
      <c r="E218" s="908"/>
      <c r="F218" s="908"/>
      <c r="G218" s="908"/>
      <c r="H218" s="908"/>
      <c r="I218" s="908"/>
      <c r="J218" s="908"/>
      <c r="K218" s="908"/>
      <c r="L218" s="908"/>
      <c r="M218" s="908"/>
      <c r="N218" s="908"/>
      <c r="O218" s="908"/>
      <c r="P218" s="908"/>
      <c r="Q218" s="908"/>
      <c r="R218" s="908"/>
      <c r="S218" s="908"/>
      <c r="T218" s="908"/>
      <c r="U218" s="908"/>
      <c r="V218" s="908"/>
      <c r="W218" s="908"/>
      <c r="X218" s="908"/>
      <c r="Y218" s="908"/>
      <c r="Z218" s="908"/>
      <c r="AA218" s="908"/>
      <c r="AB218" s="908"/>
      <c r="AC218" s="908"/>
      <c r="AD218" s="908"/>
      <c r="AE218" s="908"/>
      <c r="AF218" s="908"/>
      <c r="AG218" s="908"/>
      <c r="AH218" s="908"/>
      <c r="AI218" s="908"/>
      <c r="AJ218" s="908"/>
      <c r="AK218" s="908"/>
      <c r="AL218" s="908"/>
      <c r="AM218" s="908"/>
      <c r="AN218" s="908"/>
      <c r="AO218" s="908"/>
      <c r="AP218" s="908"/>
      <c r="AQ218" s="908"/>
    </row>
    <row r="219" spans="1:43" ht="12.75" customHeight="1" x14ac:dyDescent="0.2">
      <c r="A219" s="908"/>
      <c r="B219" s="909"/>
      <c r="C219" s="908"/>
      <c r="D219" s="908"/>
      <c r="E219" s="908"/>
      <c r="F219" s="908"/>
      <c r="G219" s="908"/>
      <c r="H219" s="908"/>
      <c r="I219" s="908"/>
      <c r="J219" s="908"/>
      <c r="K219" s="908"/>
      <c r="L219" s="908"/>
      <c r="M219" s="908"/>
      <c r="N219" s="908"/>
      <c r="O219" s="908"/>
      <c r="P219" s="908"/>
      <c r="Q219" s="908"/>
      <c r="R219" s="908"/>
      <c r="S219" s="908"/>
      <c r="T219" s="908"/>
      <c r="U219" s="908"/>
      <c r="V219" s="908"/>
      <c r="W219" s="908"/>
      <c r="X219" s="908"/>
      <c r="Y219" s="908"/>
      <c r="Z219" s="908"/>
      <c r="AA219" s="908"/>
      <c r="AB219" s="908"/>
      <c r="AC219" s="908"/>
      <c r="AD219" s="908"/>
      <c r="AE219" s="908"/>
      <c r="AF219" s="908"/>
      <c r="AG219" s="908"/>
      <c r="AH219" s="908"/>
      <c r="AI219" s="908"/>
      <c r="AJ219" s="908"/>
      <c r="AK219" s="908"/>
      <c r="AL219" s="908"/>
      <c r="AM219" s="908"/>
      <c r="AN219" s="908"/>
      <c r="AO219" s="908"/>
      <c r="AP219" s="908"/>
      <c r="AQ219" s="908"/>
    </row>
    <row r="220" spans="1:43" ht="12.75" customHeight="1" x14ac:dyDescent="0.2">
      <c r="A220" s="908"/>
      <c r="B220" s="909"/>
      <c r="C220" s="908"/>
      <c r="D220" s="908"/>
      <c r="E220" s="908"/>
      <c r="F220" s="908"/>
      <c r="G220" s="908"/>
      <c r="H220" s="908"/>
      <c r="I220" s="908"/>
      <c r="J220" s="908"/>
      <c r="K220" s="908"/>
      <c r="L220" s="908"/>
      <c r="M220" s="908"/>
      <c r="N220" s="908"/>
      <c r="O220" s="908"/>
      <c r="P220" s="908"/>
      <c r="Q220" s="908"/>
      <c r="R220" s="908"/>
      <c r="S220" s="908"/>
      <c r="T220" s="908"/>
      <c r="U220" s="908"/>
      <c r="V220" s="908"/>
      <c r="W220" s="908"/>
      <c r="X220" s="908"/>
      <c r="Y220" s="908"/>
      <c r="Z220" s="908"/>
      <c r="AA220" s="908"/>
      <c r="AB220" s="908"/>
      <c r="AC220" s="908"/>
      <c r="AD220" s="908"/>
      <c r="AE220" s="908"/>
      <c r="AF220" s="908"/>
      <c r="AG220" s="908"/>
      <c r="AH220" s="908"/>
      <c r="AI220" s="908"/>
      <c r="AJ220" s="908"/>
      <c r="AK220" s="908"/>
      <c r="AL220" s="908"/>
      <c r="AM220" s="908"/>
      <c r="AN220" s="908"/>
      <c r="AO220" s="908"/>
      <c r="AP220" s="908"/>
      <c r="AQ220" s="908"/>
    </row>
    <row r="221" spans="1:43" ht="12.75" customHeight="1" x14ac:dyDescent="0.2">
      <c r="A221" s="908"/>
      <c r="B221" s="909"/>
      <c r="C221" s="908"/>
      <c r="D221" s="908"/>
      <c r="E221" s="908"/>
      <c r="F221" s="908"/>
      <c r="G221" s="908"/>
      <c r="H221" s="908"/>
      <c r="I221" s="908"/>
      <c r="J221" s="908"/>
      <c r="K221" s="908"/>
      <c r="L221" s="908"/>
      <c r="M221" s="908"/>
      <c r="N221" s="908"/>
      <c r="O221" s="908"/>
      <c r="P221" s="908"/>
      <c r="Q221" s="908"/>
      <c r="R221" s="908"/>
      <c r="S221" s="908"/>
      <c r="T221" s="908"/>
      <c r="U221" s="908"/>
      <c r="V221" s="908"/>
      <c r="W221" s="908"/>
      <c r="X221" s="908"/>
      <c r="Y221" s="908"/>
      <c r="Z221" s="908"/>
      <c r="AA221" s="908"/>
      <c r="AB221" s="908"/>
      <c r="AC221" s="908"/>
      <c r="AD221" s="908"/>
      <c r="AE221" s="908"/>
      <c r="AF221" s="908"/>
      <c r="AG221" s="908"/>
      <c r="AH221" s="908"/>
      <c r="AI221" s="908"/>
      <c r="AJ221" s="908"/>
      <c r="AK221" s="908"/>
      <c r="AL221" s="908"/>
      <c r="AM221" s="908"/>
      <c r="AN221" s="908"/>
      <c r="AO221" s="908"/>
      <c r="AP221" s="908"/>
      <c r="AQ221" s="908"/>
    </row>
    <row r="222" spans="1:43" ht="12.75" customHeight="1" x14ac:dyDescent="0.2">
      <c r="A222" s="908"/>
      <c r="B222" s="909"/>
      <c r="C222" s="908"/>
      <c r="D222" s="908"/>
      <c r="E222" s="908"/>
      <c r="F222" s="908"/>
      <c r="G222" s="908"/>
      <c r="H222" s="908"/>
      <c r="I222" s="908"/>
      <c r="J222" s="908"/>
      <c r="K222" s="908"/>
      <c r="L222" s="908"/>
      <c r="M222" s="908"/>
      <c r="N222" s="908"/>
      <c r="O222" s="908"/>
      <c r="P222" s="908"/>
      <c r="Q222" s="908"/>
      <c r="R222" s="908"/>
      <c r="S222" s="908"/>
      <c r="T222" s="908"/>
      <c r="U222" s="908"/>
      <c r="V222" s="908"/>
      <c r="W222" s="908"/>
      <c r="X222" s="908"/>
      <c r="Y222" s="908"/>
      <c r="Z222" s="908"/>
      <c r="AA222" s="908"/>
      <c r="AB222" s="908"/>
      <c r="AC222" s="908"/>
      <c r="AD222" s="908"/>
      <c r="AE222" s="908"/>
      <c r="AF222" s="908"/>
      <c r="AG222" s="908"/>
      <c r="AH222" s="908"/>
      <c r="AI222" s="908"/>
      <c r="AJ222" s="908"/>
      <c r="AK222" s="908"/>
      <c r="AL222" s="908"/>
      <c r="AM222" s="908"/>
      <c r="AN222" s="908"/>
      <c r="AO222" s="908"/>
      <c r="AP222" s="908"/>
      <c r="AQ222" s="908"/>
    </row>
    <row r="223" spans="1:43" ht="12.75" customHeight="1" x14ac:dyDescent="0.2">
      <c r="A223" s="908"/>
      <c r="B223" s="909"/>
      <c r="C223" s="908"/>
      <c r="D223" s="908"/>
      <c r="E223" s="908"/>
      <c r="F223" s="908"/>
      <c r="G223" s="908"/>
      <c r="H223" s="908"/>
      <c r="I223" s="908"/>
      <c r="J223" s="908"/>
      <c r="K223" s="908"/>
      <c r="L223" s="908"/>
      <c r="M223" s="908"/>
      <c r="N223" s="908"/>
      <c r="O223" s="908"/>
      <c r="P223" s="908"/>
      <c r="Q223" s="908"/>
      <c r="R223" s="908"/>
      <c r="S223" s="908"/>
      <c r="T223" s="908"/>
      <c r="U223" s="908"/>
      <c r="V223" s="908"/>
      <c r="W223" s="908"/>
      <c r="X223" s="908"/>
      <c r="Y223" s="908"/>
      <c r="Z223" s="908"/>
      <c r="AA223" s="908"/>
      <c r="AB223" s="908"/>
      <c r="AC223" s="908"/>
      <c r="AD223" s="908"/>
      <c r="AE223" s="908"/>
      <c r="AF223" s="908"/>
      <c r="AG223" s="908"/>
      <c r="AH223" s="908"/>
      <c r="AI223" s="908"/>
      <c r="AJ223" s="908"/>
      <c r="AK223" s="908"/>
      <c r="AL223" s="908"/>
      <c r="AM223" s="908"/>
      <c r="AN223" s="908"/>
      <c r="AO223" s="908"/>
      <c r="AP223" s="908"/>
      <c r="AQ223" s="908"/>
    </row>
    <row r="224" spans="1:43" ht="12.75" customHeight="1" x14ac:dyDescent="0.2">
      <c r="A224" s="908"/>
      <c r="B224" s="909"/>
      <c r="C224" s="908"/>
      <c r="D224" s="908"/>
      <c r="E224" s="908"/>
      <c r="F224" s="908"/>
      <c r="G224" s="908"/>
      <c r="H224" s="908"/>
      <c r="I224" s="908"/>
      <c r="J224" s="908"/>
      <c r="K224" s="908"/>
      <c r="L224" s="908"/>
      <c r="M224" s="908"/>
      <c r="N224" s="908"/>
      <c r="O224" s="908"/>
      <c r="P224" s="908"/>
      <c r="Q224" s="908"/>
      <c r="R224" s="908"/>
      <c r="S224" s="908"/>
      <c r="T224" s="908"/>
      <c r="U224" s="908"/>
      <c r="V224" s="908"/>
      <c r="W224" s="908"/>
      <c r="X224" s="908"/>
      <c r="Y224" s="908"/>
      <c r="Z224" s="908"/>
      <c r="AA224" s="908"/>
      <c r="AB224" s="908"/>
      <c r="AC224" s="908"/>
      <c r="AD224" s="908"/>
      <c r="AE224" s="908"/>
      <c r="AF224" s="908"/>
      <c r="AG224" s="908"/>
      <c r="AH224" s="908"/>
      <c r="AI224" s="908"/>
      <c r="AJ224" s="908"/>
      <c r="AK224" s="908"/>
      <c r="AL224" s="908"/>
      <c r="AM224" s="908"/>
      <c r="AN224" s="908"/>
      <c r="AO224" s="908"/>
      <c r="AP224" s="908"/>
      <c r="AQ224" s="908"/>
    </row>
    <row r="225" spans="1:43" ht="12.75" customHeight="1" x14ac:dyDescent="0.2">
      <c r="A225" s="908"/>
      <c r="B225" s="909"/>
      <c r="C225" s="908"/>
      <c r="D225" s="908"/>
      <c r="E225" s="908"/>
      <c r="F225" s="908"/>
      <c r="G225" s="908"/>
      <c r="H225" s="908"/>
      <c r="I225" s="908"/>
      <c r="J225" s="908"/>
      <c r="K225" s="908"/>
      <c r="L225" s="908"/>
      <c r="M225" s="908"/>
      <c r="N225" s="908"/>
      <c r="O225" s="908"/>
      <c r="P225" s="908"/>
      <c r="Q225" s="908"/>
      <c r="R225" s="908"/>
      <c r="S225" s="908"/>
      <c r="T225" s="908"/>
      <c r="U225" s="908"/>
      <c r="V225" s="908"/>
      <c r="W225" s="908"/>
      <c r="X225" s="908"/>
      <c r="Y225" s="908"/>
      <c r="Z225" s="908"/>
      <c r="AA225" s="908"/>
      <c r="AB225" s="908"/>
      <c r="AC225" s="908"/>
      <c r="AD225" s="908"/>
      <c r="AE225" s="908"/>
      <c r="AF225" s="908"/>
      <c r="AG225" s="908"/>
      <c r="AH225" s="908"/>
      <c r="AI225" s="908"/>
      <c r="AJ225" s="908"/>
      <c r="AK225" s="908"/>
      <c r="AL225" s="908"/>
      <c r="AM225" s="908"/>
      <c r="AN225" s="908"/>
      <c r="AO225" s="908"/>
      <c r="AP225" s="908"/>
      <c r="AQ225" s="908"/>
    </row>
    <row r="226" spans="1:43" ht="12.75" customHeight="1" x14ac:dyDescent="0.2">
      <c r="A226" s="908"/>
      <c r="B226" s="909"/>
      <c r="C226" s="908"/>
      <c r="D226" s="908"/>
      <c r="E226" s="908"/>
      <c r="F226" s="908"/>
      <c r="G226" s="908"/>
      <c r="H226" s="908"/>
      <c r="I226" s="908"/>
      <c r="J226" s="908"/>
      <c r="K226" s="908"/>
      <c r="L226" s="908"/>
      <c r="M226" s="908"/>
      <c r="N226" s="908"/>
      <c r="O226" s="908"/>
      <c r="P226" s="908"/>
      <c r="Q226" s="908"/>
      <c r="R226" s="908"/>
      <c r="S226" s="908"/>
      <c r="T226" s="908"/>
      <c r="U226" s="908"/>
      <c r="V226" s="908"/>
      <c r="W226" s="908"/>
      <c r="X226" s="908"/>
      <c r="Y226" s="908"/>
      <c r="Z226" s="908"/>
      <c r="AA226" s="908"/>
      <c r="AB226" s="908"/>
      <c r="AC226" s="908"/>
      <c r="AD226" s="908"/>
      <c r="AE226" s="908"/>
      <c r="AF226" s="908"/>
      <c r="AG226" s="908"/>
      <c r="AH226" s="908"/>
      <c r="AI226" s="908"/>
      <c r="AJ226" s="908"/>
      <c r="AK226" s="908"/>
      <c r="AL226" s="908"/>
      <c r="AM226" s="908"/>
      <c r="AN226" s="908"/>
      <c r="AO226" s="908"/>
      <c r="AP226" s="908"/>
      <c r="AQ226" s="908"/>
    </row>
    <row r="227" spans="1:43" ht="12.75" customHeight="1" x14ac:dyDescent="0.2">
      <c r="A227" s="908"/>
      <c r="B227" s="909"/>
      <c r="C227" s="908"/>
      <c r="D227" s="908"/>
      <c r="E227" s="908"/>
      <c r="F227" s="908"/>
      <c r="G227" s="908"/>
      <c r="H227" s="908"/>
      <c r="I227" s="908"/>
      <c r="J227" s="908"/>
      <c r="K227" s="908"/>
      <c r="L227" s="908"/>
      <c r="M227" s="908"/>
      <c r="N227" s="908"/>
      <c r="O227" s="908"/>
      <c r="P227" s="908"/>
      <c r="Q227" s="908"/>
      <c r="R227" s="908"/>
      <c r="S227" s="908"/>
      <c r="T227" s="908"/>
      <c r="U227" s="908"/>
      <c r="V227" s="908"/>
      <c r="W227" s="908"/>
      <c r="X227" s="908"/>
      <c r="Y227" s="908"/>
      <c r="Z227" s="908"/>
      <c r="AA227" s="908"/>
      <c r="AB227" s="908"/>
      <c r="AC227" s="908"/>
      <c r="AD227" s="908"/>
      <c r="AE227" s="908"/>
      <c r="AF227" s="908"/>
      <c r="AG227" s="908"/>
      <c r="AH227" s="908"/>
      <c r="AI227" s="908"/>
      <c r="AJ227" s="908"/>
      <c r="AK227" s="908"/>
      <c r="AL227" s="908"/>
      <c r="AM227" s="908"/>
      <c r="AN227" s="908"/>
      <c r="AO227" s="908"/>
      <c r="AP227" s="908"/>
      <c r="AQ227" s="908"/>
    </row>
    <row r="228" spans="1:43" ht="12.75" customHeight="1" x14ac:dyDescent="0.2">
      <c r="A228" s="908"/>
      <c r="B228" s="909"/>
      <c r="C228" s="908"/>
      <c r="D228" s="908"/>
      <c r="E228" s="908"/>
      <c r="F228" s="908"/>
      <c r="G228" s="908"/>
      <c r="H228" s="908"/>
      <c r="I228" s="908"/>
      <c r="J228" s="908"/>
      <c r="K228" s="908"/>
      <c r="L228" s="908"/>
      <c r="M228" s="908"/>
      <c r="N228" s="908"/>
      <c r="O228" s="908"/>
      <c r="P228" s="908"/>
      <c r="Q228" s="908"/>
      <c r="R228" s="908"/>
      <c r="S228" s="908"/>
      <c r="T228" s="908"/>
      <c r="U228" s="908"/>
      <c r="V228" s="908"/>
      <c r="W228" s="908"/>
      <c r="X228" s="908"/>
      <c r="Y228" s="908"/>
      <c r="Z228" s="908"/>
      <c r="AA228" s="908"/>
      <c r="AB228" s="908"/>
      <c r="AC228" s="908"/>
      <c r="AD228" s="908"/>
      <c r="AE228" s="908"/>
      <c r="AF228" s="908"/>
      <c r="AG228" s="908"/>
      <c r="AH228" s="908"/>
      <c r="AI228" s="908"/>
      <c r="AJ228" s="908"/>
      <c r="AK228" s="908"/>
      <c r="AL228" s="908"/>
      <c r="AM228" s="908"/>
      <c r="AN228" s="908"/>
      <c r="AO228" s="908"/>
      <c r="AP228" s="908"/>
      <c r="AQ228" s="908"/>
    </row>
    <row r="229" spans="1:43" ht="12.75" customHeight="1" x14ac:dyDescent="0.2">
      <c r="A229" s="908"/>
      <c r="B229" s="909"/>
      <c r="C229" s="908"/>
      <c r="D229" s="908"/>
      <c r="E229" s="908"/>
      <c r="F229" s="908"/>
      <c r="G229" s="908"/>
      <c r="H229" s="908"/>
      <c r="I229" s="908"/>
      <c r="J229" s="908"/>
      <c r="K229" s="908"/>
      <c r="L229" s="908"/>
      <c r="M229" s="908"/>
      <c r="N229" s="908"/>
      <c r="O229" s="908"/>
      <c r="P229" s="908"/>
      <c r="Q229" s="908"/>
      <c r="R229" s="908"/>
      <c r="S229" s="908"/>
      <c r="T229" s="908"/>
      <c r="U229" s="908"/>
      <c r="V229" s="908"/>
      <c r="W229" s="908"/>
      <c r="X229" s="908"/>
      <c r="Y229" s="908"/>
      <c r="Z229" s="908"/>
      <c r="AA229" s="908"/>
      <c r="AB229" s="908"/>
      <c r="AC229" s="908"/>
      <c r="AD229" s="908"/>
      <c r="AE229" s="908"/>
      <c r="AF229" s="908"/>
      <c r="AG229" s="908"/>
      <c r="AH229" s="908"/>
      <c r="AI229" s="908"/>
      <c r="AJ229" s="908"/>
      <c r="AK229" s="908"/>
      <c r="AL229" s="908"/>
      <c r="AM229" s="908"/>
      <c r="AN229" s="908"/>
      <c r="AO229" s="908"/>
      <c r="AP229" s="908"/>
      <c r="AQ229" s="908"/>
    </row>
    <row r="230" spans="1:43" ht="12.75" customHeight="1" x14ac:dyDescent="0.2">
      <c r="A230" s="908"/>
      <c r="B230" s="909"/>
      <c r="C230" s="908"/>
      <c r="D230" s="908"/>
      <c r="E230" s="908"/>
      <c r="F230" s="908"/>
      <c r="G230" s="908"/>
      <c r="H230" s="908"/>
      <c r="I230" s="908"/>
      <c r="J230" s="908"/>
      <c r="K230" s="908"/>
      <c r="L230" s="908"/>
      <c r="M230" s="908"/>
      <c r="N230" s="908"/>
      <c r="O230" s="908"/>
      <c r="P230" s="908"/>
      <c r="Q230" s="908"/>
      <c r="R230" s="908"/>
      <c r="S230" s="908"/>
      <c r="T230" s="908"/>
      <c r="U230" s="908"/>
      <c r="V230" s="908"/>
      <c r="W230" s="908"/>
      <c r="X230" s="908"/>
      <c r="Y230" s="908"/>
      <c r="Z230" s="908"/>
      <c r="AA230" s="908"/>
      <c r="AB230" s="908"/>
      <c r="AC230" s="908"/>
      <c r="AD230" s="908"/>
      <c r="AE230" s="908"/>
      <c r="AF230" s="908"/>
      <c r="AG230" s="908"/>
      <c r="AH230" s="908"/>
      <c r="AI230" s="908"/>
      <c r="AJ230" s="908"/>
      <c r="AK230" s="908"/>
      <c r="AL230" s="908"/>
      <c r="AM230" s="908"/>
      <c r="AN230" s="908"/>
      <c r="AO230" s="908"/>
      <c r="AP230" s="908"/>
      <c r="AQ230" s="908"/>
    </row>
    <row r="231" spans="1:43" ht="12.75" customHeight="1" x14ac:dyDescent="0.2">
      <c r="A231" s="908"/>
      <c r="B231" s="909"/>
      <c r="C231" s="908"/>
      <c r="D231" s="908"/>
      <c r="E231" s="908"/>
      <c r="F231" s="908"/>
      <c r="G231" s="908"/>
      <c r="H231" s="908"/>
      <c r="I231" s="908"/>
      <c r="J231" s="908"/>
      <c r="K231" s="908"/>
      <c r="L231" s="908"/>
      <c r="M231" s="908"/>
      <c r="N231" s="908"/>
      <c r="O231" s="908"/>
      <c r="P231" s="908"/>
      <c r="Q231" s="908"/>
      <c r="R231" s="908"/>
      <c r="S231" s="908"/>
      <c r="T231" s="908"/>
      <c r="U231" s="908"/>
      <c r="V231" s="908"/>
      <c r="W231" s="908"/>
      <c r="X231" s="908"/>
      <c r="Y231" s="908"/>
      <c r="Z231" s="908"/>
      <c r="AA231" s="908"/>
      <c r="AB231" s="908"/>
      <c r="AC231" s="908"/>
      <c r="AD231" s="908"/>
      <c r="AE231" s="908"/>
      <c r="AF231" s="908"/>
      <c r="AG231" s="908"/>
      <c r="AH231" s="908"/>
      <c r="AI231" s="908"/>
      <c r="AJ231" s="908"/>
      <c r="AK231" s="908"/>
      <c r="AL231" s="908"/>
      <c r="AM231" s="908"/>
      <c r="AN231" s="908"/>
      <c r="AO231" s="908"/>
      <c r="AP231" s="908"/>
      <c r="AQ231" s="908"/>
    </row>
    <row r="232" spans="1:43" ht="12.75" customHeight="1" x14ac:dyDescent="0.2">
      <c r="A232" s="908"/>
      <c r="B232" s="909"/>
      <c r="C232" s="908"/>
      <c r="D232" s="908"/>
      <c r="E232" s="908"/>
      <c r="F232" s="908"/>
      <c r="G232" s="908"/>
      <c r="H232" s="908"/>
      <c r="I232" s="908"/>
      <c r="J232" s="908"/>
      <c r="K232" s="908"/>
      <c r="L232" s="908"/>
      <c r="M232" s="908"/>
      <c r="N232" s="908"/>
      <c r="O232" s="908"/>
      <c r="P232" s="908"/>
      <c r="Q232" s="908"/>
      <c r="R232" s="908"/>
      <c r="S232" s="908"/>
      <c r="T232" s="908"/>
      <c r="U232" s="908"/>
      <c r="V232" s="908"/>
      <c r="W232" s="908"/>
      <c r="X232" s="908"/>
      <c r="Y232" s="908"/>
      <c r="Z232" s="908"/>
      <c r="AA232" s="908"/>
      <c r="AB232" s="908"/>
      <c r="AC232" s="908"/>
      <c r="AD232" s="908"/>
      <c r="AE232" s="908"/>
      <c r="AF232" s="908"/>
      <c r="AG232" s="908"/>
      <c r="AH232" s="908"/>
      <c r="AI232" s="908"/>
      <c r="AJ232" s="908"/>
      <c r="AK232" s="908"/>
      <c r="AL232" s="908"/>
      <c r="AM232" s="908"/>
      <c r="AN232" s="908"/>
      <c r="AO232" s="908"/>
      <c r="AP232" s="908"/>
      <c r="AQ232" s="908"/>
    </row>
    <row r="233" spans="1:43" ht="12.75" customHeight="1" x14ac:dyDescent="0.2">
      <c r="A233" s="908"/>
      <c r="B233" s="909"/>
      <c r="C233" s="908"/>
      <c r="D233" s="908"/>
      <c r="E233" s="908"/>
      <c r="F233" s="908"/>
      <c r="G233" s="908"/>
      <c r="H233" s="908"/>
      <c r="I233" s="908"/>
      <c r="J233" s="908"/>
      <c r="K233" s="908"/>
      <c r="L233" s="908"/>
      <c r="M233" s="908"/>
      <c r="N233" s="908"/>
      <c r="O233" s="908"/>
      <c r="P233" s="908"/>
      <c r="Q233" s="908"/>
      <c r="R233" s="908"/>
      <c r="S233" s="908"/>
      <c r="T233" s="908"/>
      <c r="U233" s="908"/>
      <c r="V233" s="908"/>
      <c r="W233" s="908"/>
      <c r="X233" s="908"/>
      <c r="Y233" s="908"/>
      <c r="Z233" s="908"/>
      <c r="AA233" s="908"/>
      <c r="AB233" s="908"/>
      <c r="AC233" s="908"/>
      <c r="AD233" s="908"/>
      <c r="AE233" s="908"/>
      <c r="AF233" s="908"/>
      <c r="AG233" s="908"/>
      <c r="AH233" s="908"/>
      <c r="AI233" s="908"/>
      <c r="AJ233" s="908"/>
      <c r="AK233" s="908"/>
      <c r="AL233" s="908"/>
      <c r="AM233" s="908"/>
      <c r="AN233" s="908"/>
      <c r="AO233" s="908"/>
      <c r="AP233" s="908"/>
      <c r="AQ233" s="908"/>
    </row>
    <row r="234" spans="1:43" ht="12.75" customHeight="1" x14ac:dyDescent="0.2">
      <c r="A234" s="908"/>
      <c r="B234" s="909"/>
      <c r="C234" s="908"/>
      <c r="D234" s="908"/>
      <c r="E234" s="908"/>
      <c r="F234" s="908"/>
      <c r="G234" s="908"/>
      <c r="H234" s="908"/>
      <c r="I234" s="908"/>
      <c r="J234" s="908"/>
      <c r="K234" s="908"/>
      <c r="L234" s="908"/>
      <c r="M234" s="908"/>
      <c r="N234" s="908"/>
      <c r="O234" s="908"/>
      <c r="P234" s="908"/>
      <c r="Q234" s="908"/>
      <c r="R234" s="908"/>
      <c r="S234" s="908"/>
      <c r="T234" s="908"/>
      <c r="U234" s="908"/>
      <c r="V234" s="908"/>
      <c r="W234" s="908"/>
      <c r="X234" s="908"/>
      <c r="Y234" s="908"/>
      <c r="Z234" s="908"/>
      <c r="AA234" s="908"/>
      <c r="AB234" s="908"/>
      <c r="AC234" s="908"/>
      <c r="AD234" s="908"/>
      <c r="AE234" s="908"/>
      <c r="AF234" s="908"/>
      <c r="AG234" s="908"/>
      <c r="AH234" s="908"/>
      <c r="AI234" s="908"/>
      <c r="AJ234" s="908"/>
      <c r="AK234" s="908"/>
      <c r="AL234" s="908"/>
      <c r="AM234" s="908"/>
      <c r="AN234" s="908"/>
      <c r="AO234" s="908"/>
      <c r="AP234" s="908"/>
      <c r="AQ234" s="908"/>
    </row>
    <row r="235" spans="1:43" ht="12.75" customHeight="1" x14ac:dyDescent="0.2">
      <c r="A235" s="908"/>
      <c r="B235" s="909"/>
      <c r="C235" s="908"/>
      <c r="D235" s="908"/>
      <c r="E235" s="908"/>
      <c r="F235" s="908"/>
      <c r="G235" s="908"/>
      <c r="H235" s="908"/>
      <c r="I235" s="908"/>
      <c r="J235" s="908"/>
      <c r="K235" s="908"/>
      <c r="L235" s="908"/>
      <c r="M235" s="908"/>
      <c r="N235" s="908"/>
      <c r="O235" s="908"/>
      <c r="P235" s="908"/>
      <c r="Q235" s="908"/>
      <c r="R235" s="908"/>
      <c r="S235" s="908"/>
      <c r="T235" s="908"/>
      <c r="U235" s="908"/>
      <c r="V235" s="908"/>
      <c r="W235" s="908"/>
      <c r="X235" s="908"/>
      <c r="Y235" s="908"/>
      <c r="Z235" s="908"/>
      <c r="AA235" s="908"/>
      <c r="AB235" s="908"/>
      <c r="AC235" s="908"/>
      <c r="AD235" s="908"/>
      <c r="AE235" s="908"/>
      <c r="AF235" s="908"/>
      <c r="AG235" s="908"/>
      <c r="AH235" s="908"/>
      <c r="AI235" s="908"/>
      <c r="AJ235" s="908"/>
      <c r="AK235" s="908"/>
      <c r="AL235" s="908"/>
      <c r="AM235" s="908"/>
      <c r="AN235" s="908"/>
      <c r="AO235" s="908"/>
      <c r="AP235" s="908"/>
      <c r="AQ235" s="908"/>
    </row>
    <row r="236" spans="1:43" ht="12.75" customHeight="1" x14ac:dyDescent="0.2">
      <c r="A236" s="908"/>
      <c r="B236" s="909"/>
      <c r="C236" s="908"/>
      <c r="D236" s="908"/>
      <c r="E236" s="908"/>
      <c r="F236" s="908"/>
      <c r="G236" s="908"/>
      <c r="H236" s="908"/>
      <c r="I236" s="908"/>
      <c r="J236" s="908"/>
      <c r="K236" s="908"/>
      <c r="L236" s="908"/>
      <c r="M236" s="908"/>
      <c r="N236" s="908"/>
      <c r="O236" s="908"/>
      <c r="P236" s="908"/>
      <c r="Q236" s="908"/>
      <c r="R236" s="908"/>
      <c r="S236" s="908"/>
      <c r="T236" s="908"/>
      <c r="U236" s="908"/>
      <c r="V236" s="908"/>
      <c r="W236" s="908"/>
      <c r="X236" s="908"/>
      <c r="Y236" s="908"/>
      <c r="Z236" s="908"/>
      <c r="AA236" s="908"/>
      <c r="AB236" s="908"/>
      <c r="AC236" s="908"/>
      <c r="AD236" s="908"/>
      <c r="AE236" s="908"/>
      <c r="AF236" s="908"/>
      <c r="AG236" s="908"/>
      <c r="AH236" s="908"/>
      <c r="AI236" s="908"/>
      <c r="AJ236" s="908"/>
      <c r="AK236" s="908"/>
      <c r="AL236" s="908"/>
      <c r="AM236" s="908"/>
      <c r="AN236" s="908"/>
      <c r="AO236" s="908"/>
      <c r="AP236" s="908"/>
      <c r="AQ236" s="908"/>
    </row>
    <row r="237" spans="1:43" ht="12.75" customHeight="1" x14ac:dyDescent="0.2">
      <c r="A237" s="908"/>
      <c r="B237" s="909"/>
      <c r="C237" s="908"/>
      <c r="D237" s="908"/>
      <c r="E237" s="908"/>
      <c r="F237" s="908"/>
      <c r="G237" s="908"/>
      <c r="H237" s="908"/>
      <c r="I237" s="908"/>
      <c r="J237" s="908"/>
      <c r="K237" s="908"/>
      <c r="L237" s="908"/>
      <c r="M237" s="908"/>
      <c r="N237" s="908"/>
      <c r="O237" s="908"/>
      <c r="P237" s="908"/>
      <c r="Q237" s="908"/>
      <c r="R237" s="908"/>
      <c r="S237" s="908"/>
      <c r="T237" s="908"/>
      <c r="U237" s="908"/>
      <c r="V237" s="908"/>
      <c r="W237" s="908"/>
      <c r="X237" s="908"/>
      <c r="Y237" s="908"/>
      <c r="Z237" s="908"/>
      <c r="AA237" s="908"/>
      <c r="AB237" s="908"/>
      <c r="AC237" s="908"/>
      <c r="AD237" s="908"/>
      <c r="AE237" s="908"/>
      <c r="AF237" s="908"/>
      <c r="AG237" s="908"/>
      <c r="AH237" s="908"/>
      <c r="AI237" s="908"/>
      <c r="AJ237" s="908"/>
      <c r="AK237" s="908"/>
      <c r="AL237" s="908"/>
      <c r="AM237" s="908"/>
      <c r="AN237" s="908"/>
      <c r="AO237" s="908"/>
      <c r="AP237" s="908"/>
      <c r="AQ237" s="908"/>
    </row>
    <row r="238" spans="1:43" ht="12.75" customHeight="1" x14ac:dyDescent="0.2">
      <c r="A238" s="908"/>
      <c r="B238" s="909"/>
      <c r="C238" s="908"/>
      <c r="D238" s="908"/>
      <c r="E238" s="908"/>
      <c r="F238" s="908"/>
      <c r="G238" s="908"/>
      <c r="H238" s="908"/>
      <c r="I238" s="908"/>
      <c r="J238" s="908"/>
      <c r="K238" s="908"/>
      <c r="L238" s="908"/>
      <c r="M238" s="908"/>
      <c r="N238" s="908"/>
      <c r="O238" s="908"/>
      <c r="P238" s="908"/>
      <c r="Q238" s="908"/>
      <c r="R238" s="908"/>
      <c r="S238" s="908"/>
      <c r="T238" s="908"/>
      <c r="U238" s="908"/>
      <c r="V238" s="908"/>
      <c r="W238" s="908"/>
      <c r="X238" s="908"/>
      <c r="Y238" s="908"/>
      <c r="Z238" s="908"/>
      <c r="AA238" s="908"/>
      <c r="AB238" s="908"/>
      <c r="AC238" s="908"/>
      <c r="AD238" s="908"/>
      <c r="AE238" s="908"/>
      <c r="AF238" s="908"/>
      <c r="AG238" s="908"/>
      <c r="AH238" s="908"/>
      <c r="AI238" s="908"/>
      <c r="AJ238" s="908"/>
      <c r="AK238" s="908"/>
      <c r="AL238" s="908"/>
      <c r="AM238" s="908"/>
      <c r="AN238" s="908"/>
      <c r="AO238" s="908"/>
      <c r="AP238" s="908"/>
      <c r="AQ238" s="908"/>
    </row>
    <row r="239" spans="1:43" ht="12.75" customHeight="1" x14ac:dyDescent="0.2">
      <c r="A239" s="908"/>
      <c r="B239" s="909"/>
      <c r="C239" s="908"/>
      <c r="D239" s="908"/>
      <c r="E239" s="908"/>
      <c r="F239" s="908"/>
      <c r="G239" s="908"/>
      <c r="H239" s="908"/>
      <c r="I239" s="908"/>
      <c r="J239" s="908"/>
      <c r="K239" s="908"/>
      <c r="L239" s="908"/>
      <c r="M239" s="908"/>
      <c r="N239" s="908"/>
      <c r="O239" s="908"/>
      <c r="P239" s="908"/>
      <c r="Q239" s="908"/>
      <c r="R239" s="908"/>
      <c r="S239" s="908"/>
      <c r="T239" s="908"/>
      <c r="U239" s="908"/>
      <c r="V239" s="908"/>
      <c r="W239" s="908"/>
      <c r="X239" s="908"/>
      <c r="Y239" s="908"/>
      <c r="Z239" s="908"/>
      <c r="AA239" s="908"/>
      <c r="AB239" s="908"/>
      <c r="AC239" s="908"/>
      <c r="AD239" s="908"/>
      <c r="AE239" s="908"/>
      <c r="AF239" s="908"/>
      <c r="AG239" s="908"/>
      <c r="AH239" s="908"/>
      <c r="AI239" s="908"/>
      <c r="AJ239" s="908"/>
      <c r="AK239" s="908"/>
      <c r="AL239" s="908"/>
      <c r="AM239" s="908"/>
      <c r="AN239" s="908"/>
      <c r="AO239" s="908"/>
      <c r="AP239" s="908"/>
      <c r="AQ239" s="908"/>
    </row>
    <row r="240" spans="1:43" ht="12.75" customHeight="1" x14ac:dyDescent="0.2">
      <c r="A240" s="908"/>
      <c r="B240" s="909"/>
      <c r="C240" s="908"/>
      <c r="D240" s="908"/>
      <c r="E240" s="908"/>
      <c r="F240" s="908"/>
      <c r="G240" s="908"/>
      <c r="H240" s="908"/>
      <c r="I240" s="908"/>
      <c r="J240" s="908"/>
      <c r="K240" s="908"/>
      <c r="L240" s="908"/>
      <c r="M240" s="908"/>
      <c r="N240" s="908"/>
      <c r="O240" s="908"/>
      <c r="P240" s="908"/>
      <c r="Q240" s="908"/>
      <c r="R240" s="908"/>
      <c r="S240" s="908"/>
      <c r="T240" s="908"/>
      <c r="U240" s="908"/>
      <c r="V240" s="908"/>
      <c r="W240" s="908"/>
      <c r="X240" s="908"/>
      <c r="Y240" s="908"/>
      <c r="Z240" s="908"/>
      <c r="AA240" s="908"/>
      <c r="AB240" s="908"/>
      <c r="AC240" s="908"/>
      <c r="AD240" s="908"/>
      <c r="AE240" s="908"/>
      <c r="AF240" s="908"/>
      <c r="AG240" s="908"/>
      <c r="AH240" s="908"/>
      <c r="AI240" s="908"/>
      <c r="AJ240" s="908"/>
      <c r="AK240" s="908"/>
      <c r="AL240" s="908"/>
      <c r="AM240" s="908"/>
      <c r="AN240" s="908"/>
      <c r="AO240" s="908"/>
      <c r="AP240" s="908"/>
      <c r="AQ240" s="908"/>
    </row>
    <row r="241" spans="1:43" ht="12.75" customHeight="1" x14ac:dyDescent="0.2">
      <c r="A241" s="908"/>
      <c r="B241" s="909"/>
      <c r="C241" s="908"/>
      <c r="D241" s="908"/>
      <c r="E241" s="908"/>
      <c r="F241" s="908"/>
      <c r="G241" s="908"/>
      <c r="H241" s="908"/>
      <c r="I241" s="908"/>
      <c r="J241" s="908"/>
      <c r="K241" s="908"/>
      <c r="L241" s="908"/>
      <c r="M241" s="908"/>
      <c r="N241" s="908"/>
      <c r="O241" s="908"/>
      <c r="P241" s="908"/>
      <c r="Q241" s="908"/>
      <c r="R241" s="908"/>
      <c r="S241" s="908"/>
      <c r="T241" s="908"/>
      <c r="U241" s="908"/>
      <c r="V241" s="908"/>
      <c r="W241" s="908"/>
      <c r="X241" s="908"/>
      <c r="Y241" s="908"/>
      <c r="Z241" s="908"/>
      <c r="AA241" s="908"/>
      <c r="AB241" s="908"/>
      <c r="AC241" s="908"/>
      <c r="AD241" s="908"/>
      <c r="AE241" s="908"/>
      <c r="AF241" s="908"/>
      <c r="AG241" s="908"/>
      <c r="AH241" s="908"/>
      <c r="AI241" s="908"/>
      <c r="AJ241" s="908"/>
      <c r="AK241" s="908"/>
      <c r="AL241" s="908"/>
      <c r="AM241" s="908"/>
      <c r="AN241" s="908"/>
      <c r="AO241" s="908"/>
      <c r="AP241" s="908"/>
      <c r="AQ241" s="908"/>
    </row>
    <row r="242" spans="1:43" ht="12.75" customHeight="1" x14ac:dyDescent="0.2">
      <c r="A242" s="908"/>
      <c r="B242" s="909"/>
      <c r="C242" s="908"/>
      <c r="D242" s="908"/>
      <c r="E242" s="908"/>
      <c r="F242" s="908"/>
      <c r="G242" s="908"/>
      <c r="H242" s="908"/>
      <c r="I242" s="908"/>
      <c r="J242" s="908"/>
      <c r="K242" s="908"/>
      <c r="L242" s="908"/>
      <c r="M242" s="908"/>
      <c r="N242" s="908"/>
      <c r="O242" s="908"/>
      <c r="P242" s="908"/>
      <c r="Q242" s="908"/>
      <c r="R242" s="908"/>
      <c r="S242" s="908"/>
      <c r="T242" s="908"/>
      <c r="U242" s="908"/>
      <c r="V242" s="908"/>
      <c r="W242" s="908"/>
      <c r="X242" s="908"/>
      <c r="Y242" s="908"/>
      <c r="Z242" s="908"/>
      <c r="AA242" s="908"/>
      <c r="AB242" s="908"/>
      <c r="AC242" s="908"/>
      <c r="AD242" s="908"/>
      <c r="AE242" s="908"/>
      <c r="AF242" s="908"/>
      <c r="AG242" s="908"/>
      <c r="AH242" s="908"/>
      <c r="AI242" s="908"/>
      <c r="AJ242" s="908"/>
      <c r="AK242" s="908"/>
      <c r="AL242" s="908"/>
      <c r="AM242" s="908"/>
      <c r="AN242" s="908"/>
      <c r="AO242" s="908"/>
      <c r="AP242" s="908"/>
      <c r="AQ242" s="908"/>
    </row>
    <row r="243" spans="1:43" ht="12.75" customHeight="1" x14ac:dyDescent="0.2">
      <c r="A243" s="908"/>
      <c r="B243" s="909"/>
      <c r="C243" s="908"/>
      <c r="D243" s="908"/>
      <c r="E243" s="908"/>
      <c r="F243" s="908"/>
      <c r="G243" s="908"/>
      <c r="H243" s="908"/>
      <c r="I243" s="908"/>
      <c r="J243" s="908"/>
      <c r="K243" s="908"/>
      <c r="L243" s="908"/>
      <c r="M243" s="908"/>
      <c r="N243" s="908"/>
      <c r="O243" s="908"/>
      <c r="P243" s="908"/>
      <c r="Q243" s="908"/>
      <c r="R243" s="908"/>
      <c r="S243" s="908"/>
      <c r="T243" s="908"/>
      <c r="U243" s="908"/>
      <c r="V243" s="908"/>
      <c r="W243" s="908"/>
      <c r="X243" s="908"/>
      <c r="Y243" s="908"/>
      <c r="Z243" s="908"/>
      <c r="AA243" s="908"/>
      <c r="AB243" s="908"/>
      <c r="AC243" s="908"/>
      <c r="AD243" s="908"/>
      <c r="AE243" s="908"/>
      <c r="AF243" s="908"/>
      <c r="AG243" s="908"/>
      <c r="AH243" s="908"/>
      <c r="AI243" s="908"/>
      <c r="AJ243" s="908"/>
      <c r="AK243" s="908"/>
      <c r="AL243" s="908"/>
      <c r="AM243" s="908"/>
      <c r="AN243" s="908"/>
      <c r="AO243" s="908"/>
      <c r="AP243" s="908"/>
      <c r="AQ243" s="908"/>
    </row>
    <row r="244" spans="1:43" ht="12.75" customHeight="1" x14ac:dyDescent="0.2">
      <c r="A244" s="908"/>
      <c r="B244" s="909"/>
      <c r="C244" s="908"/>
      <c r="D244" s="908"/>
      <c r="E244" s="908"/>
      <c r="F244" s="908"/>
      <c r="G244" s="908"/>
      <c r="H244" s="908"/>
      <c r="I244" s="908"/>
      <c r="J244" s="908"/>
      <c r="K244" s="908"/>
      <c r="L244" s="908"/>
      <c r="M244" s="908"/>
      <c r="N244" s="908"/>
      <c r="O244" s="908"/>
      <c r="P244" s="908"/>
      <c r="Q244" s="908"/>
      <c r="R244" s="908"/>
      <c r="S244" s="908"/>
      <c r="T244" s="908"/>
      <c r="U244" s="908"/>
      <c r="V244" s="908"/>
      <c r="W244" s="908"/>
      <c r="X244" s="908"/>
      <c r="Y244" s="908"/>
      <c r="Z244" s="908"/>
      <c r="AA244" s="908"/>
      <c r="AB244" s="908"/>
      <c r="AC244" s="908"/>
      <c r="AD244" s="908"/>
      <c r="AE244" s="908"/>
      <c r="AF244" s="908"/>
      <c r="AG244" s="908"/>
      <c r="AH244" s="908"/>
      <c r="AI244" s="908"/>
      <c r="AJ244" s="908"/>
      <c r="AK244" s="908"/>
      <c r="AL244" s="908"/>
      <c r="AM244" s="908"/>
      <c r="AN244" s="908"/>
      <c r="AO244" s="908"/>
      <c r="AP244" s="908"/>
      <c r="AQ244" s="908"/>
    </row>
    <row r="245" spans="1:43" ht="12.75" customHeight="1" x14ac:dyDescent="0.2">
      <c r="A245" s="908"/>
      <c r="B245" s="909"/>
      <c r="C245" s="908"/>
      <c r="D245" s="908"/>
      <c r="E245" s="908"/>
      <c r="F245" s="908"/>
      <c r="G245" s="908"/>
      <c r="H245" s="908"/>
      <c r="I245" s="908"/>
      <c r="J245" s="908"/>
      <c r="K245" s="908"/>
      <c r="L245" s="908"/>
      <c r="M245" s="908"/>
      <c r="N245" s="908"/>
      <c r="O245" s="908"/>
      <c r="P245" s="908"/>
      <c r="Q245" s="908"/>
      <c r="R245" s="908"/>
      <c r="S245" s="908"/>
      <c r="T245" s="908"/>
      <c r="U245" s="908"/>
      <c r="V245" s="908"/>
      <c r="W245" s="908"/>
      <c r="X245" s="908"/>
      <c r="Y245" s="908"/>
      <c r="Z245" s="908"/>
      <c r="AA245" s="908"/>
      <c r="AB245" s="908"/>
      <c r="AC245" s="908"/>
      <c r="AD245" s="908"/>
      <c r="AE245" s="908"/>
      <c r="AF245" s="908"/>
      <c r="AG245" s="908"/>
      <c r="AH245" s="908"/>
      <c r="AI245" s="908"/>
      <c r="AJ245" s="908"/>
      <c r="AK245" s="908"/>
      <c r="AL245" s="908"/>
      <c r="AM245" s="908"/>
      <c r="AN245" s="908"/>
      <c r="AO245" s="908"/>
      <c r="AP245" s="908"/>
      <c r="AQ245" s="908"/>
    </row>
    <row r="246" spans="1:43" ht="12.75" customHeight="1" x14ac:dyDescent="0.2">
      <c r="A246" s="908"/>
      <c r="B246" s="909"/>
      <c r="C246" s="908"/>
      <c r="D246" s="908"/>
      <c r="E246" s="908"/>
      <c r="F246" s="908"/>
      <c r="G246" s="908"/>
      <c r="H246" s="908"/>
      <c r="I246" s="908"/>
      <c r="J246" s="908"/>
      <c r="K246" s="908"/>
      <c r="L246" s="908"/>
      <c r="M246" s="908"/>
      <c r="N246" s="908"/>
      <c r="O246" s="908"/>
      <c r="P246" s="908"/>
      <c r="Q246" s="908"/>
      <c r="R246" s="908"/>
      <c r="S246" s="908"/>
      <c r="T246" s="908"/>
      <c r="U246" s="908"/>
      <c r="V246" s="908"/>
      <c r="W246" s="908"/>
      <c r="X246" s="908"/>
      <c r="Y246" s="908"/>
      <c r="Z246" s="908"/>
      <c r="AA246" s="908"/>
      <c r="AB246" s="908"/>
      <c r="AC246" s="908"/>
      <c r="AD246" s="908"/>
      <c r="AE246" s="908"/>
      <c r="AF246" s="908"/>
      <c r="AG246" s="908"/>
      <c r="AH246" s="908"/>
      <c r="AI246" s="908"/>
      <c r="AJ246" s="908"/>
      <c r="AK246" s="908"/>
      <c r="AL246" s="908"/>
      <c r="AM246" s="908"/>
      <c r="AN246" s="908"/>
      <c r="AO246" s="908"/>
      <c r="AP246" s="908"/>
      <c r="AQ246" s="908"/>
    </row>
    <row r="247" spans="1:43" ht="12.75" customHeight="1" x14ac:dyDescent="0.2">
      <c r="A247" s="908"/>
      <c r="B247" s="909"/>
      <c r="C247" s="908"/>
      <c r="D247" s="908"/>
      <c r="E247" s="908"/>
      <c r="F247" s="908"/>
      <c r="G247" s="908"/>
      <c r="H247" s="908"/>
      <c r="I247" s="908"/>
      <c r="J247" s="908"/>
      <c r="K247" s="908"/>
      <c r="L247" s="908"/>
      <c r="M247" s="908"/>
      <c r="N247" s="908"/>
      <c r="O247" s="908"/>
      <c r="P247" s="908"/>
      <c r="Q247" s="908"/>
      <c r="R247" s="908"/>
      <c r="S247" s="908"/>
      <c r="T247" s="908"/>
      <c r="U247" s="908"/>
      <c r="V247" s="908"/>
      <c r="W247" s="908"/>
      <c r="X247" s="908"/>
      <c r="Y247" s="908"/>
      <c r="Z247" s="908"/>
      <c r="AA247" s="908"/>
      <c r="AB247" s="908"/>
      <c r="AC247" s="908"/>
      <c r="AD247" s="908"/>
      <c r="AE247" s="908"/>
      <c r="AF247" s="908"/>
      <c r="AG247" s="908"/>
      <c r="AH247" s="908"/>
      <c r="AI247" s="908"/>
      <c r="AJ247" s="908"/>
      <c r="AK247" s="908"/>
      <c r="AL247" s="908"/>
      <c r="AM247" s="908"/>
      <c r="AN247" s="908"/>
      <c r="AO247" s="908"/>
      <c r="AP247" s="908"/>
      <c r="AQ247" s="908"/>
    </row>
    <row r="248" spans="1:43" ht="12.75" customHeight="1" x14ac:dyDescent="0.2">
      <c r="A248" s="908"/>
      <c r="B248" s="909"/>
      <c r="C248" s="908"/>
      <c r="D248" s="908"/>
      <c r="E248" s="908"/>
      <c r="F248" s="908"/>
      <c r="G248" s="908"/>
      <c r="H248" s="908"/>
      <c r="I248" s="908"/>
      <c r="J248" s="908"/>
      <c r="K248" s="908"/>
      <c r="L248" s="908"/>
      <c r="M248" s="908"/>
      <c r="N248" s="908"/>
      <c r="O248" s="908"/>
      <c r="P248" s="908"/>
      <c r="Q248" s="908"/>
      <c r="R248" s="908"/>
      <c r="S248" s="908"/>
      <c r="T248" s="908"/>
      <c r="U248" s="908"/>
      <c r="V248" s="908"/>
      <c r="W248" s="908"/>
      <c r="X248" s="908"/>
      <c r="Y248" s="908"/>
      <c r="Z248" s="908"/>
      <c r="AA248" s="908"/>
      <c r="AB248" s="908"/>
      <c r="AC248" s="908"/>
      <c r="AD248" s="908"/>
      <c r="AE248" s="908"/>
      <c r="AF248" s="908"/>
      <c r="AG248" s="908"/>
      <c r="AH248" s="908"/>
      <c r="AI248" s="908"/>
      <c r="AJ248" s="908"/>
      <c r="AK248" s="908"/>
      <c r="AL248" s="908"/>
      <c r="AM248" s="908"/>
      <c r="AN248" s="908"/>
      <c r="AO248" s="908"/>
      <c r="AP248" s="908"/>
      <c r="AQ248" s="908"/>
    </row>
    <row r="249" spans="1:43" ht="12.75" customHeight="1" x14ac:dyDescent="0.2">
      <c r="A249" s="908"/>
      <c r="B249" s="909"/>
      <c r="C249" s="908"/>
      <c r="D249" s="908"/>
      <c r="E249" s="908"/>
      <c r="F249" s="908"/>
      <c r="G249" s="908"/>
      <c r="H249" s="908"/>
      <c r="I249" s="908"/>
      <c r="J249" s="908"/>
      <c r="K249" s="908"/>
      <c r="L249" s="908"/>
      <c r="M249" s="908"/>
      <c r="N249" s="908"/>
      <c r="O249" s="908"/>
      <c r="P249" s="908"/>
      <c r="Q249" s="908"/>
      <c r="R249" s="908"/>
      <c r="S249" s="908"/>
      <c r="T249" s="908"/>
      <c r="U249" s="908"/>
      <c r="V249" s="908"/>
      <c r="W249" s="908"/>
      <c r="X249" s="908"/>
      <c r="Y249" s="908"/>
      <c r="Z249" s="908"/>
      <c r="AA249" s="908"/>
      <c r="AB249" s="908"/>
      <c r="AC249" s="908"/>
      <c r="AD249" s="908"/>
      <c r="AE249" s="908"/>
      <c r="AF249" s="908"/>
      <c r="AG249" s="908"/>
      <c r="AH249" s="908"/>
      <c r="AI249" s="908"/>
      <c r="AJ249" s="908"/>
      <c r="AK249" s="908"/>
      <c r="AL249" s="908"/>
      <c r="AM249" s="908"/>
      <c r="AN249" s="908"/>
      <c r="AO249" s="908"/>
      <c r="AP249" s="908"/>
      <c r="AQ249" s="908"/>
    </row>
    <row r="250" spans="1:43" ht="12.75" customHeight="1" x14ac:dyDescent="0.2">
      <c r="A250" s="908"/>
      <c r="B250" s="909"/>
      <c r="C250" s="908"/>
      <c r="D250" s="908"/>
      <c r="E250" s="908"/>
      <c r="F250" s="908"/>
      <c r="G250" s="908"/>
      <c r="H250" s="908"/>
      <c r="I250" s="908"/>
      <c r="J250" s="908"/>
      <c r="K250" s="908"/>
      <c r="L250" s="908"/>
      <c r="M250" s="908"/>
      <c r="N250" s="908"/>
      <c r="O250" s="908"/>
      <c r="P250" s="908"/>
      <c r="Q250" s="908"/>
      <c r="R250" s="908"/>
      <c r="S250" s="908"/>
      <c r="T250" s="908"/>
      <c r="U250" s="908"/>
      <c r="V250" s="908"/>
      <c r="W250" s="908"/>
      <c r="X250" s="908"/>
      <c r="Y250" s="908"/>
      <c r="Z250" s="908"/>
      <c r="AA250" s="908"/>
      <c r="AB250" s="908"/>
      <c r="AC250" s="908"/>
      <c r="AD250" s="908"/>
      <c r="AE250" s="908"/>
      <c r="AF250" s="908"/>
      <c r="AG250" s="908"/>
      <c r="AH250" s="908"/>
      <c r="AI250" s="908"/>
      <c r="AJ250" s="908"/>
      <c r="AK250" s="908"/>
      <c r="AL250" s="908"/>
      <c r="AM250" s="908"/>
      <c r="AN250" s="908"/>
      <c r="AO250" s="908"/>
      <c r="AP250" s="908"/>
      <c r="AQ250" s="908"/>
    </row>
    <row r="251" spans="1:43" ht="12.75" customHeight="1" x14ac:dyDescent="0.2">
      <c r="A251" s="908"/>
      <c r="B251" s="909"/>
      <c r="C251" s="908"/>
      <c r="D251" s="908"/>
      <c r="E251" s="908"/>
      <c r="F251" s="908"/>
      <c r="G251" s="908"/>
      <c r="H251" s="908"/>
      <c r="I251" s="908"/>
      <c r="J251" s="908"/>
      <c r="K251" s="908"/>
      <c r="L251" s="908"/>
      <c r="M251" s="908"/>
      <c r="N251" s="908"/>
      <c r="O251" s="908"/>
      <c r="P251" s="908"/>
      <c r="Q251" s="908"/>
      <c r="R251" s="908"/>
      <c r="S251" s="908"/>
      <c r="T251" s="908"/>
      <c r="U251" s="908"/>
      <c r="V251" s="908"/>
      <c r="W251" s="908"/>
      <c r="X251" s="908"/>
      <c r="Y251" s="908"/>
      <c r="Z251" s="908"/>
      <c r="AA251" s="908"/>
      <c r="AB251" s="908"/>
      <c r="AC251" s="908"/>
      <c r="AD251" s="908"/>
      <c r="AE251" s="908"/>
      <c r="AF251" s="908"/>
      <c r="AG251" s="908"/>
      <c r="AH251" s="908"/>
      <c r="AI251" s="908"/>
      <c r="AJ251" s="908"/>
      <c r="AK251" s="908"/>
      <c r="AL251" s="908"/>
      <c r="AM251" s="908"/>
      <c r="AN251" s="908"/>
      <c r="AO251" s="908"/>
      <c r="AP251" s="908"/>
      <c r="AQ251" s="908"/>
    </row>
    <row r="252" spans="1:43" ht="12.75" customHeight="1" x14ac:dyDescent="0.2">
      <c r="A252" s="908"/>
      <c r="B252" s="909"/>
      <c r="C252" s="908"/>
      <c r="D252" s="908"/>
      <c r="E252" s="908"/>
      <c r="F252" s="908"/>
      <c r="G252" s="908"/>
      <c r="H252" s="908"/>
      <c r="I252" s="908"/>
      <c r="J252" s="908"/>
      <c r="K252" s="908"/>
      <c r="L252" s="908"/>
      <c r="M252" s="908"/>
      <c r="N252" s="908"/>
      <c r="O252" s="908"/>
      <c r="P252" s="908"/>
      <c r="Q252" s="908"/>
      <c r="R252" s="908"/>
      <c r="S252" s="908"/>
      <c r="T252" s="908"/>
      <c r="U252" s="908"/>
      <c r="V252" s="908"/>
      <c r="W252" s="908"/>
      <c r="X252" s="908"/>
      <c r="Y252" s="908"/>
      <c r="Z252" s="908"/>
      <c r="AA252" s="908"/>
      <c r="AB252" s="908"/>
      <c r="AC252" s="908"/>
      <c r="AD252" s="908"/>
      <c r="AE252" s="908"/>
      <c r="AF252" s="908"/>
      <c r="AG252" s="908"/>
      <c r="AH252" s="908"/>
      <c r="AI252" s="908"/>
      <c r="AJ252" s="908"/>
      <c r="AK252" s="908"/>
      <c r="AL252" s="908"/>
      <c r="AM252" s="908"/>
      <c r="AN252" s="908"/>
      <c r="AO252" s="908"/>
      <c r="AP252" s="908"/>
      <c r="AQ252" s="908"/>
    </row>
    <row r="253" spans="1:43" ht="12.75" customHeight="1" x14ac:dyDescent="0.2">
      <c r="A253" s="908"/>
      <c r="B253" s="909"/>
      <c r="C253" s="908"/>
      <c r="D253" s="908"/>
      <c r="E253" s="908"/>
      <c r="F253" s="908"/>
      <c r="G253" s="908"/>
      <c r="H253" s="908"/>
      <c r="I253" s="908"/>
      <c r="J253" s="908"/>
      <c r="K253" s="908"/>
      <c r="L253" s="908"/>
      <c r="M253" s="908"/>
      <c r="N253" s="908"/>
      <c r="O253" s="908"/>
      <c r="P253" s="908"/>
      <c r="Q253" s="908"/>
      <c r="R253" s="908"/>
      <c r="S253" s="908"/>
      <c r="T253" s="908"/>
      <c r="U253" s="908"/>
      <c r="V253" s="908"/>
      <c r="W253" s="908"/>
      <c r="X253" s="908"/>
      <c r="Y253" s="908"/>
      <c r="Z253" s="908"/>
      <c r="AA253" s="908"/>
      <c r="AB253" s="908"/>
      <c r="AC253" s="908"/>
      <c r="AD253" s="908"/>
      <c r="AE253" s="908"/>
      <c r="AF253" s="908"/>
      <c r="AG253" s="908"/>
      <c r="AH253" s="908"/>
      <c r="AI253" s="908"/>
      <c r="AJ253" s="908"/>
      <c r="AK253" s="908"/>
      <c r="AL253" s="908"/>
      <c r="AM253" s="908"/>
      <c r="AN253" s="908"/>
      <c r="AO253" s="908"/>
      <c r="AP253" s="908"/>
      <c r="AQ253" s="908"/>
    </row>
    <row r="254" spans="1:43" ht="12.75" customHeight="1" x14ac:dyDescent="0.2">
      <c r="A254" s="908"/>
      <c r="B254" s="909"/>
      <c r="C254" s="908"/>
      <c r="D254" s="908"/>
      <c r="E254" s="908"/>
      <c r="F254" s="908"/>
      <c r="G254" s="908"/>
      <c r="H254" s="908"/>
      <c r="I254" s="908"/>
      <c r="J254" s="908"/>
      <c r="K254" s="908"/>
      <c r="L254" s="908"/>
      <c r="M254" s="908"/>
      <c r="N254" s="908"/>
      <c r="O254" s="908"/>
      <c r="P254" s="908"/>
      <c r="Q254" s="908"/>
      <c r="R254" s="908"/>
      <c r="S254" s="908"/>
      <c r="T254" s="908"/>
      <c r="U254" s="908"/>
      <c r="V254" s="908"/>
      <c r="W254" s="908"/>
      <c r="X254" s="908"/>
      <c r="Y254" s="908"/>
      <c r="Z254" s="908"/>
      <c r="AA254" s="908"/>
      <c r="AB254" s="908"/>
      <c r="AC254" s="908"/>
      <c r="AD254" s="908"/>
      <c r="AE254" s="908"/>
      <c r="AF254" s="908"/>
      <c r="AG254" s="908"/>
      <c r="AH254" s="908"/>
      <c r="AI254" s="908"/>
      <c r="AJ254" s="908"/>
      <c r="AK254" s="908"/>
      <c r="AL254" s="908"/>
      <c r="AM254" s="908"/>
      <c r="AN254" s="908"/>
      <c r="AO254" s="908"/>
      <c r="AP254" s="908"/>
      <c r="AQ254" s="908"/>
    </row>
    <row r="255" spans="1:43" ht="12.75" customHeight="1" x14ac:dyDescent="0.2">
      <c r="A255" s="908"/>
      <c r="B255" s="909"/>
      <c r="C255" s="908"/>
      <c r="D255" s="908"/>
      <c r="E255" s="908"/>
      <c r="F255" s="908"/>
      <c r="G255" s="908"/>
      <c r="H255" s="908"/>
      <c r="I255" s="908"/>
      <c r="J255" s="908"/>
      <c r="K255" s="908"/>
      <c r="L255" s="908"/>
      <c r="M255" s="908"/>
      <c r="N255" s="908"/>
      <c r="O255" s="908"/>
      <c r="P255" s="908"/>
      <c r="Q255" s="908"/>
      <c r="R255" s="908"/>
      <c r="S255" s="908"/>
      <c r="T255" s="908"/>
      <c r="U255" s="908"/>
      <c r="V255" s="908"/>
      <c r="W255" s="908"/>
      <c r="X255" s="908"/>
      <c r="Y255" s="908"/>
      <c r="Z255" s="908"/>
      <c r="AA255" s="908"/>
      <c r="AB255" s="908"/>
      <c r="AC255" s="908"/>
      <c r="AD255" s="908"/>
      <c r="AE255" s="908"/>
      <c r="AF255" s="908"/>
      <c r="AG255" s="908"/>
      <c r="AH255" s="908"/>
      <c r="AI255" s="908"/>
      <c r="AJ255" s="908"/>
      <c r="AK255" s="908"/>
      <c r="AL255" s="908"/>
      <c r="AM255" s="908"/>
      <c r="AN255" s="908"/>
      <c r="AO255" s="908"/>
      <c r="AP255" s="908"/>
      <c r="AQ255" s="908"/>
    </row>
    <row r="256" spans="1:43" ht="12.75" customHeight="1" x14ac:dyDescent="0.2">
      <c r="A256" s="908"/>
      <c r="B256" s="909"/>
      <c r="C256" s="908"/>
      <c r="D256" s="908"/>
      <c r="E256" s="908"/>
      <c r="F256" s="908"/>
      <c r="G256" s="908"/>
      <c r="H256" s="908"/>
      <c r="I256" s="908"/>
      <c r="J256" s="908"/>
      <c r="K256" s="908"/>
      <c r="L256" s="908"/>
      <c r="M256" s="908"/>
      <c r="N256" s="908"/>
      <c r="O256" s="908"/>
      <c r="P256" s="908"/>
      <c r="Q256" s="908"/>
      <c r="R256" s="908"/>
      <c r="S256" s="908"/>
      <c r="T256" s="908"/>
      <c r="U256" s="908"/>
      <c r="V256" s="908"/>
      <c r="W256" s="908"/>
      <c r="X256" s="908"/>
      <c r="Y256" s="908"/>
      <c r="Z256" s="908"/>
      <c r="AA256" s="908"/>
      <c r="AB256" s="908"/>
      <c r="AC256" s="908"/>
      <c r="AD256" s="908"/>
      <c r="AE256" s="908"/>
      <c r="AF256" s="908"/>
      <c r="AG256" s="908"/>
      <c r="AH256" s="908"/>
      <c r="AI256" s="908"/>
      <c r="AJ256" s="908"/>
      <c r="AK256" s="908"/>
      <c r="AL256" s="908"/>
      <c r="AM256" s="908"/>
      <c r="AN256" s="908"/>
      <c r="AO256" s="908"/>
      <c r="AP256" s="908"/>
      <c r="AQ256" s="908"/>
    </row>
    <row r="257" spans="1:43" ht="12.75" customHeight="1" x14ac:dyDescent="0.2">
      <c r="A257" s="908"/>
      <c r="B257" s="909"/>
      <c r="C257" s="908"/>
      <c r="D257" s="908"/>
      <c r="E257" s="908"/>
      <c r="F257" s="908"/>
      <c r="G257" s="908"/>
      <c r="H257" s="908"/>
      <c r="I257" s="908"/>
      <c r="J257" s="908"/>
      <c r="K257" s="908"/>
      <c r="L257" s="908"/>
      <c r="M257" s="908"/>
      <c r="N257" s="908"/>
      <c r="O257" s="908"/>
      <c r="P257" s="908"/>
      <c r="Q257" s="908"/>
      <c r="R257" s="908"/>
      <c r="S257" s="908"/>
      <c r="T257" s="908"/>
      <c r="U257" s="908"/>
      <c r="V257" s="908"/>
      <c r="W257" s="908"/>
      <c r="X257" s="908"/>
      <c r="Y257" s="908"/>
      <c r="Z257" s="908"/>
      <c r="AA257" s="908"/>
      <c r="AB257" s="908"/>
      <c r="AC257" s="908"/>
      <c r="AD257" s="908"/>
      <c r="AE257" s="908"/>
      <c r="AF257" s="908"/>
      <c r="AG257" s="908"/>
      <c r="AH257" s="908"/>
      <c r="AI257" s="908"/>
      <c r="AJ257" s="908"/>
      <c r="AK257" s="908"/>
      <c r="AL257" s="908"/>
      <c r="AM257" s="908"/>
      <c r="AN257" s="908"/>
      <c r="AO257" s="908"/>
      <c r="AP257" s="908"/>
      <c r="AQ257" s="908"/>
    </row>
    <row r="258" spans="1:43" ht="12.75" customHeight="1" x14ac:dyDescent="0.2">
      <c r="A258" s="908"/>
      <c r="B258" s="909"/>
      <c r="C258" s="908"/>
      <c r="D258" s="908"/>
      <c r="E258" s="908"/>
      <c r="F258" s="908"/>
      <c r="G258" s="908"/>
      <c r="H258" s="908"/>
      <c r="I258" s="908"/>
      <c r="J258" s="908"/>
      <c r="K258" s="908"/>
      <c r="L258" s="908"/>
      <c r="M258" s="908"/>
      <c r="N258" s="908"/>
      <c r="O258" s="908"/>
      <c r="P258" s="908"/>
      <c r="Q258" s="908"/>
      <c r="R258" s="908"/>
      <c r="S258" s="908"/>
      <c r="T258" s="908"/>
      <c r="U258" s="908"/>
      <c r="V258" s="908"/>
      <c r="W258" s="908"/>
      <c r="X258" s="908"/>
      <c r="Y258" s="908"/>
      <c r="Z258" s="908"/>
      <c r="AA258" s="908"/>
      <c r="AB258" s="908"/>
      <c r="AC258" s="908"/>
      <c r="AD258" s="908"/>
      <c r="AE258" s="908"/>
      <c r="AF258" s="908"/>
      <c r="AG258" s="908"/>
      <c r="AH258" s="908"/>
      <c r="AI258" s="908"/>
      <c r="AJ258" s="908"/>
      <c r="AK258" s="908"/>
      <c r="AL258" s="908"/>
      <c r="AM258" s="908"/>
      <c r="AN258" s="908"/>
      <c r="AO258" s="908"/>
      <c r="AP258" s="908"/>
      <c r="AQ258" s="908"/>
    </row>
    <row r="259" spans="1:43" ht="12.75" customHeight="1" x14ac:dyDescent="0.2">
      <c r="A259" s="908"/>
      <c r="B259" s="909"/>
      <c r="C259" s="908"/>
      <c r="D259" s="908"/>
      <c r="E259" s="908"/>
      <c r="F259" s="908"/>
      <c r="G259" s="908"/>
      <c r="H259" s="908"/>
      <c r="I259" s="908"/>
      <c r="J259" s="908"/>
      <c r="K259" s="908"/>
      <c r="L259" s="908"/>
      <c r="M259" s="908"/>
      <c r="N259" s="908"/>
      <c r="O259" s="908"/>
      <c r="P259" s="908"/>
      <c r="Q259" s="908"/>
      <c r="R259" s="908"/>
      <c r="S259" s="908"/>
      <c r="T259" s="908"/>
      <c r="U259" s="908"/>
      <c r="V259" s="908"/>
      <c r="W259" s="908"/>
      <c r="X259" s="908"/>
      <c r="Y259" s="908"/>
      <c r="Z259" s="908"/>
      <c r="AA259" s="908"/>
      <c r="AB259" s="908"/>
      <c r="AC259" s="908"/>
      <c r="AD259" s="908"/>
      <c r="AE259" s="908"/>
      <c r="AF259" s="908"/>
      <c r="AG259" s="908"/>
      <c r="AH259" s="908"/>
      <c r="AI259" s="908"/>
      <c r="AJ259" s="908"/>
      <c r="AK259" s="908"/>
      <c r="AL259" s="908"/>
      <c r="AM259" s="908"/>
      <c r="AN259" s="908"/>
      <c r="AO259" s="908"/>
      <c r="AP259" s="908"/>
      <c r="AQ259" s="908"/>
    </row>
    <row r="260" spans="1:43" ht="12.75" customHeight="1" x14ac:dyDescent="0.2">
      <c r="A260" s="908"/>
      <c r="B260" s="909"/>
      <c r="C260" s="908"/>
      <c r="D260" s="908"/>
      <c r="E260" s="908"/>
      <c r="F260" s="908"/>
      <c r="G260" s="908"/>
      <c r="H260" s="908"/>
      <c r="I260" s="908"/>
      <c r="J260" s="908"/>
      <c r="K260" s="908"/>
      <c r="L260" s="908"/>
      <c r="M260" s="908"/>
      <c r="N260" s="908"/>
      <c r="O260" s="908"/>
      <c r="P260" s="908"/>
      <c r="Q260" s="908"/>
      <c r="R260" s="908"/>
      <c r="S260" s="908"/>
      <c r="T260" s="908"/>
      <c r="U260" s="908"/>
      <c r="V260" s="908"/>
      <c r="W260" s="908"/>
      <c r="X260" s="908"/>
      <c r="Y260" s="908"/>
      <c r="Z260" s="908"/>
      <c r="AA260" s="908"/>
      <c r="AB260" s="908"/>
      <c r="AC260" s="908"/>
      <c r="AD260" s="908"/>
      <c r="AE260" s="908"/>
      <c r="AF260" s="908"/>
      <c r="AG260" s="908"/>
      <c r="AH260" s="908"/>
      <c r="AI260" s="908"/>
      <c r="AJ260" s="908"/>
      <c r="AK260" s="908"/>
      <c r="AL260" s="908"/>
      <c r="AM260" s="908"/>
      <c r="AN260" s="908"/>
      <c r="AO260" s="908"/>
      <c r="AP260" s="908"/>
      <c r="AQ260" s="908"/>
    </row>
    <row r="261" spans="1:43" ht="12.75" customHeight="1" x14ac:dyDescent="0.2">
      <c r="A261" s="908"/>
      <c r="B261" s="909"/>
      <c r="C261" s="908"/>
      <c r="D261" s="908"/>
      <c r="E261" s="908"/>
      <c r="F261" s="908"/>
      <c r="G261" s="908"/>
      <c r="H261" s="908"/>
      <c r="I261" s="908"/>
      <c r="J261" s="908"/>
      <c r="K261" s="908"/>
      <c r="L261" s="908"/>
      <c r="M261" s="908"/>
      <c r="N261" s="908"/>
      <c r="O261" s="908"/>
      <c r="P261" s="908"/>
      <c r="Q261" s="908"/>
      <c r="R261" s="908"/>
      <c r="S261" s="908"/>
      <c r="T261" s="908"/>
      <c r="U261" s="908"/>
      <c r="V261" s="908"/>
      <c r="W261" s="908"/>
      <c r="X261" s="908"/>
      <c r="Y261" s="908"/>
      <c r="Z261" s="908"/>
      <c r="AA261" s="908"/>
      <c r="AB261" s="908"/>
      <c r="AC261" s="908"/>
      <c r="AD261" s="908"/>
      <c r="AE261" s="908"/>
      <c r="AF261" s="908"/>
      <c r="AG261" s="908"/>
      <c r="AH261" s="908"/>
      <c r="AI261" s="908"/>
      <c r="AJ261" s="908"/>
      <c r="AK261" s="908"/>
      <c r="AL261" s="908"/>
      <c r="AM261" s="908"/>
      <c r="AN261" s="908"/>
      <c r="AO261" s="908"/>
      <c r="AP261" s="908"/>
      <c r="AQ261" s="908"/>
    </row>
    <row r="262" spans="1:43" ht="12.75" customHeight="1" x14ac:dyDescent="0.2">
      <c r="A262" s="908"/>
      <c r="B262" s="909"/>
      <c r="C262" s="908"/>
      <c r="D262" s="908"/>
      <c r="E262" s="908"/>
      <c r="F262" s="908"/>
      <c r="G262" s="908"/>
      <c r="H262" s="908"/>
      <c r="I262" s="908"/>
      <c r="J262" s="908"/>
      <c r="K262" s="908"/>
      <c r="L262" s="908"/>
      <c r="M262" s="908"/>
      <c r="N262" s="908"/>
      <c r="O262" s="908"/>
      <c r="P262" s="908"/>
      <c r="Q262" s="908"/>
      <c r="R262" s="908"/>
      <c r="S262" s="908"/>
      <c r="T262" s="908"/>
      <c r="U262" s="908"/>
      <c r="V262" s="908"/>
      <c r="W262" s="908"/>
      <c r="X262" s="908"/>
      <c r="Y262" s="908"/>
      <c r="Z262" s="908"/>
      <c r="AA262" s="908"/>
      <c r="AB262" s="908"/>
      <c r="AC262" s="908"/>
      <c r="AD262" s="908"/>
      <c r="AE262" s="908"/>
      <c r="AF262" s="908"/>
      <c r="AG262" s="908"/>
      <c r="AH262" s="908"/>
      <c r="AI262" s="908"/>
      <c r="AJ262" s="908"/>
      <c r="AK262" s="908"/>
      <c r="AL262" s="908"/>
      <c r="AM262" s="908"/>
      <c r="AN262" s="908"/>
      <c r="AO262" s="908"/>
      <c r="AP262" s="908"/>
      <c r="AQ262" s="908"/>
    </row>
    <row r="263" spans="1:43" ht="12.75" customHeight="1" x14ac:dyDescent="0.2">
      <c r="A263" s="908"/>
      <c r="B263" s="909"/>
      <c r="C263" s="908"/>
      <c r="D263" s="908"/>
      <c r="E263" s="908"/>
      <c r="F263" s="908"/>
      <c r="G263" s="908"/>
      <c r="H263" s="908"/>
      <c r="I263" s="908"/>
      <c r="J263" s="908"/>
      <c r="K263" s="908"/>
      <c r="L263" s="908"/>
      <c r="M263" s="908"/>
      <c r="N263" s="908"/>
      <c r="O263" s="908"/>
      <c r="P263" s="908"/>
      <c r="Q263" s="908"/>
      <c r="R263" s="908"/>
      <c r="S263" s="908"/>
      <c r="T263" s="908"/>
      <c r="U263" s="908"/>
      <c r="V263" s="908"/>
      <c r="W263" s="908"/>
      <c r="X263" s="908"/>
      <c r="Y263" s="908"/>
      <c r="Z263" s="908"/>
      <c r="AA263" s="908"/>
      <c r="AB263" s="908"/>
      <c r="AC263" s="908"/>
      <c r="AD263" s="908"/>
      <c r="AE263" s="908"/>
      <c r="AF263" s="908"/>
      <c r="AG263" s="908"/>
      <c r="AH263" s="908"/>
      <c r="AI263" s="908"/>
      <c r="AJ263" s="908"/>
      <c r="AK263" s="908"/>
      <c r="AL263" s="908"/>
      <c r="AM263" s="908"/>
      <c r="AN263" s="908"/>
      <c r="AO263" s="908"/>
      <c r="AP263" s="908"/>
      <c r="AQ263" s="908"/>
    </row>
    <row r="264" spans="1:43" ht="12.75" customHeight="1" x14ac:dyDescent="0.2">
      <c r="A264" s="908"/>
      <c r="B264" s="909"/>
      <c r="C264" s="908"/>
      <c r="D264" s="908"/>
      <c r="E264" s="908"/>
      <c r="F264" s="908"/>
      <c r="G264" s="908"/>
      <c r="H264" s="908"/>
      <c r="I264" s="908"/>
      <c r="J264" s="908"/>
      <c r="K264" s="908"/>
      <c r="L264" s="908"/>
      <c r="M264" s="908"/>
      <c r="N264" s="908"/>
      <c r="O264" s="908"/>
      <c r="P264" s="908"/>
      <c r="Q264" s="908"/>
      <c r="R264" s="908"/>
      <c r="S264" s="908"/>
      <c r="T264" s="908"/>
      <c r="U264" s="908"/>
      <c r="V264" s="908"/>
      <c r="W264" s="908"/>
      <c r="X264" s="908"/>
      <c r="Y264" s="908"/>
      <c r="Z264" s="908"/>
      <c r="AA264" s="908"/>
      <c r="AB264" s="908"/>
      <c r="AC264" s="908"/>
      <c r="AD264" s="908"/>
      <c r="AE264" s="908"/>
      <c r="AF264" s="908"/>
      <c r="AG264" s="908"/>
      <c r="AH264" s="908"/>
      <c r="AI264" s="908"/>
      <c r="AJ264" s="908"/>
      <c r="AK264" s="908"/>
      <c r="AL264" s="908"/>
      <c r="AM264" s="908"/>
      <c r="AN264" s="908"/>
      <c r="AO264" s="908"/>
      <c r="AP264" s="908"/>
      <c r="AQ264" s="908"/>
    </row>
    <row r="265" spans="1:43" ht="12.75" customHeight="1" x14ac:dyDescent="0.2">
      <c r="A265" s="908"/>
      <c r="B265" s="909"/>
      <c r="C265" s="908"/>
      <c r="D265" s="908"/>
      <c r="E265" s="908"/>
      <c r="F265" s="908"/>
      <c r="G265" s="908"/>
      <c r="H265" s="908"/>
      <c r="I265" s="908"/>
      <c r="J265" s="908"/>
      <c r="K265" s="908"/>
      <c r="L265" s="908"/>
      <c r="M265" s="908"/>
      <c r="N265" s="908"/>
      <c r="O265" s="908"/>
      <c r="P265" s="908"/>
      <c r="Q265" s="908"/>
      <c r="R265" s="908"/>
      <c r="S265" s="908"/>
      <c r="T265" s="908"/>
      <c r="U265" s="908"/>
      <c r="V265" s="908"/>
      <c r="W265" s="908"/>
      <c r="X265" s="908"/>
      <c r="Y265" s="908"/>
      <c r="Z265" s="908"/>
      <c r="AA265" s="908"/>
      <c r="AB265" s="908"/>
      <c r="AC265" s="908"/>
      <c r="AD265" s="908"/>
      <c r="AE265" s="908"/>
      <c r="AF265" s="908"/>
      <c r="AG265" s="908"/>
      <c r="AH265" s="908"/>
      <c r="AI265" s="908"/>
      <c r="AJ265" s="908"/>
      <c r="AK265" s="908"/>
      <c r="AL265" s="908"/>
      <c r="AM265" s="908"/>
      <c r="AN265" s="908"/>
      <c r="AO265" s="908"/>
      <c r="AP265" s="908"/>
      <c r="AQ265" s="908"/>
    </row>
    <row r="266" spans="1:43" ht="12.75" customHeight="1" x14ac:dyDescent="0.2">
      <c r="A266" s="908"/>
      <c r="B266" s="909"/>
      <c r="C266" s="908"/>
      <c r="D266" s="908"/>
      <c r="E266" s="908"/>
      <c r="F266" s="908"/>
      <c r="G266" s="908"/>
      <c r="H266" s="908"/>
      <c r="I266" s="908"/>
      <c r="J266" s="908"/>
      <c r="K266" s="908"/>
      <c r="L266" s="908"/>
      <c r="M266" s="908"/>
      <c r="N266" s="908"/>
      <c r="O266" s="908"/>
      <c r="P266" s="908"/>
      <c r="Q266" s="908"/>
      <c r="R266" s="908"/>
      <c r="S266" s="908"/>
      <c r="T266" s="908"/>
      <c r="U266" s="908"/>
      <c r="V266" s="908"/>
      <c r="W266" s="908"/>
      <c r="X266" s="908"/>
      <c r="Y266" s="908"/>
      <c r="Z266" s="908"/>
      <c r="AA266" s="908"/>
      <c r="AB266" s="908"/>
      <c r="AC266" s="908"/>
      <c r="AD266" s="908"/>
      <c r="AE266" s="908"/>
      <c r="AF266" s="908"/>
      <c r="AG266" s="908"/>
      <c r="AH266" s="908"/>
      <c r="AI266" s="908"/>
      <c r="AJ266" s="908"/>
      <c r="AK266" s="908"/>
      <c r="AL266" s="908"/>
      <c r="AM266" s="908"/>
      <c r="AN266" s="908"/>
      <c r="AO266" s="908"/>
      <c r="AP266" s="908"/>
      <c r="AQ266" s="908"/>
    </row>
    <row r="267" spans="1:43" ht="12.75" customHeight="1" x14ac:dyDescent="0.2">
      <c r="A267" s="908"/>
      <c r="B267" s="909"/>
      <c r="C267" s="908"/>
      <c r="D267" s="908"/>
      <c r="E267" s="908"/>
      <c r="F267" s="908"/>
      <c r="G267" s="908"/>
      <c r="H267" s="908"/>
      <c r="I267" s="908"/>
      <c r="J267" s="908"/>
      <c r="K267" s="908"/>
      <c r="L267" s="908"/>
      <c r="M267" s="908"/>
      <c r="N267" s="908"/>
      <c r="O267" s="908"/>
      <c r="P267" s="908"/>
      <c r="Q267" s="908"/>
      <c r="R267" s="908"/>
      <c r="S267" s="908"/>
      <c r="T267" s="908"/>
      <c r="U267" s="908"/>
      <c r="V267" s="908"/>
      <c r="W267" s="908"/>
      <c r="X267" s="908"/>
      <c r="Y267" s="908"/>
      <c r="Z267" s="908"/>
      <c r="AA267" s="908"/>
      <c r="AB267" s="908"/>
      <c r="AC267" s="908"/>
      <c r="AD267" s="908"/>
      <c r="AE267" s="908"/>
      <c r="AF267" s="908"/>
      <c r="AG267" s="908"/>
      <c r="AH267" s="908"/>
      <c r="AI267" s="908"/>
      <c r="AJ267" s="908"/>
      <c r="AK267" s="908"/>
      <c r="AL267" s="908"/>
      <c r="AM267" s="908"/>
      <c r="AN267" s="908"/>
      <c r="AO267" s="908"/>
      <c r="AP267" s="908"/>
      <c r="AQ267" s="908"/>
    </row>
    <row r="268" spans="1:43" ht="12.75" customHeight="1" x14ac:dyDescent="0.2">
      <c r="A268" s="908"/>
      <c r="B268" s="909"/>
      <c r="C268" s="908"/>
      <c r="D268" s="908"/>
      <c r="E268" s="908"/>
      <c r="F268" s="908"/>
      <c r="G268" s="908"/>
      <c r="H268" s="908"/>
      <c r="I268" s="908"/>
      <c r="J268" s="908"/>
      <c r="K268" s="908"/>
      <c r="L268" s="908"/>
      <c r="M268" s="908"/>
      <c r="N268" s="908"/>
      <c r="O268" s="908"/>
      <c r="P268" s="908"/>
      <c r="Q268" s="908"/>
      <c r="R268" s="908"/>
      <c r="S268" s="908"/>
      <c r="T268" s="908"/>
      <c r="U268" s="908"/>
      <c r="V268" s="908"/>
      <c r="W268" s="908"/>
      <c r="X268" s="908"/>
      <c r="Y268" s="908"/>
      <c r="Z268" s="908"/>
      <c r="AA268" s="908"/>
      <c r="AB268" s="908"/>
      <c r="AC268" s="908"/>
      <c r="AD268" s="908"/>
      <c r="AE268" s="908"/>
      <c r="AF268" s="908"/>
      <c r="AG268" s="908"/>
      <c r="AH268" s="908"/>
      <c r="AI268" s="908"/>
      <c r="AJ268" s="908"/>
      <c r="AK268" s="908"/>
      <c r="AL268" s="908"/>
      <c r="AM268" s="908"/>
      <c r="AN268" s="908"/>
      <c r="AO268" s="908"/>
      <c r="AP268" s="908"/>
      <c r="AQ268" s="908"/>
    </row>
    <row r="269" spans="1:43" ht="12.75" customHeight="1" x14ac:dyDescent="0.2">
      <c r="A269" s="908"/>
      <c r="B269" s="909"/>
      <c r="C269" s="908"/>
      <c r="D269" s="908"/>
      <c r="E269" s="908"/>
      <c r="F269" s="908"/>
      <c r="G269" s="908"/>
      <c r="H269" s="908"/>
      <c r="I269" s="908"/>
      <c r="J269" s="908"/>
      <c r="K269" s="908"/>
      <c r="L269" s="908"/>
      <c r="M269" s="908"/>
      <c r="N269" s="908"/>
      <c r="O269" s="908"/>
      <c r="P269" s="908"/>
      <c r="Q269" s="908"/>
      <c r="R269" s="908"/>
      <c r="S269" s="908"/>
      <c r="T269" s="908"/>
      <c r="U269" s="908"/>
      <c r="V269" s="908"/>
      <c r="W269" s="908"/>
      <c r="X269" s="908"/>
      <c r="Y269" s="908"/>
      <c r="Z269" s="908"/>
      <c r="AA269" s="908"/>
      <c r="AB269" s="908"/>
      <c r="AC269" s="908"/>
      <c r="AD269" s="908"/>
      <c r="AE269" s="908"/>
      <c r="AF269" s="908"/>
      <c r="AG269" s="908"/>
      <c r="AH269" s="908"/>
      <c r="AI269" s="908"/>
      <c r="AJ269" s="908"/>
      <c r="AK269" s="908"/>
      <c r="AL269" s="908"/>
      <c r="AM269" s="908"/>
      <c r="AN269" s="908"/>
      <c r="AO269" s="908"/>
      <c r="AP269" s="908"/>
      <c r="AQ269" s="908"/>
    </row>
    <row r="270" spans="1:43" ht="12.75" customHeight="1" x14ac:dyDescent="0.2">
      <c r="A270" s="908"/>
      <c r="B270" s="909"/>
      <c r="C270" s="908"/>
      <c r="D270" s="908"/>
      <c r="E270" s="908"/>
      <c r="F270" s="908"/>
      <c r="G270" s="908"/>
      <c r="H270" s="908"/>
      <c r="I270" s="908"/>
      <c r="J270" s="908"/>
      <c r="K270" s="908"/>
      <c r="L270" s="908"/>
      <c r="M270" s="908"/>
      <c r="N270" s="908"/>
      <c r="O270" s="908"/>
      <c r="P270" s="908"/>
      <c r="Q270" s="908"/>
      <c r="R270" s="908"/>
      <c r="S270" s="908"/>
      <c r="T270" s="908"/>
      <c r="U270" s="908"/>
      <c r="V270" s="908"/>
      <c r="W270" s="908"/>
      <c r="X270" s="908"/>
      <c r="Y270" s="908"/>
      <c r="Z270" s="908"/>
      <c r="AA270" s="908"/>
      <c r="AB270" s="908"/>
      <c r="AC270" s="908"/>
      <c r="AD270" s="908"/>
      <c r="AE270" s="908"/>
      <c r="AF270" s="908"/>
      <c r="AG270" s="908"/>
      <c r="AH270" s="908"/>
      <c r="AI270" s="908"/>
      <c r="AJ270" s="908"/>
      <c r="AK270" s="908"/>
      <c r="AL270" s="908"/>
      <c r="AM270" s="908"/>
      <c r="AN270" s="908"/>
      <c r="AO270" s="908"/>
      <c r="AP270" s="908"/>
      <c r="AQ270" s="908"/>
    </row>
    <row r="271" spans="1:43" ht="12.75" customHeight="1" x14ac:dyDescent="0.2">
      <c r="A271" s="908"/>
      <c r="B271" s="909"/>
      <c r="C271" s="908"/>
      <c r="D271" s="908"/>
      <c r="E271" s="908"/>
      <c r="F271" s="908"/>
      <c r="G271" s="908"/>
      <c r="H271" s="908"/>
      <c r="I271" s="908"/>
      <c r="J271" s="908"/>
      <c r="K271" s="908"/>
      <c r="L271" s="908"/>
      <c r="M271" s="908"/>
      <c r="N271" s="908"/>
      <c r="O271" s="908"/>
      <c r="P271" s="908"/>
      <c r="Q271" s="908"/>
      <c r="R271" s="908"/>
      <c r="S271" s="908"/>
      <c r="T271" s="908"/>
      <c r="U271" s="908"/>
      <c r="V271" s="908"/>
      <c r="W271" s="908"/>
      <c r="X271" s="908"/>
      <c r="Y271" s="908"/>
      <c r="Z271" s="908"/>
      <c r="AA271" s="908"/>
      <c r="AB271" s="908"/>
      <c r="AC271" s="908"/>
      <c r="AD271" s="908"/>
      <c r="AE271" s="908"/>
      <c r="AF271" s="908"/>
      <c r="AG271" s="908"/>
      <c r="AH271" s="908"/>
      <c r="AI271" s="908"/>
      <c r="AJ271" s="908"/>
      <c r="AK271" s="908"/>
      <c r="AL271" s="908"/>
      <c r="AM271" s="908"/>
      <c r="AN271" s="908"/>
      <c r="AO271" s="908"/>
      <c r="AP271" s="908"/>
      <c r="AQ271" s="908"/>
    </row>
    <row r="272" spans="1:43" ht="12.75" customHeight="1" x14ac:dyDescent="0.2">
      <c r="A272" s="908"/>
      <c r="B272" s="909"/>
      <c r="C272" s="908"/>
      <c r="D272" s="908"/>
      <c r="E272" s="908"/>
      <c r="F272" s="908"/>
      <c r="G272" s="908"/>
      <c r="H272" s="908"/>
      <c r="I272" s="908"/>
      <c r="J272" s="908"/>
      <c r="K272" s="908"/>
      <c r="L272" s="908"/>
      <c r="M272" s="908"/>
      <c r="N272" s="908"/>
      <c r="O272" s="908"/>
      <c r="P272" s="908"/>
      <c r="Q272" s="908"/>
      <c r="R272" s="908"/>
      <c r="S272" s="908"/>
      <c r="T272" s="908"/>
      <c r="U272" s="908"/>
      <c r="V272" s="908"/>
      <c r="W272" s="908"/>
      <c r="X272" s="908"/>
      <c r="Y272" s="908"/>
      <c r="Z272" s="908"/>
      <c r="AA272" s="908"/>
      <c r="AB272" s="908"/>
      <c r="AC272" s="908"/>
      <c r="AD272" s="908"/>
      <c r="AE272" s="908"/>
      <c r="AF272" s="908"/>
      <c r="AG272" s="908"/>
      <c r="AH272" s="908"/>
      <c r="AI272" s="908"/>
      <c r="AJ272" s="908"/>
      <c r="AK272" s="908"/>
      <c r="AL272" s="908"/>
      <c r="AM272" s="908"/>
      <c r="AN272" s="908"/>
      <c r="AO272" s="908"/>
      <c r="AP272" s="908"/>
      <c r="AQ272" s="908"/>
    </row>
    <row r="273" spans="1:43" ht="12.75" customHeight="1" x14ac:dyDescent="0.2">
      <c r="A273" s="908"/>
      <c r="B273" s="909"/>
      <c r="C273" s="908"/>
      <c r="D273" s="908"/>
      <c r="E273" s="908"/>
      <c r="F273" s="908"/>
      <c r="G273" s="908"/>
      <c r="H273" s="908"/>
      <c r="I273" s="908"/>
      <c r="J273" s="908"/>
      <c r="K273" s="908"/>
      <c r="L273" s="908"/>
      <c r="M273" s="908"/>
      <c r="N273" s="908"/>
      <c r="O273" s="908"/>
      <c r="P273" s="908"/>
      <c r="Q273" s="908"/>
      <c r="R273" s="908"/>
      <c r="S273" s="908"/>
      <c r="T273" s="908"/>
      <c r="U273" s="908"/>
      <c r="V273" s="908"/>
      <c r="W273" s="908"/>
      <c r="X273" s="908"/>
      <c r="Y273" s="908"/>
      <c r="Z273" s="908"/>
      <c r="AA273" s="908"/>
      <c r="AB273" s="908"/>
      <c r="AC273" s="908"/>
      <c r="AD273" s="908"/>
      <c r="AE273" s="908"/>
      <c r="AF273" s="908"/>
      <c r="AG273" s="908"/>
      <c r="AH273" s="908"/>
      <c r="AI273" s="908"/>
      <c r="AJ273" s="908"/>
      <c r="AK273" s="908"/>
      <c r="AL273" s="908"/>
      <c r="AM273" s="908"/>
      <c r="AN273" s="908"/>
      <c r="AO273" s="908"/>
      <c r="AP273" s="908"/>
      <c r="AQ273" s="908"/>
    </row>
    <row r="274" spans="1:43" ht="12.75" customHeight="1" x14ac:dyDescent="0.2">
      <c r="A274" s="908"/>
      <c r="B274" s="909"/>
      <c r="C274" s="908"/>
      <c r="D274" s="908"/>
      <c r="E274" s="908"/>
      <c r="F274" s="908"/>
      <c r="G274" s="908"/>
      <c r="H274" s="908"/>
      <c r="I274" s="908"/>
      <c r="J274" s="908"/>
      <c r="K274" s="908"/>
      <c r="L274" s="908"/>
      <c r="M274" s="908"/>
      <c r="N274" s="908"/>
      <c r="O274" s="908"/>
      <c r="P274" s="908"/>
      <c r="Q274" s="908"/>
      <c r="R274" s="908"/>
      <c r="S274" s="908"/>
      <c r="T274" s="908"/>
      <c r="U274" s="908"/>
      <c r="V274" s="908"/>
      <c r="W274" s="908"/>
      <c r="X274" s="908"/>
      <c r="Y274" s="908"/>
      <c r="Z274" s="908"/>
      <c r="AA274" s="908"/>
      <c r="AB274" s="908"/>
      <c r="AC274" s="908"/>
      <c r="AD274" s="908"/>
      <c r="AE274" s="908"/>
      <c r="AF274" s="908"/>
      <c r="AG274" s="908"/>
      <c r="AH274" s="908"/>
      <c r="AI274" s="908"/>
      <c r="AJ274" s="908"/>
      <c r="AK274" s="908"/>
      <c r="AL274" s="908"/>
      <c r="AM274" s="908"/>
      <c r="AN274" s="908"/>
      <c r="AO274" s="908"/>
      <c r="AP274" s="908"/>
      <c r="AQ274" s="908"/>
    </row>
    <row r="275" spans="1:43" ht="12.75" customHeight="1" x14ac:dyDescent="0.2">
      <c r="A275" s="908"/>
      <c r="B275" s="909"/>
      <c r="C275" s="908"/>
      <c r="D275" s="908"/>
      <c r="E275" s="908"/>
      <c r="F275" s="908"/>
      <c r="G275" s="908"/>
      <c r="H275" s="908"/>
      <c r="I275" s="908"/>
      <c r="J275" s="908"/>
      <c r="K275" s="908"/>
      <c r="L275" s="908"/>
      <c r="M275" s="908"/>
      <c r="N275" s="908"/>
      <c r="O275" s="908"/>
      <c r="P275" s="908"/>
      <c r="Q275" s="908"/>
      <c r="R275" s="908"/>
      <c r="S275" s="908"/>
      <c r="T275" s="908"/>
      <c r="U275" s="908"/>
      <c r="V275" s="908"/>
      <c r="W275" s="908"/>
      <c r="X275" s="908"/>
      <c r="Y275" s="908"/>
      <c r="Z275" s="908"/>
      <c r="AA275" s="908"/>
      <c r="AB275" s="908"/>
      <c r="AC275" s="908"/>
      <c r="AD275" s="908"/>
      <c r="AE275" s="908"/>
      <c r="AF275" s="908"/>
      <c r="AG275" s="908"/>
      <c r="AH275" s="908"/>
      <c r="AI275" s="908"/>
      <c r="AJ275" s="908"/>
      <c r="AK275" s="908"/>
      <c r="AL275" s="908"/>
      <c r="AM275" s="908"/>
      <c r="AN275" s="908"/>
      <c r="AO275" s="908"/>
      <c r="AP275" s="908"/>
      <c r="AQ275" s="908"/>
    </row>
    <row r="276" spans="1:43" ht="12.75" customHeight="1" x14ac:dyDescent="0.2">
      <c r="A276" s="908"/>
      <c r="B276" s="909"/>
      <c r="C276" s="908"/>
      <c r="D276" s="908"/>
      <c r="E276" s="908"/>
      <c r="F276" s="908"/>
      <c r="G276" s="908"/>
      <c r="H276" s="908"/>
      <c r="I276" s="908"/>
      <c r="J276" s="908"/>
      <c r="K276" s="908"/>
      <c r="L276" s="908"/>
      <c r="M276" s="908"/>
      <c r="N276" s="908"/>
      <c r="O276" s="908"/>
      <c r="P276" s="908"/>
      <c r="Q276" s="908"/>
      <c r="R276" s="908"/>
      <c r="S276" s="908"/>
      <c r="T276" s="908"/>
      <c r="U276" s="908"/>
      <c r="V276" s="908"/>
      <c r="W276" s="908"/>
      <c r="X276" s="908"/>
      <c r="Y276" s="908"/>
      <c r="Z276" s="908"/>
      <c r="AA276" s="908"/>
      <c r="AB276" s="908"/>
      <c r="AC276" s="908"/>
      <c r="AD276" s="908"/>
      <c r="AE276" s="908"/>
      <c r="AF276" s="908"/>
      <c r="AG276" s="908"/>
      <c r="AH276" s="908"/>
      <c r="AI276" s="908"/>
      <c r="AJ276" s="908"/>
      <c r="AK276" s="908"/>
      <c r="AL276" s="908"/>
      <c r="AM276" s="908"/>
      <c r="AN276" s="908"/>
      <c r="AO276" s="908"/>
      <c r="AP276" s="908"/>
      <c r="AQ276" s="908"/>
    </row>
    <row r="277" spans="1:43" ht="12.75" customHeight="1" x14ac:dyDescent="0.2">
      <c r="A277" s="908"/>
      <c r="B277" s="909"/>
      <c r="C277" s="908"/>
      <c r="D277" s="908"/>
      <c r="E277" s="908"/>
      <c r="F277" s="908"/>
      <c r="G277" s="908"/>
      <c r="H277" s="908"/>
      <c r="I277" s="908"/>
      <c r="J277" s="908"/>
      <c r="K277" s="908"/>
      <c r="L277" s="908"/>
      <c r="M277" s="908"/>
      <c r="N277" s="908"/>
      <c r="O277" s="908"/>
      <c r="P277" s="908"/>
      <c r="Q277" s="908"/>
      <c r="R277" s="908"/>
      <c r="S277" s="908"/>
      <c r="T277" s="908"/>
      <c r="U277" s="908"/>
      <c r="V277" s="908"/>
      <c r="W277" s="908"/>
      <c r="X277" s="908"/>
      <c r="Y277" s="908"/>
      <c r="Z277" s="908"/>
      <c r="AA277" s="908"/>
      <c r="AB277" s="908"/>
      <c r="AC277" s="908"/>
      <c r="AD277" s="908"/>
      <c r="AE277" s="908"/>
      <c r="AF277" s="908"/>
      <c r="AG277" s="908"/>
      <c r="AH277" s="908"/>
      <c r="AI277" s="908"/>
      <c r="AJ277" s="908"/>
      <c r="AK277" s="908"/>
      <c r="AL277" s="908"/>
      <c r="AM277" s="908"/>
      <c r="AN277" s="908"/>
      <c r="AO277" s="908"/>
      <c r="AP277" s="908"/>
      <c r="AQ277" s="908"/>
    </row>
    <row r="278" spans="1:43" ht="12.75" customHeight="1" x14ac:dyDescent="0.2">
      <c r="A278" s="908"/>
      <c r="B278" s="909"/>
      <c r="C278" s="908"/>
      <c r="D278" s="908"/>
      <c r="E278" s="908"/>
      <c r="F278" s="908"/>
      <c r="G278" s="908"/>
      <c r="H278" s="908"/>
      <c r="I278" s="908"/>
      <c r="J278" s="908"/>
      <c r="K278" s="908"/>
      <c r="L278" s="908"/>
      <c r="M278" s="908"/>
      <c r="N278" s="908"/>
      <c r="O278" s="908"/>
      <c r="P278" s="908"/>
      <c r="Q278" s="908"/>
      <c r="R278" s="908"/>
      <c r="S278" s="908"/>
      <c r="T278" s="908"/>
      <c r="U278" s="908"/>
      <c r="V278" s="908"/>
      <c r="W278" s="908"/>
      <c r="X278" s="908"/>
      <c r="Y278" s="908"/>
      <c r="Z278" s="908"/>
      <c r="AA278" s="908"/>
      <c r="AB278" s="908"/>
      <c r="AC278" s="908"/>
      <c r="AD278" s="908"/>
      <c r="AE278" s="908"/>
      <c r="AF278" s="908"/>
      <c r="AG278" s="908"/>
      <c r="AH278" s="908"/>
      <c r="AI278" s="908"/>
      <c r="AJ278" s="908"/>
      <c r="AK278" s="908"/>
      <c r="AL278" s="908"/>
      <c r="AM278" s="908"/>
      <c r="AN278" s="908"/>
      <c r="AO278" s="908"/>
      <c r="AP278" s="908"/>
      <c r="AQ278" s="908"/>
    </row>
    <row r="279" spans="1:43" ht="12.75" customHeight="1" x14ac:dyDescent="0.2">
      <c r="A279" s="908"/>
      <c r="B279" s="909"/>
      <c r="C279" s="908"/>
      <c r="D279" s="908"/>
      <c r="E279" s="908"/>
      <c r="F279" s="908"/>
      <c r="G279" s="908"/>
      <c r="H279" s="908"/>
      <c r="I279" s="908"/>
      <c r="J279" s="908"/>
      <c r="K279" s="908"/>
      <c r="L279" s="908"/>
      <c r="M279" s="908"/>
      <c r="N279" s="908"/>
      <c r="O279" s="908"/>
      <c r="P279" s="908"/>
      <c r="Q279" s="908"/>
      <c r="R279" s="908"/>
      <c r="S279" s="908"/>
      <c r="T279" s="908"/>
      <c r="U279" s="908"/>
      <c r="V279" s="908"/>
      <c r="W279" s="908"/>
      <c r="X279" s="908"/>
      <c r="Y279" s="908"/>
      <c r="Z279" s="908"/>
      <c r="AA279" s="908"/>
      <c r="AB279" s="908"/>
      <c r="AC279" s="908"/>
      <c r="AD279" s="908"/>
      <c r="AE279" s="908"/>
      <c r="AF279" s="908"/>
      <c r="AG279" s="908"/>
      <c r="AH279" s="908"/>
      <c r="AI279" s="908"/>
      <c r="AJ279" s="908"/>
      <c r="AK279" s="908"/>
      <c r="AL279" s="908"/>
      <c r="AM279" s="908"/>
      <c r="AN279" s="908"/>
      <c r="AO279" s="908"/>
      <c r="AP279" s="908"/>
      <c r="AQ279" s="908"/>
    </row>
    <row r="280" spans="1:43" ht="12.75" customHeight="1" x14ac:dyDescent="0.2">
      <c r="A280" s="908"/>
      <c r="B280" s="909"/>
      <c r="C280" s="908"/>
      <c r="D280" s="908"/>
      <c r="E280" s="908"/>
      <c r="F280" s="908"/>
      <c r="G280" s="908"/>
      <c r="H280" s="908"/>
      <c r="I280" s="908"/>
      <c r="J280" s="908"/>
      <c r="K280" s="908"/>
      <c r="L280" s="908"/>
      <c r="M280" s="908"/>
      <c r="N280" s="908"/>
      <c r="O280" s="908"/>
      <c r="P280" s="908"/>
      <c r="Q280" s="908"/>
      <c r="R280" s="908"/>
      <c r="S280" s="908"/>
      <c r="T280" s="908"/>
      <c r="U280" s="908"/>
      <c r="V280" s="908"/>
      <c r="W280" s="908"/>
      <c r="X280" s="908"/>
      <c r="Y280" s="908"/>
      <c r="Z280" s="908"/>
      <c r="AA280" s="908"/>
      <c r="AB280" s="908"/>
      <c r="AC280" s="908"/>
      <c r="AD280" s="908"/>
      <c r="AE280" s="908"/>
      <c r="AF280" s="908"/>
      <c r="AG280" s="908"/>
      <c r="AH280" s="908"/>
      <c r="AI280" s="908"/>
      <c r="AJ280" s="908"/>
      <c r="AK280" s="908"/>
      <c r="AL280" s="908"/>
      <c r="AM280" s="908"/>
      <c r="AN280" s="908"/>
      <c r="AO280" s="908"/>
      <c r="AP280" s="908"/>
      <c r="AQ280" s="908"/>
    </row>
    <row r="281" spans="1:43" ht="12.75" customHeight="1" x14ac:dyDescent="0.2">
      <c r="A281" s="908"/>
      <c r="B281" s="909"/>
      <c r="C281" s="908"/>
      <c r="D281" s="908"/>
      <c r="E281" s="908"/>
      <c r="F281" s="908"/>
      <c r="G281" s="908"/>
      <c r="H281" s="908"/>
      <c r="I281" s="908"/>
      <c r="J281" s="908"/>
      <c r="K281" s="908"/>
      <c r="L281" s="908"/>
      <c r="M281" s="908"/>
      <c r="N281" s="908"/>
      <c r="O281" s="908"/>
      <c r="P281" s="908"/>
      <c r="Q281" s="908"/>
      <c r="R281" s="908"/>
      <c r="S281" s="908"/>
      <c r="T281" s="908"/>
      <c r="U281" s="908"/>
      <c r="V281" s="908"/>
      <c r="W281" s="908"/>
      <c r="X281" s="908"/>
      <c r="Y281" s="908"/>
      <c r="Z281" s="908"/>
      <c r="AA281" s="908"/>
      <c r="AB281" s="908"/>
      <c r="AC281" s="908"/>
      <c r="AD281" s="908"/>
      <c r="AE281" s="908"/>
      <c r="AF281" s="908"/>
      <c r="AG281" s="908"/>
      <c r="AH281" s="908"/>
      <c r="AI281" s="908"/>
      <c r="AJ281" s="908"/>
      <c r="AK281" s="908"/>
      <c r="AL281" s="908"/>
      <c r="AM281" s="908"/>
      <c r="AN281" s="908"/>
      <c r="AO281" s="908"/>
      <c r="AP281" s="908"/>
      <c r="AQ281" s="908"/>
    </row>
    <row r="282" spans="1:43" ht="12.75" customHeight="1" x14ac:dyDescent="0.2">
      <c r="A282" s="908"/>
      <c r="B282" s="909"/>
      <c r="C282" s="908"/>
      <c r="D282" s="908"/>
      <c r="E282" s="908"/>
      <c r="F282" s="908"/>
      <c r="G282" s="908"/>
      <c r="H282" s="908"/>
      <c r="I282" s="908"/>
      <c r="J282" s="908"/>
      <c r="K282" s="908"/>
      <c r="L282" s="908"/>
      <c r="M282" s="908"/>
      <c r="N282" s="908"/>
      <c r="O282" s="908"/>
      <c r="P282" s="908"/>
      <c r="Q282" s="908"/>
      <c r="R282" s="908"/>
      <c r="S282" s="908"/>
      <c r="T282" s="908"/>
      <c r="U282" s="908"/>
      <c r="V282" s="908"/>
      <c r="W282" s="908"/>
      <c r="X282" s="908"/>
      <c r="Y282" s="908"/>
      <c r="Z282" s="908"/>
      <c r="AA282" s="908"/>
      <c r="AB282" s="908"/>
      <c r="AC282" s="908"/>
      <c r="AD282" s="908"/>
      <c r="AE282" s="908"/>
      <c r="AF282" s="908"/>
      <c r="AG282" s="908"/>
      <c r="AH282" s="908"/>
      <c r="AI282" s="908"/>
      <c r="AJ282" s="908"/>
      <c r="AK282" s="908"/>
      <c r="AL282" s="908"/>
      <c r="AM282" s="908"/>
      <c r="AN282" s="908"/>
      <c r="AO282" s="908"/>
      <c r="AP282" s="908"/>
      <c r="AQ282" s="908"/>
    </row>
    <row r="283" spans="1:43" ht="12.75" customHeight="1" x14ac:dyDescent="0.2">
      <c r="A283" s="908"/>
      <c r="B283" s="909"/>
      <c r="C283" s="908"/>
      <c r="D283" s="908"/>
      <c r="E283" s="908"/>
      <c r="F283" s="908"/>
      <c r="G283" s="908"/>
      <c r="H283" s="908"/>
      <c r="I283" s="908"/>
      <c r="J283" s="908"/>
      <c r="K283" s="908"/>
      <c r="L283" s="908"/>
      <c r="M283" s="908"/>
      <c r="N283" s="908"/>
      <c r="O283" s="908"/>
      <c r="P283" s="908"/>
      <c r="Q283" s="908"/>
      <c r="R283" s="908"/>
      <c r="S283" s="908"/>
      <c r="T283" s="908"/>
      <c r="U283" s="908"/>
      <c r="V283" s="908"/>
      <c r="W283" s="908"/>
      <c r="X283" s="908"/>
      <c r="Y283" s="908"/>
      <c r="Z283" s="908"/>
      <c r="AA283" s="908"/>
      <c r="AB283" s="908"/>
      <c r="AC283" s="908"/>
      <c r="AD283" s="908"/>
      <c r="AE283" s="908"/>
      <c r="AF283" s="908"/>
      <c r="AG283" s="908"/>
      <c r="AH283" s="908"/>
      <c r="AI283" s="908"/>
      <c r="AJ283" s="908"/>
      <c r="AK283" s="908"/>
      <c r="AL283" s="908"/>
      <c r="AM283" s="908"/>
      <c r="AN283" s="908"/>
      <c r="AO283" s="908"/>
      <c r="AP283" s="908"/>
      <c r="AQ283" s="908"/>
    </row>
    <row r="284" spans="1:43" ht="12.75" customHeight="1" x14ac:dyDescent="0.2">
      <c r="A284" s="908"/>
      <c r="B284" s="909"/>
      <c r="C284" s="908"/>
      <c r="D284" s="908"/>
      <c r="E284" s="908"/>
      <c r="F284" s="908"/>
      <c r="G284" s="908"/>
      <c r="H284" s="908"/>
      <c r="I284" s="908"/>
      <c r="J284" s="908"/>
      <c r="K284" s="908"/>
      <c r="L284" s="908"/>
      <c r="M284" s="908"/>
      <c r="N284" s="908"/>
      <c r="O284" s="908"/>
      <c r="P284" s="908"/>
      <c r="Q284" s="908"/>
      <c r="R284" s="908"/>
      <c r="S284" s="908"/>
      <c r="T284" s="908"/>
      <c r="U284" s="908"/>
      <c r="V284" s="908"/>
      <c r="W284" s="908"/>
      <c r="X284" s="908"/>
      <c r="Y284" s="908"/>
      <c r="Z284" s="908"/>
      <c r="AA284" s="908"/>
      <c r="AB284" s="908"/>
      <c r="AC284" s="908"/>
      <c r="AD284" s="908"/>
      <c r="AE284" s="908"/>
      <c r="AF284" s="908"/>
      <c r="AG284" s="908"/>
      <c r="AH284" s="908"/>
      <c r="AI284" s="908"/>
      <c r="AJ284" s="908"/>
      <c r="AK284" s="908"/>
      <c r="AL284" s="908"/>
      <c r="AM284" s="908"/>
      <c r="AN284" s="908"/>
      <c r="AO284" s="908"/>
      <c r="AP284" s="908"/>
      <c r="AQ284" s="908"/>
    </row>
    <row r="285" spans="1:43" ht="12.75" customHeight="1" x14ac:dyDescent="0.2">
      <c r="A285" s="908"/>
      <c r="B285" s="909"/>
      <c r="C285" s="908"/>
      <c r="D285" s="908"/>
      <c r="E285" s="908"/>
      <c r="F285" s="908"/>
      <c r="G285" s="908"/>
      <c r="H285" s="908"/>
      <c r="I285" s="908"/>
      <c r="J285" s="908"/>
      <c r="K285" s="908"/>
      <c r="L285" s="908"/>
      <c r="M285" s="908"/>
      <c r="N285" s="908"/>
      <c r="O285" s="908"/>
      <c r="P285" s="908"/>
      <c r="Q285" s="908"/>
      <c r="R285" s="908"/>
      <c r="S285" s="908"/>
      <c r="T285" s="908"/>
      <c r="U285" s="908"/>
      <c r="V285" s="908"/>
      <c r="W285" s="908"/>
      <c r="X285" s="908"/>
      <c r="Y285" s="908"/>
      <c r="Z285" s="908"/>
      <c r="AA285" s="908"/>
      <c r="AB285" s="908"/>
      <c r="AC285" s="908"/>
      <c r="AD285" s="908"/>
      <c r="AE285" s="908"/>
      <c r="AF285" s="908"/>
      <c r="AG285" s="908"/>
      <c r="AH285" s="908"/>
      <c r="AI285" s="908"/>
      <c r="AJ285" s="908"/>
      <c r="AK285" s="908"/>
      <c r="AL285" s="908"/>
      <c r="AM285" s="908"/>
      <c r="AN285" s="908"/>
      <c r="AO285" s="908"/>
      <c r="AP285" s="908"/>
      <c r="AQ285" s="908"/>
    </row>
    <row r="286" spans="1:43" ht="12.75" customHeight="1" x14ac:dyDescent="0.2">
      <c r="A286" s="908"/>
      <c r="B286" s="909"/>
      <c r="C286" s="908"/>
      <c r="D286" s="908"/>
      <c r="E286" s="908"/>
      <c r="F286" s="908"/>
      <c r="G286" s="908"/>
      <c r="H286" s="908"/>
      <c r="I286" s="908"/>
      <c r="J286" s="908"/>
      <c r="K286" s="908"/>
      <c r="L286" s="908"/>
      <c r="M286" s="908"/>
      <c r="N286" s="908"/>
      <c r="O286" s="908"/>
      <c r="P286" s="908"/>
      <c r="Q286" s="908"/>
      <c r="R286" s="908"/>
      <c r="S286" s="908"/>
      <c r="T286" s="908"/>
      <c r="U286" s="908"/>
      <c r="V286" s="908"/>
      <c r="W286" s="908"/>
      <c r="X286" s="908"/>
      <c r="Y286" s="908"/>
      <c r="Z286" s="908"/>
      <c r="AA286" s="908"/>
      <c r="AB286" s="908"/>
      <c r="AC286" s="908"/>
      <c r="AD286" s="908"/>
      <c r="AE286" s="908"/>
      <c r="AF286" s="908"/>
      <c r="AG286" s="908"/>
      <c r="AH286" s="908"/>
      <c r="AI286" s="908"/>
      <c r="AJ286" s="908"/>
      <c r="AK286" s="908"/>
      <c r="AL286" s="908"/>
      <c r="AM286" s="908"/>
      <c r="AN286" s="908"/>
      <c r="AO286" s="908"/>
      <c r="AP286" s="908"/>
      <c r="AQ286" s="908"/>
    </row>
    <row r="287" spans="1:43" ht="12.75" customHeight="1" x14ac:dyDescent="0.2">
      <c r="A287" s="908"/>
      <c r="B287" s="909"/>
      <c r="C287" s="908"/>
      <c r="D287" s="908"/>
      <c r="E287" s="908"/>
      <c r="F287" s="908"/>
      <c r="G287" s="908"/>
      <c r="H287" s="908"/>
      <c r="I287" s="908"/>
      <c r="J287" s="908"/>
      <c r="K287" s="908"/>
      <c r="L287" s="908"/>
      <c r="M287" s="908"/>
      <c r="N287" s="908"/>
      <c r="O287" s="908"/>
      <c r="P287" s="908"/>
      <c r="Q287" s="908"/>
      <c r="R287" s="908"/>
      <c r="S287" s="908"/>
      <c r="T287" s="908"/>
      <c r="U287" s="908"/>
      <c r="V287" s="908"/>
      <c r="W287" s="908"/>
      <c r="X287" s="908"/>
      <c r="Y287" s="908"/>
      <c r="Z287" s="908"/>
      <c r="AA287" s="908"/>
      <c r="AB287" s="908"/>
      <c r="AC287" s="908"/>
      <c r="AD287" s="908"/>
      <c r="AE287" s="908"/>
      <c r="AF287" s="908"/>
      <c r="AG287" s="908"/>
      <c r="AH287" s="908"/>
      <c r="AI287" s="908"/>
      <c r="AJ287" s="908"/>
      <c r="AK287" s="908"/>
      <c r="AL287" s="908"/>
      <c r="AM287" s="908"/>
      <c r="AN287" s="908"/>
      <c r="AO287" s="908"/>
      <c r="AP287" s="908"/>
      <c r="AQ287" s="908"/>
    </row>
    <row r="288" spans="1:43" ht="12.75" customHeight="1" x14ac:dyDescent="0.2">
      <c r="A288" s="908"/>
      <c r="B288" s="909"/>
      <c r="C288" s="908"/>
      <c r="D288" s="908"/>
      <c r="E288" s="908"/>
      <c r="F288" s="908"/>
      <c r="G288" s="908"/>
      <c r="H288" s="908"/>
      <c r="I288" s="908"/>
      <c r="J288" s="908"/>
      <c r="K288" s="908"/>
      <c r="L288" s="908"/>
      <c r="M288" s="908"/>
      <c r="N288" s="908"/>
      <c r="O288" s="908"/>
      <c r="P288" s="908"/>
      <c r="Q288" s="908"/>
      <c r="R288" s="908"/>
      <c r="S288" s="908"/>
      <c r="T288" s="908"/>
      <c r="U288" s="908"/>
      <c r="V288" s="908"/>
      <c r="W288" s="908"/>
      <c r="X288" s="908"/>
      <c r="Y288" s="908"/>
      <c r="Z288" s="908"/>
      <c r="AA288" s="908"/>
      <c r="AB288" s="908"/>
      <c r="AC288" s="908"/>
      <c r="AD288" s="908"/>
      <c r="AE288" s="908"/>
      <c r="AF288" s="908"/>
      <c r="AG288" s="908"/>
      <c r="AH288" s="908"/>
      <c r="AI288" s="908"/>
      <c r="AJ288" s="908"/>
      <c r="AK288" s="908"/>
      <c r="AL288" s="908"/>
      <c r="AM288" s="908"/>
      <c r="AN288" s="908"/>
      <c r="AO288" s="908"/>
      <c r="AP288" s="908"/>
      <c r="AQ288" s="908"/>
    </row>
    <row r="289" spans="1:43" ht="12.75" customHeight="1" x14ac:dyDescent="0.2">
      <c r="A289" s="908"/>
      <c r="B289" s="909"/>
      <c r="C289" s="908"/>
      <c r="D289" s="908"/>
      <c r="E289" s="908"/>
      <c r="F289" s="908"/>
      <c r="G289" s="908"/>
      <c r="H289" s="908"/>
      <c r="I289" s="908"/>
      <c r="J289" s="908"/>
      <c r="K289" s="908"/>
      <c r="L289" s="908"/>
      <c r="M289" s="908"/>
      <c r="N289" s="908"/>
      <c r="O289" s="908"/>
      <c r="P289" s="908"/>
      <c r="Q289" s="908"/>
      <c r="R289" s="908"/>
      <c r="S289" s="908"/>
      <c r="T289" s="908"/>
      <c r="U289" s="908"/>
      <c r="V289" s="908"/>
      <c r="W289" s="908"/>
      <c r="X289" s="908"/>
      <c r="Y289" s="908"/>
      <c r="Z289" s="908"/>
      <c r="AA289" s="908"/>
      <c r="AB289" s="908"/>
      <c r="AC289" s="908"/>
      <c r="AD289" s="908"/>
      <c r="AE289" s="908"/>
      <c r="AF289" s="908"/>
      <c r="AG289" s="908"/>
      <c r="AH289" s="908"/>
      <c r="AI289" s="908"/>
      <c r="AJ289" s="908"/>
      <c r="AK289" s="908"/>
      <c r="AL289" s="908"/>
      <c r="AM289" s="908"/>
      <c r="AN289" s="908"/>
      <c r="AO289" s="908"/>
      <c r="AP289" s="908"/>
      <c r="AQ289" s="908"/>
    </row>
    <row r="290" spans="1:43" ht="12.75" customHeight="1" x14ac:dyDescent="0.2">
      <c r="A290" s="908"/>
      <c r="B290" s="909"/>
      <c r="C290" s="908"/>
      <c r="D290" s="908"/>
      <c r="E290" s="908"/>
      <c r="F290" s="908"/>
      <c r="G290" s="908"/>
      <c r="H290" s="908"/>
      <c r="I290" s="908"/>
      <c r="J290" s="908"/>
      <c r="K290" s="908"/>
      <c r="L290" s="908"/>
      <c r="M290" s="908"/>
      <c r="N290" s="908"/>
      <c r="O290" s="908"/>
      <c r="P290" s="908"/>
      <c r="Q290" s="908"/>
      <c r="R290" s="908"/>
      <c r="S290" s="908"/>
      <c r="T290" s="908"/>
      <c r="U290" s="908"/>
      <c r="V290" s="908"/>
      <c r="W290" s="908"/>
      <c r="X290" s="908"/>
      <c r="Y290" s="908"/>
      <c r="Z290" s="908"/>
      <c r="AA290" s="908"/>
      <c r="AB290" s="908"/>
      <c r="AC290" s="908"/>
      <c r="AD290" s="908"/>
      <c r="AE290" s="908"/>
      <c r="AF290" s="908"/>
      <c r="AG290" s="908"/>
      <c r="AH290" s="908"/>
      <c r="AI290" s="908"/>
      <c r="AJ290" s="908"/>
      <c r="AK290" s="908"/>
      <c r="AL290" s="908"/>
      <c r="AM290" s="908"/>
      <c r="AN290" s="908"/>
      <c r="AO290" s="908"/>
      <c r="AP290" s="908"/>
      <c r="AQ290" s="908"/>
    </row>
    <row r="291" spans="1:43" ht="12.75" customHeight="1" x14ac:dyDescent="0.2">
      <c r="A291" s="908"/>
      <c r="B291" s="909"/>
      <c r="C291" s="908"/>
      <c r="D291" s="908"/>
      <c r="E291" s="908"/>
      <c r="F291" s="908"/>
      <c r="G291" s="908"/>
      <c r="H291" s="908"/>
      <c r="I291" s="908"/>
      <c r="J291" s="908"/>
      <c r="K291" s="908"/>
      <c r="L291" s="908"/>
      <c r="M291" s="908"/>
      <c r="N291" s="908"/>
      <c r="O291" s="908"/>
      <c r="P291" s="908"/>
      <c r="Q291" s="908"/>
      <c r="R291" s="908"/>
      <c r="S291" s="908"/>
      <c r="T291" s="908"/>
      <c r="U291" s="908"/>
      <c r="V291" s="908"/>
      <c r="W291" s="908"/>
      <c r="X291" s="908"/>
      <c r="Y291" s="908"/>
      <c r="Z291" s="908"/>
      <c r="AA291" s="908"/>
      <c r="AB291" s="908"/>
      <c r="AC291" s="908"/>
      <c r="AD291" s="908"/>
      <c r="AE291" s="908"/>
      <c r="AF291" s="908"/>
      <c r="AG291" s="908"/>
      <c r="AH291" s="908"/>
      <c r="AI291" s="908"/>
      <c r="AJ291" s="908"/>
      <c r="AK291" s="908"/>
      <c r="AL291" s="908"/>
      <c r="AM291" s="908"/>
      <c r="AN291" s="908"/>
      <c r="AO291" s="908"/>
      <c r="AP291" s="908"/>
      <c r="AQ291" s="908"/>
    </row>
    <row r="292" spans="1:43" ht="12.75" customHeight="1" x14ac:dyDescent="0.2">
      <c r="A292" s="908"/>
      <c r="B292" s="909"/>
      <c r="C292" s="908"/>
      <c r="D292" s="908"/>
      <c r="E292" s="908"/>
      <c r="F292" s="908"/>
      <c r="G292" s="908"/>
      <c r="H292" s="908"/>
      <c r="I292" s="908"/>
      <c r="J292" s="908"/>
      <c r="K292" s="908"/>
      <c r="L292" s="908"/>
      <c r="M292" s="908"/>
      <c r="N292" s="908"/>
      <c r="O292" s="908"/>
      <c r="P292" s="908"/>
      <c r="Q292" s="908"/>
      <c r="R292" s="908"/>
      <c r="S292" s="908"/>
      <c r="T292" s="908"/>
      <c r="U292" s="908"/>
      <c r="V292" s="908"/>
      <c r="W292" s="908"/>
      <c r="X292" s="908"/>
      <c r="Y292" s="908"/>
      <c r="Z292" s="908"/>
      <c r="AA292" s="908"/>
      <c r="AB292" s="908"/>
      <c r="AC292" s="908"/>
      <c r="AD292" s="908"/>
      <c r="AE292" s="908"/>
      <c r="AF292" s="908"/>
      <c r="AG292" s="908"/>
      <c r="AH292" s="908"/>
      <c r="AI292" s="908"/>
      <c r="AJ292" s="908"/>
      <c r="AK292" s="908"/>
      <c r="AL292" s="908"/>
      <c r="AM292" s="908"/>
      <c r="AN292" s="908"/>
      <c r="AO292" s="908"/>
      <c r="AP292" s="908"/>
      <c r="AQ292" s="908"/>
    </row>
    <row r="293" spans="1:43" ht="12.75" customHeight="1" x14ac:dyDescent="0.2">
      <c r="A293" s="908"/>
      <c r="B293" s="909"/>
      <c r="C293" s="908"/>
      <c r="D293" s="908"/>
      <c r="E293" s="908"/>
      <c r="F293" s="908"/>
      <c r="G293" s="908"/>
      <c r="H293" s="908"/>
      <c r="I293" s="908"/>
      <c r="J293" s="908"/>
      <c r="K293" s="908"/>
      <c r="L293" s="908"/>
      <c r="M293" s="908"/>
      <c r="N293" s="908"/>
      <c r="O293" s="908"/>
      <c r="P293" s="908"/>
      <c r="Q293" s="908"/>
      <c r="R293" s="908"/>
      <c r="S293" s="908"/>
      <c r="T293" s="908"/>
      <c r="U293" s="908"/>
      <c r="V293" s="908"/>
      <c r="W293" s="908"/>
      <c r="X293" s="908"/>
      <c r="Y293" s="908"/>
      <c r="Z293" s="908"/>
      <c r="AA293" s="908"/>
      <c r="AB293" s="908"/>
      <c r="AC293" s="908"/>
      <c r="AD293" s="908"/>
      <c r="AE293" s="908"/>
      <c r="AF293" s="908"/>
      <c r="AG293" s="908"/>
      <c r="AH293" s="908"/>
      <c r="AI293" s="908"/>
      <c r="AJ293" s="908"/>
      <c r="AK293" s="908"/>
      <c r="AL293" s="908"/>
      <c r="AM293" s="908"/>
      <c r="AN293" s="908"/>
      <c r="AO293" s="908"/>
      <c r="AP293" s="908"/>
      <c r="AQ293" s="908"/>
    </row>
    <row r="294" spans="1:43" ht="12.75" customHeight="1" x14ac:dyDescent="0.2">
      <c r="A294" s="908"/>
      <c r="B294" s="909"/>
      <c r="C294" s="908"/>
      <c r="D294" s="908"/>
      <c r="E294" s="908"/>
      <c r="F294" s="908"/>
      <c r="G294" s="908"/>
      <c r="H294" s="908"/>
      <c r="I294" s="908"/>
      <c r="J294" s="908"/>
      <c r="K294" s="908"/>
      <c r="L294" s="908"/>
      <c r="M294" s="908"/>
      <c r="N294" s="908"/>
      <c r="O294" s="908"/>
      <c r="P294" s="908"/>
      <c r="Q294" s="908"/>
      <c r="R294" s="908"/>
      <c r="S294" s="908"/>
      <c r="T294" s="908"/>
      <c r="U294" s="908"/>
      <c r="V294" s="908"/>
      <c r="W294" s="908"/>
      <c r="X294" s="908"/>
      <c r="Y294" s="908"/>
      <c r="Z294" s="908"/>
      <c r="AA294" s="908"/>
      <c r="AB294" s="908"/>
      <c r="AC294" s="908"/>
      <c r="AD294" s="908"/>
      <c r="AE294" s="908"/>
      <c r="AF294" s="908"/>
      <c r="AG294" s="908"/>
      <c r="AH294" s="908"/>
      <c r="AI294" s="908"/>
      <c r="AJ294" s="908"/>
      <c r="AK294" s="908"/>
      <c r="AL294" s="908"/>
      <c r="AM294" s="908"/>
      <c r="AN294" s="908"/>
      <c r="AO294" s="908"/>
      <c r="AP294" s="908"/>
      <c r="AQ294" s="908"/>
    </row>
    <row r="295" spans="1:43" ht="12.75" customHeight="1" x14ac:dyDescent="0.2">
      <c r="A295" s="908"/>
      <c r="B295" s="909"/>
      <c r="C295" s="908"/>
      <c r="D295" s="908"/>
      <c r="E295" s="908"/>
      <c r="F295" s="908"/>
      <c r="G295" s="908"/>
      <c r="H295" s="908"/>
      <c r="I295" s="908"/>
      <c r="J295" s="908"/>
      <c r="K295" s="908"/>
      <c r="L295" s="908"/>
      <c r="M295" s="908"/>
      <c r="N295" s="908"/>
      <c r="O295" s="908"/>
      <c r="P295" s="908"/>
      <c r="Q295" s="908"/>
      <c r="R295" s="908"/>
      <c r="S295" s="908"/>
      <c r="T295" s="908"/>
      <c r="U295" s="908"/>
      <c r="V295" s="908"/>
      <c r="W295" s="908"/>
      <c r="X295" s="908"/>
      <c r="Y295" s="908"/>
      <c r="Z295" s="908"/>
      <c r="AA295" s="908"/>
      <c r="AB295" s="908"/>
      <c r="AC295" s="908"/>
      <c r="AD295" s="908"/>
      <c r="AE295" s="908"/>
      <c r="AF295" s="908"/>
      <c r="AG295" s="908"/>
      <c r="AH295" s="908"/>
      <c r="AI295" s="908"/>
      <c r="AJ295" s="908"/>
      <c r="AK295" s="908"/>
      <c r="AL295" s="908"/>
      <c r="AM295" s="908"/>
      <c r="AN295" s="908"/>
      <c r="AO295" s="908"/>
      <c r="AP295" s="908"/>
      <c r="AQ295" s="908"/>
    </row>
    <row r="296" spans="1:43" ht="12.75" customHeight="1" x14ac:dyDescent="0.2">
      <c r="A296" s="908"/>
      <c r="B296" s="909"/>
      <c r="C296" s="908"/>
      <c r="D296" s="908"/>
      <c r="E296" s="908"/>
      <c r="F296" s="908"/>
      <c r="G296" s="908"/>
      <c r="H296" s="908"/>
      <c r="I296" s="908"/>
      <c r="J296" s="908"/>
      <c r="K296" s="908"/>
      <c r="L296" s="908"/>
      <c r="M296" s="908"/>
      <c r="N296" s="908"/>
      <c r="O296" s="908"/>
      <c r="P296" s="908"/>
      <c r="Q296" s="908"/>
      <c r="R296" s="908"/>
      <c r="S296" s="908"/>
      <c r="T296" s="908"/>
      <c r="U296" s="908"/>
      <c r="V296" s="908"/>
      <c r="W296" s="908"/>
      <c r="X296" s="908"/>
      <c r="Y296" s="908"/>
      <c r="Z296" s="908"/>
      <c r="AA296" s="908"/>
      <c r="AB296" s="908"/>
      <c r="AC296" s="908"/>
      <c r="AD296" s="908"/>
      <c r="AE296" s="908"/>
      <c r="AF296" s="908"/>
      <c r="AG296" s="908"/>
      <c r="AH296" s="908"/>
      <c r="AI296" s="908"/>
      <c r="AJ296" s="908"/>
      <c r="AK296" s="908"/>
      <c r="AL296" s="908"/>
      <c r="AM296" s="908"/>
      <c r="AN296" s="908"/>
      <c r="AO296" s="908"/>
      <c r="AP296" s="908"/>
      <c r="AQ296" s="908"/>
    </row>
    <row r="297" spans="1:43" ht="12.75" customHeight="1" x14ac:dyDescent="0.2">
      <c r="A297" s="908"/>
      <c r="B297" s="909"/>
      <c r="C297" s="908"/>
      <c r="D297" s="908"/>
      <c r="E297" s="908"/>
      <c r="F297" s="908"/>
      <c r="G297" s="908"/>
      <c r="H297" s="908"/>
      <c r="I297" s="908"/>
      <c r="J297" s="908"/>
      <c r="K297" s="908"/>
      <c r="L297" s="908"/>
      <c r="M297" s="908"/>
      <c r="N297" s="908"/>
      <c r="O297" s="908"/>
      <c r="P297" s="908"/>
      <c r="Q297" s="908"/>
      <c r="R297" s="908"/>
      <c r="S297" s="908"/>
      <c r="T297" s="908"/>
      <c r="U297" s="908"/>
      <c r="V297" s="908"/>
      <c r="W297" s="908"/>
      <c r="X297" s="908"/>
      <c r="Y297" s="908"/>
      <c r="Z297" s="908"/>
      <c r="AA297" s="908"/>
      <c r="AB297" s="908"/>
      <c r="AC297" s="908"/>
      <c r="AD297" s="908"/>
      <c r="AE297" s="908"/>
      <c r="AF297" s="908"/>
      <c r="AG297" s="908"/>
      <c r="AH297" s="908"/>
      <c r="AI297" s="908"/>
      <c r="AJ297" s="908"/>
      <c r="AK297" s="908"/>
      <c r="AL297" s="908"/>
      <c r="AM297" s="908"/>
      <c r="AN297" s="908"/>
      <c r="AO297" s="908"/>
      <c r="AP297" s="908"/>
      <c r="AQ297" s="908"/>
    </row>
    <row r="298" spans="1:43" ht="12.75" customHeight="1" x14ac:dyDescent="0.2">
      <c r="A298" s="908"/>
      <c r="B298" s="909"/>
      <c r="C298" s="908"/>
      <c r="D298" s="908"/>
      <c r="E298" s="908"/>
      <c r="F298" s="908"/>
      <c r="G298" s="908"/>
      <c r="H298" s="908"/>
      <c r="I298" s="908"/>
      <c r="J298" s="908"/>
      <c r="K298" s="908"/>
      <c r="L298" s="908"/>
      <c r="M298" s="908"/>
      <c r="N298" s="908"/>
      <c r="O298" s="908"/>
      <c r="P298" s="908"/>
      <c r="Q298" s="908"/>
      <c r="R298" s="908"/>
      <c r="S298" s="908"/>
      <c r="T298" s="908"/>
      <c r="U298" s="908"/>
      <c r="V298" s="908"/>
      <c r="W298" s="908"/>
      <c r="X298" s="908"/>
      <c r="Y298" s="908"/>
      <c r="Z298" s="908"/>
      <c r="AA298" s="908"/>
      <c r="AB298" s="908"/>
      <c r="AC298" s="908"/>
      <c r="AD298" s="908"/>
      <c r="AE298" s="908"/>
      <c r="AF298" s="908"/>
      <c r="AG298" s="908"/>
      <c r="AH298" s="908"/>
      <c r="AI298" s="908"/>
      <c r="AJ298" s="908"/>
      <c r="AK298" s="908"/>
      <c r="AL298" s="908"/>
      <c r="AM298" s="908"/>
      <c r="AN298" s="908"/>
      <c r="AO298" s="908"/>
      <c r="AP298" s="908"/>
      <c r="AQ298" s="908"/>
    </row>
    <row r="299" spans="1:43" ht="12.75" customHeight="1" x14ac:dyDescent="0.2">
      <c r="A299" s="908"/>
      <c r="B299" s="909"/>
      <c r="C299" s="908"/>
      <c r="D299" s="908"/>
      <c r="E299" s="908"/>
      <c r="F299" s="908"/>
      <c r="G299" s="908"/>
      <c r="H299" s="908"/>
      <c r="I299" s="908"/>
      <c r="J299" s="908"/>
      <c r="K299" s="908"/>
      <c r="L299" s="908"/>
      <c r="M299" s="908"/>
      <c r="N299" s="908"/>
      <c r="O299" s="908"/>
      <c r="P299" s="908"/>
      <c r="Q299" s="908"/>
      <c r="R299" s="908"/>
      <c r="S299" s="908"/>
      <c r="T299" s="908"/>
      <c r="U299" s="908"/>
      <c r="V299" s="908"/>
      <c r="W299" s="908"/>
      <c r="X299" s="908"/>
      <c r="Y299" s="908"/>
      <c r="Z299" s="908"/>
      <c r="AA299" s="908"/>
      <c r="AB299" s="908"/>
      <c r="AC299" s="908"/>
      <c r="AD299" s="908"/>
      <c r="AE299" s="908"/>
      <c r="AF299" s="908"/>
      <c r="AG299" s="908"/>
      <c r="AH299" s="908"/>
      <c r="AI299" s="908"/>
      <c r="AJ299" s="908"/>
      <c r="AK299" s="908"/>
      <c r="AL299" s="908"/>
      <c r="AM299" s="908"/>
      <c r="AN299" s="908"/>
      <c r="AO299" s="908"/>
      <c r="AP299" s="908"/>
      <c r="AQ299" s="908"/>
    </row>
    <row r="300" spans="1:43" ht="12.75" customHeight="1" x14ac:dyDescent="0.2">
      <c r="A300" s="908"/>
      <c r="B300" s="909"/>
      <c r="C300" s="908"/>
      <c r="D300" s="908"/>
      <c r="E300" s="908"/>
      <c r="F300" s="908"/>
      <c r="G300" s="908"/>
      <c r="H300" s="908"/>
      <c r="I300" s="908"/>
      <c r="J300" s="908"/>
      <c r="K300" s="908"/>
      <c r="L300" s="908"/>
      <c r="M300" s="908"/>
      <c r="N300" s="908"/>
      <c r="O300" s="908"/>
      <c r="P300" s="908"/>
      <c r="Q300" s="908"/>
      <c r="R300" s="908"/>
      <c r="S300" s="908"/>
      <c r="T300" s="908"/>
      <c r="U300" s="908"/>
      <c r="V300" s="908"/>
      <c r="W300" s="908"/>
      <c r="X300" s="908"/>
      <c r="Y300" s="908"/>
      <c r="Z300" s="908"/>
      <c r="AA300" s="908"/>
      <c r="AB300" s="908"/>
      <c r="AC300" s="908"/>
      <c r="AD300" s="908"/>
      <c r="AE300" s="908"/>
      <c r="AF300" s="908"/>
      <c r="AG300" s="908"/>
      <c r="AH300" s="908"/>
      <c r="AI300" s="908"/>
      <c r="AJ300" s="908"/>
      <c r="AK300" s="908"/>
      <c r="AL300" s="908"/>
      <c r="AM300" s="908"/>
      <c r="AN300" s="908"/>
      <c r="AO300" s="908"/>
      <c r="AP300" s="908"/>
      <c r="AQ300" s="908"/>
    </row>
    <row r="301" spans="1:43" ht="12.75" customHeight="1" x14ac:dyDescent="0.2">
      <c r="A301" s="908"/>
      <c r="B301" s="909"/>
      <c r="C301" s="908"/>
      <c r="D301" s="908"/>
      <c r="E301" s="908"/>
      <c r="F301" s="908"/>
      <c r="G301" s="908"/>
      <c r="H301" s="908"/>
      <c r="I301" s="908"/>
      <c r="J301" s="908"/>
      <c r="K301" s="908"/>
      <c r="L301" s="908"/>
      <c r="M301" s="908"/>
      <c r="N301" s="908"/>
      <c r="O301" s="908"/>
      <c r="P301" s="908"/>
      <c r="Q301" s="908"/>
      <c r="R301" s="908"/>
      <c r="S301" s="908"/>
      <c r="T301" s="908"/>
      <c r="U301" s="908"/>
      <c r="V301" s="908"/>
      <c r="W301" s="908"/>
      <c r="X301" s="908"/>
      <c r="Y301" s="908"/>
      <c r="Z301" s="908"/>
      <c r="AA301" s="908"/>
      <c r="AB301" s="908"/>
      <c r="AC301" s="908"/>
      <c r="AD301" s="908"/>
      <c r="AE301" s="908"/>
      <c r="AF301" s="908"/>
      <c r="AG301" s="908"/>
      <c r="AH301" s="908"/>
      <c r="AI301" s="908"/>
      <c r="AJ301" s="908"/>
      <c r="AK301" s="908"/>
      <c r="AL301" s="908"/>
      <c r="AM301" s="908"/>
      <c r="AN301" s="908"/>
      <c r="AO301" s="908"/>
      <c r="AP301" s="908"/>
      <c r="AQ301" s="908"/>
    </row>
    <row r="302" spans="1:43" ht="12.75" customHeight="1" x14ac:dyDescent="0.2">
      <c r="A302" s="908"/>
      <c r="B302" s="909"/>
      <c r="C302" s="908"/>
      <c r="D302" s="908"/>
      <c r="E302" s="908"/>
      <c r="F302" s="908"/>
      <c r="G302" s="908"/>
      <c r="H302" s="908"/>
      <c r="I302" s="908"/>
      <c r="J302" s="908"/>
      <c r="K302" s="908"/>
      <c r="L302" s="908"/>
      <c r="M302" s="908"/>
      <c r="N302" s="908"/>
      <c r="O302" s="908"/>
      <c r="P302" s="908"/>
      <c r="Q302" s="908"/>
      <c r="R302" s="908"/>
      <c r="S302" s="908"/>
      <c r="T302" s="908"/>
      <c r="U302" s="908"/>
      <c r="V302" s="908"/>
      <c r="W302" s="908"/>
      <c r="X302" s="908"/>
      <c r="Y302" s="908"/>
      <c r="Z302" s="908"/>
      <c r="AA302" s="908"/>
      <c r="AB302" s="908"/>
      <c r="AC302" s="908"/>
      <c r="AD302" s="908"/>
      <c r="AE302" s="908"/>
      <c r="AF302" s="908"/>
      <c r="AG302" s="908"/>
      <c r="AH302" s="908"/>
      <c r="AI302" s="908"/>
      <c r="AJ302" s="908"/>
      <c r="AK302" s="908"/>
      <c r="AL302" s="908"/>
      <c r="AM302" s="908"/>
      <c r="AN302" s="908"/>
      <c r="AO302" s="908"/>
      <c r="AP302" s="908"/>
      <c r="AQ302" s="908"/>
    </row>
    <row r="303" spans="1:43" ht="12.75" customHeight="1" x14ac:dyDescent="0.2">
      <c r="A303" s="908"/>
      <c r="B303" s="909"/>
      <c r="C303" s="908"/>
      <c r="D303" s="908"/>
      <c r="E303" s="908"/>
      <c r="F303" s="908"/>
      <c r="G303" s="908"/>
      <c r="H303" s="908"/>
      <c r="I303" s="908"/>
      <c r="J303" s="908"/>
      <c r="K303" s="908"/>
      <c r="L303" s="908"/>
      <c r="M303" s="908"/>
      <c r="N303" s="908"/>
      <c r="O303" s="908"/>
      <c r="P303" s="908"/>
      <c r="Q303" s="908"/>
      <c r="R303" s="908"/>
      <c r="S303" s="908"/>
      <c r="T303" s="908"/>
      <c r="U303" s="908"/>
      <c r="V303" s="908"/>
      <c r="W303" s="908"/>
      <c r="X303" s="908"/>
      <c r="Y303" s="908"/>
      <c r="Z303" s="908"/>
      <c r="AA303" s="908"/>
      <c r="AB303" s="908"/>
      <c r="AC303" s="908"/>
      <c r="AD303" s="908"/>
      <c r="AE303" s="908"/>
      <c r="AF303" s="908"/>
      <c r="AG303" s="908"/>
      <c r="AH303" s="908"/>
      <c r="AI303" s="908"/>
      <c r="AJ303" s="908"/>
      <c r="AK303" s="908"/>
      <c r="AL303" s="908"/>
      <c r="AM303" s="908"/>
      <c r="AN303" s="908"/>
      <c r="AO303" s="908"/>
      <c r="AP303" s="908"/>
      <c r="AQ303" s="908"/>
    </row>
    <row r="304" spans="1:43" ht="12.75" customHeight="1" x14ac:dyDescent="0.2">
      <c r="A304" s="908"/>
      <c r="B304" s="909"/>
      <c r="C304" s="908"/>
      <c r="D304" s="908"/>
      <c r="E304" s="908"/>
      <c r="F304" s="908"/>
      <c r="G304" s="908"/>
      <c r="H304" s="908"/>
      <c r="I304" s="908"/>
      <c r="J304" s="908"/>
      <c r="K304" s="908"/>
      <c r="L304" s="908"/>
      <c r="M304" s="908"/>
      <c r="N304" s="908"/>
      <c r="O304" s="908"/>
      <c r="P304" s="908"/>
      <c r="Q304" s="908"/>
      <c r="R304" s="908"/>
      <c r="S304" s="908"/>
      <c r="T304" s="908"/>
      <c r="U304" s="908"/>
      <c r="V304" s="908"/>
      <c r="W304" s="908"/>
      <c r="X304" s="908"/>
      <c r="Y304" s="908"/>
      <c r="Z304" s="908"/>
      <c r="AA304" s="908"/>
      <c r="AB304" s="908"/>
      <c r="AC304" s="908"/>
      <c r="AD304" s="908"/>
      <c r="AE304" s="908"/>
      <c r="AF304" s="908"/>
      <c r="AG304" s="908"/>
      <c r="AH304" s="908"/>
      <c r="AI304" s="908"/>
      <c r="AJ304" s="908"/>
      <c r="AK304" s="908"/>
      <c r="AL304" s="908"/>
      <c r="AM304" s="908"/>
      <c r="AN304" s="908"/>
      <c r="AO304" s="908"/>
      <c r="AP304" s="908"/>
      <c r="AQ304" s="908"/>
    </row>
    <row r="305" spans="1:43" ht="12.75" customHeight="1" x14ac:dyDescent="0.2">
      <c r="A305" s="908"/>
      <c r="B305" s="909"/>
      <c r="C305" s="908"/>
      <c r="D305" s="908"/>
      <c r="E305" s="908"/>
      <c r="F305" s="908"/>
      <c r="G305" s="908"/>
      <c r="H305" s="908"/>
      <c r="I305" s="908"/>
      <c r="J305" s="908"/>
      <c r="K305" s="908"/>
      <c r="L305" s="908"/>
      <c r="M305" s="908"/>
      <c r="N305" s="908"/>
      <c r="O305" s="908"/>
      <c r="P305" s="908"/>
      <c r="Q305" s="908"/>
      <c r="R305" s="908"/>
      <c r="S305" s="908"/>
      <c r="T305" s="908"/>
      <c r="U305" s="908"/>
      <c r="V305" s="908"/>
      <c r="W305" s="908"/>
      <c r="X305" s="908"/>
      <c r="Y305" s="908"/>
      <c r="Z305" s="908"/>
      <c r="AA305" s="908"/>
      <c r="AB305" s="908"/>
      <c r="AC305" s="908"/>
      <c r="AD305" s="908"/>
      <c r="AE305" s="908"/>
      <c r="AF305" s="908"/>
      <c r="AG305" s="908"/>
      <c r="AH305" s="908"/>
      <c r="AI305" s="908"/>
      <c r="AJ305" s="908"/>
      <c r="AK305" s="908"/>
      <c r="AL305" s="908"/>
      <c r="AM305" s="908"/>
      <c r="AN305" s="908"/>
      <c r="AO305" s="908"/>
      <c r="AP305" s="908"/>
      <c r="AQ305" s="908"/>
    </row>
    <row r="306" spans="1:43" ht="12.75" customHeight="1" x14ac:dyDescent="0.2">
      <c r="A306" s="908"/>
      <c r="B306" s="909"/>
      <c r="C306" s="908"/>
      <c r="D306" s="908"/>
      <c r="E306" s="908"/>
      <c r="F306" s="908"/>
      <c r="G306" s="908"/>
      <c r="H306" s="908"/>
      <c r="I306" s="908"/>
      <c r="J306" s="908"/>
      <c r="K306" s="908"/>
      <c r="L306" s="908"/>
      <c r="M306" s="908"/>
      <c r="N306" s="908"/>
      <c r="O306" s="908"/>
      <c r="P306" s="908"/>
      <c r="Q306" s="908"/>
      <c r="R306" s="908"/>
      <c r="S306" s="908"/>
      <c r="T306" s="908"/>
      <c r="U306" s="908"/>
      <c r="V306" s="908"/>
      <c r="W306" s="908"/>
      <c r="X306" s="908"/>
      <c r="Y306" s="908"/>
      <c r="Z306" s="908"/>
      <c r="AA306" s="908"/>
      <c r="AB306" s="908"/>
      <c r="AC306" s="908"/>
      <c r="AD306" s="908"/>
      <c r="AE306" s="908"/>
      <c r="AF306" s="908"/>
      <c r="AG306" s="908"/>
      <c r="AH306" s="908"/>
      <c r="AI306" s="908"/>
      <c r="AJ306" s="908"/>
      <c r="AK306" s="908"/>
      <c r="AL306" s="908"/>
      <c r="AM306" s="908"/>
      <c r="AN306" s="908"/>
      <c r="AO306" s="908"/>
      <c r="AP306" s="908"/>
      <c r="AQ306" s="908"/>
    </row>
    <row r="307" spans="1:43" ht="12.75" customHeight="1" x14ac:dyDescent="0.2">
      <c r="A307" s="908"/>
      <c r="B307" s="909"/>
      <c r="C307" s="908"/>
      <c r="D307" s="908"/>
      <c r="E307" s="908"/>
      <c r="F307" s="908"/>
      <c r="G307" s="908"/>
      <c r="H307" s="908"/>
      <c r="I307" s="908"/>
      <c r="J307" s="908"/>
      <c r="K307" s="908"/>
      <c r="L307" s="908"/>
      <c r="M307" s="908"/>
      <c r="N307" s="908"/>
      <c r="O307" s="908"/>
      <c r="P307" s="908"/>
      <c r="Q307" s="908"/>
      <c r="R307" s="908"/>
      <c r="S307" s="908"/>
      <c r="T307" s="908"/>
      <c r="U307" s="908"/>
      <c r="V307" s="908"/>
      <c r="W307" s="908"/>
      <c r="X307" s="908"/>
      <c r="Y307" s="908"/>
      <c r="Z307" s="908"/>
      <c r="AA307" s="908"/>
      <c r="AB307" s="908"/>
      <c r="AC307" s="908"/>
      <c r="AD307" s="908"/>
      <c r="AE307" s="908"/>
      <c r="AF307" s="908"/>
      <c r="AG307" s="908"/>
      <c r="AH307" s="908"/>
      <c r="AI307" s="908"/>
      <c r="AJ307" s="908"/>
      <c r="AK307" s="908"/>
      <c r="AL307" s="908"/>
      <c r="AM307" s="908"/>
      <c r="AN307" s="908"/>
      <c r="AO307" s="908"/>
      <c r="AP307" s="908"/>
      <c r="AQ307" s="908"/>
    </row>
    <row r="308" spans="1:43" ht="12.75" customHeight="1" x14ac:dyDescent="0.2">
      <c r="A308" s="908"/>
      <c r="B308" s="909"/>
      <c r="C308" s="908"/>
      <c r="D308" s="908"/>
      <c r="E308" s="908"/>
      <c r="F308" s="908"/>
      <c r="G308" s="908"/>
      <c r="H308" s="908"/>
      <c r="I308" s="908"/>
      <c r="J308" s="908"/>
      <c r="K308" s="908"/>
      <c r="L308" s="908"/>
      <c r="M308" s="908"/>
      <c r="N308" s="908"/>
      <c r="O308" s="908"/>
      <c r="P308" s="908"/>
      <c r="Q308" s="908"/>
      <c r="R308" s="908"/>
      <c r="S308" s="908"/>
      <c r="T308" s="908"/>
      <c r="U308" s="908"/>
      <c r="V308" s="908"/>
      <c r="W308" s="908"/>
      <c r="X308" s="908"/>
      <c r="Y308" s="908"/>
      <c r="Z308" s="908"/>
      <c r="AA308" s="908"/>
      <c r="AB308" s="908"/>
      <c r="AC308" s="908"/>
      <c r="AD308" s="908"/>
      <c r="AE308" s="908"/>
      <c r="AF308" s="908"/>
      <c r="AG308" s="908"/>
      <c r="AH308" s="908"/>
      <c r="AI308" s="908"/>
      <c r="AJ308" s="908"/>
      <c r="AK308" s="908"/>
      <c r="AL308" s="908"/>
      <c r="AM308" s="908"/>
      <c r="AN308" s="908"/>
      <c r="AO308" s="908"/>
      <c r="AP308" s="908"/>
      <c r="AQ308" s="908"/>
    </row>
    <row r="309" spans="1:43" ht="12.75" customHeight="1" x14ac:dyDescent="0.2">
      <c r="A309" s="908"/>
      <c r="B309" s="909"/>
      <c r="C309" s="908"/>
      <c r="D309" s="908"/>
      <c r="E309" s="908"/>
      <c r="F309" s="908"/>
      <c r="G309" s="908"/>
      <c r="H309" s="908"/>
      <c r="I309" s="908"/>
      <c r="J309" s="908"/>
      <c r="K309" s="908"/>
      <c r="L309" s="908"/>
      <c r="M309" s="908"/>
      <c r="N309" s="908"/>
      <c r="O309" s="908"/>
      <c r="P309" s="908"/>
      <c r="Q309" s="908"/>
      <c r="R309" s="908"/>
      <c r="S309" s="908"/>
      <c r="T309" s="908"/>
      <c r="U309" s="908"/>
      <c r="V309" s="908"/>
      <c r="W309" s="908"/>
      <c r="X309" s="908"/>
      <c r="Y309" s="908"/>
      <c r="Z309" s="908"/>
      <c r="AA309" s="908"/>
      <c r="AB309" s="908"/>
      <c r="AC309" s="908"/>
      <c r="AD309" s="908"/>
      <c r="AE309" s="908"/>
      <c r="AF309" s="908"/>
      <c r="AG309" s="908"/>
      <c r="AH309" s="908"/>
      <c r="AI309" s="908"/>
      <c r="AJ309" s="908"/>
      <c r="AK309" s="908"/>
      <c r="AL309" s="908"/>
      <c r="AM309" s="908"/>
      <c r="AN309" s="908"/>
      <c r="AO309" s="908"/>
      <c r="AP309" s="908"/>
      <c r="AQ309" s="908"/>
    </row>
    <row r="310" spans="1:43" ht="12.75" customHeight="1" x14ac:dyDescent="0.2">
      <c r="A310" s="908"/>
      <c r="B310" s="909"/>
      <c r="C310" s="908"/>
      <c r="D310" s="908"/>
      <c r="E310" s="908"/>
      <c r="F310" s="908"/>
      <c r="G310" s="908"/>
      <c r="H310" s="908"/>
      <c r="I310" s="908"/>
      <c r="J310" s="908"/>
      <c r="K310" s="908"/>
      <c r="L310" s="908"/>
      <c r="M310" s="908"/>
      <c r="N310" s="908"/>
      <c r="O310" s="908"/>
      <c r="P310" s="908"/>
      <c r="Q310" s="908"/>
      <c r="R310" s="908"/>
      <c r="S310" s="908"/>
      <c r="T310" s="908"/>
      <c r="U310" s="908"/>
      <c r="V310" s="908"/>
      <c r="W310" s="908"/>
      <c r="X310" s="908"/>
      <c r="Y310" s="908"/>
      <c r="Z310" s="908"/>
      <c r="AA310" s="908"/>
      <c r="AB310" s="908"/>
      <c r="AC310" s="908"/>
      <c r="AD310" s="908"/>
      <c r="AE310" s="908"/>
      <c r="AF310" s="908"/>
      <c r="AG310" s="908"/>
      <c r="AH310" s="908"/>
      <c r="AI310" s="908"/>
      <c r="AJ310" s="908"/>
      <c r="AK310" s="908"/>
      <c r="AL310" s="908"/>
      <c r="AM310" s="908"/>
      <c r="AN310" s="908"/>
      <c r="AO310" s="908"/>
      <c r="AP310" s="908"/>
      <c r="AQ310" s="908"/>
    </row>
    <row r="311" spans="1:43" ht="12.75" customHeight="1" x14ac:dyDescent="0.2">
      <c r="A311" s="908"/>
      <c r="B311" s="909"/>
      <c r="C311" s="908"/>
      <c r="D311" s="908"/>
      <c r="E311" s="908"/>
      <c r="F311" s="908"/>
      <c r="G311" s="908"/>
      <c r="H311" s="908"/>
      <c r="I311" s="908"/>
      <c r="J311" s="908"/>
      <c r="K311" s="908"/>
      <c r="L311" s="908"/>
      <c r="M311" s="908"/>
      <c r="N311" s="908"/>
      <c r="O311" s="908"/>
      <c r="P311" s="908"/>
      <c r="Q311" s="908"/>
      <c r="R311" s="908"/>
      <c r="S311" s="908"/>
      <c r="T311" s="908"/>
      <c r="U311" s="908"/>
      <c r="V311" s="908"/>
      <c r="W311" s="908"/>
      <c r="X311" s="908"/>
      <c r="Y311" s="908"/>
      <c r="Z311" s="908"/>
      <c r="AA311" s="908"/>
      <c r="AB311" s="908"/>
      <c r="AC311" s="908"/>
      <c r="AD311" s="908"/>
      <c r="AE311" s="908"/>
      <c r="AF311" s="908"/>
      <c r="AG311" s="908"/>
      <c r="AH311" s="908"/>
      <c r="AI311" s="908"/>
      <c r="AJ311" s="908"/>
      <c r="AK311" s="908"/>
      <c r="AL311" s="908"/>
      <c r="AM311" s="908"/>
      <c r="AN311" s="908"/>
      <c r="AO311" s="908"/>
      <c r="AP311" s="908"/>
      <c r="AQ311" s="908"/>
    </row>
    <row r="312" spans="1:43" ht="12.75" customHeight="1" x14ac:dyDescent="0.2">
      <c r="A312" s="908"/>
      <c r="B312" s="909"/>
      <c r="C312" s="908"/>
      <c r="D312" s="908"/>
      <c r="E312" s="908"/>
      <c r="F312" s="908"/>
      <c r="G312" s="908"/>
      <c r="H312" s="908"/>
      <c r="I312" s="908"/>
      <c r="J312" s="908"/>
      <c r="K312" s="908"/>
      <c r="L312" s="908"/>
      <c r="M312" s="908"/>
      <c r="N312" s="908"/>
      <c r="O312" s="908"/>
      <c r="P312" s="908"/>
      <c r="Q312" s="908"/>
      <c r="R312" s="908"/>
      <c r="S312" s="908"/>
      <c r="T312" s="908"/>
      <c r="U312" s="908"/>
      <c r="V312" s="908"/>
      <c r="W312" s="908"/>
      <c r="X312" s="908"/>
      <c r="Y312" s="908"/>
      <c r="Z312" s="908"/>
      <c r="AA312" s="908"/>
      <c r="AB312" s="908"/>
      <c r="AC312" s="908"/>
      <c r="AD312" s="908"/>
      <c r="AE312" s="908"/>
      <c r="AF312" s="908"/>
      <c r="AG312" s="908"/>
      <c r="AH312" s="908"/>
      <c r="AI312" s="908"/>
      <c r="AJ312" s="908"/>
      <c r="AK312" s="908"/>
      <c r="AL312" s="908"/>
      <c r="AM312" s="908"/>
      <c r="AN312" s="908"/>
      <c r="AO312" s="908"/>
      <c r="AP312" s="908"/>
      <c r="AQ312" s="908"/>
    </row>
    <row r="313" spans="1:43" ht="12.75" customHeight="1" x14ac:dyDescent="0.2">
      <c r="A313" s="908"/>
      <c r="B313" s="909"/>
      <c r="C313" s="908"/>
      <c r="D313" s="908"/>
      <c r="E313" s="908"/>
      <c r="F313" s="908"/>
      <c r="G313" s="908"/>
      <c r="H313" s="908"/>
      <c r="I313" s="908"/>
      <c r="J313" s="908"/>
      <c r="K313" s="908"/>
      <c r="L313" s="908"/>
      <c r="M313" s="908"/>
      <c r="N313" s="908"/>
      <c r="O313" s="908"/>
      <c r="P313" s="908"/>
      <c r="Q313" s="908"/>
      <c r="R313" s="908"/>
      <c r="S313" s="908"/>
      <c r="T313" s="908"/>
      <c r="U313" s="908"/>
      <c r="V313" s="908"/>
      <c r="W313" s="908"/>
      <c r="X313" s="908"/>
      <c r="Y313" s="908"/>
      <c r="Z313" s="908"/>
      <c r="AA313" s="908"/>
      <c r="AB313" s="908"/>
      <c r="AC313" s="908"/>
      <c r="AD313" s="908"/>
      <c r="AE313" s="908"/>
      <c r="AF313" s="908"/>
      <c r="AG313" s="908"/>
      <c r="AH313" s="908"/>
      <c r="AI313" s="908"/>
      <c r="AJ313" s="908"/>
      <c r="AK313" s="908"/>
      <c r="AL313" s="908"/>
      <c r="AM313" s="908"/>
      <c r="AN313" s="908"/>
      <c r="AO313" s="908"/>
      <c r="AP313" s="908"/>
      <c r="AQ313" s="908"/>
    </row>
    <row r="314" spans="1:43" ht="12.75" customHeight="1" x14ac:dyDescent="0.2">
      <c r="A314" s="908"/>
      <c r="B314" s="909"/>
      <c r="C314" s="908"/>
      <c r="D314" s="908"/>
      <c r="E314" s="908"/>
      <c r="F314" s="908"/>
      <c r="G314" s="908"/>
      <c r="H314" s="908"/>
      <c r="I314" s="908"/>
      <c r="J314" s="908"/>
      <c r="K314" s="908"/>
      <c r="L314" s="908"/>
      <c r="M314" s="908"/>
      <c r="N314" s="908"/>
      <c r="O314" s="908"/>
      <c r="P314" s="908"/>
      <c r="Q314" s="908"/>
      <c r="R314" s="908"/>
      <c r="S314" s="908"/>
      <c r="T314" s="908"/>
      <c r="U314" s="908"/>
      <c r="V314" s="908"/>
      <c r="W314" s="908"/>
      <c r="X314" s="908"/>
      <c r="Y314" s="908"/>
      <c r="Z314" s="908"/>
      <c r="AA314" s="908"/>
      <c r="AB314" s="908"/>
      <c r="AC314" s="908"/>
      <c r="AD314" s="908"/>
      <c r="AE314" s="908"/>
      <c r="AF314" s="908"/>
      <c r="AG314" s="908"/>
      <c r="AH314" s="908"/>
      <c r="AI314" s="908"/>
      <c r="AJ314" s="908"/>
      <c r="AK314" s="908"/>
      <c r="AL314" s="908"/>
      <c r="AM314" s="908"/>
      <c r="AN314" s="908"/>
      <c r="AO314" s="908"/>
      <c r="AP314" s="908"/>
      <c r="AQ314" s="908"/>
    </row>
    <row r="315" spans="1:43" ht="12.75" customHeight="1" x14ac:dyDescent="0.2">
      <c r="A315" s="908"/>
      <c r="B315" s="909"/>
      <c r="C315" s="908"/>
      <c r="D315" s="908"/>
      <c r="E315" s="908"/>
      <c r="F315" s="908"/>
      <c r="G315" s="908"/>
      <c r="H315" s="908"/>
      <c r="I315" s="908"/>
      <c r="J315" s="908"/>
      <c r="K315" s="908"/>
      <c r="L315" s="908"/>
      <c r="M315" s="908"/>
      <c r="N315" s="908"/>
      <c r="O315" s="908"/>
      <c r="P315" s="908"/>
      <c r="Q315" s="908"/>
      <c r="R315" s="908"/>
      <c r="S315" s="908"/>
      <c r="T315" s="908"/>
      <c r="U315" s="908"/>
      <c r="V315" s="908"/>
      <c r="W315" s="908"/>
      <c r="X315" s="908"/>
      <c r="Y315" s="908"/>
      <c r="Z315" s="908"/>
      <c r="AA315" s="908"/>
      <c r="AB315" s="908"/>
      <c r="AC315" s="908"/>
      <c r="AD315" s="908"/>
      <c r="AE315" s="908"/>
      <c r="AF315" s="908"/>
      <c r="AG315" s="908"/>
      <c r="AH315" s="908"/>
      <c r="AI315" s="908"/>
      <c r="AJ315" s="908"/>
      <c r="AK315" s="908"/>
      <c r="AL315" s="908"/>
      <c r="AM315" s="908"/>
      <c r="AN315" s="908"/>
      <c r="AO315" s="908"/>
      <c r="AP315" s="908"/>
      <c r="AQ315" s="908"/>
    </row>
    <row r="316" spans="1:43" ht="12.75" customHeight="1" x14ac:dyDescent="0.2">
      <c r="A316" s="908"/>
      <c r="B316" s="909"/>
      <c r="C316" s="908"/>
      <c r="D316" s="908"/>
      <c r="E316" s="908"/>
      <c r="F316" s="908"/>
      <c r="G316" s="908"/>
      <c r="H316" s="908"/>
      <c r="I316" s="908"/>
      <c r="J316" s="908"/>
      <c r="K316" s="908"/>
      <c r="L316" s="908"/>
      <c r="M316" s="908"/>
      <c r="N316" s="908"/>
      <c r="O316" s="908"/>
      <c r="P316" s="908"/>
      <c r="Q316" s="908"/>
      <c r="R316" s="908"/>
      <c r="S316" s="908"/>
      <c r="T316" s="908"/>
      <c r="U316" s="908"/>
      <c r="V316" s="908"/>
      <c r="W316" s="908"/>
      <c r="X316" s="908"/>
      <c r="Y316" s="908"/>
      <c r="Z316" s="908"/>
      <c r="AA316" s="908"/>
      <c r="AB316" s="908"/>
      <c r="AC316" s="908"/>
      <c r="AD316" s="908"/>
      <c r="AE316" s="908"/>
      <c r="AF316" s="908"/>
      <c r="AG316" s="908"/>
      <c r="AH316" s="908"/>
      <c r="AI316" s="908"/>
      <c r="AJ316" s="908"/>
      <c r="AK316" s="908"/>
      <c r="AL316" s="908"/>
      <c r="AM316" s="908"/>
      <c r="AN316" s="908"/>
      <c r="AO316" s="908"/>
      <c r="AP316" s="908"/>
      <c r="AQ316" s="908"/>
    </row>
    <row r="317" spans="1:43" ht="12.75" customHeight="1" x14ac:dyDescent="0.2">
      <c r="A317" s="908"/>
      <c r="B317" s="909"/>
      <c r="C317" s="908"/>
      <c r="D317" s="908"/>
      <c r="E317" s="908"/>
      <c r="F317" s="908"/>
      <c r="G317" s="908"/>
      <c r="H317" s="908"/>
      <c r="I317" s="908"/>
      <c r="J317" s="908"/>
      <c r="K317" s="908"/>
      <c r="L317" s="908"/>
      <c r="M317" s="908"/>
      <c r="N317" s="908"/>
      <c r="O317" s="908"/>
      <c r="P317" s="908"/>
      <c r="Q317" s="908"/>
      <c r="R317" s="908"/>
      <c r="S317" s="908"/>
      <c r="T317" s="908"/>
      <c r="U317" s="908"/>
      <c r="V317" s="908"/>
      <c r="W317" s="908"/>
      <c r="X317" s="908"/>
      <c r="Y317" s="908"/>
      <c r="Z317" s="908"/>
      <c r="AA317" s="908"/>
      <c r="AB317" s="908"/>
      <c r="AC317" s="908"/>
      <c r="AD317" s="908"/>
      <c r="AE317" s="908"/>
      <c r="AF317" s="908"/>
      <c r="AG317" s="908"/>
      <c r="AH317" s="908"/>
      <c r="AI317" s="908"/>
      <c r="AJ317" s="908"/>
      <c r="AK317" s="908"/>
      <c r="AL317" s="908"/>
      <c r="AM317" s="908"/>
      <c r="AN317" s="908"/>
      <c r="AO317" s="908"/>
      <c r="AP317" s="908"/>
      <c r="AQ317" s="908"/>
    </row>
    <row r="318" spans="1:43" ht="12.75" customHeight="1" x14ac:dyDescent="0.2">
      <c r="A318" s="908"/>
      <c r="B318" s="909"/>
      <c r="C318" s="908"/>
      <c r="D318" s="908"/>
      <c r="E318" s="908"/>
      <c r="F318" s="908"/>
      <c r="G318" s="908"/>
      <c r="H318" s="908"/>
      <c r="I318" s="908"/>
      <c r="J318" s="908"/>
      <c r="K318" s="908"/>
      <c r="L318" s="908"/>
      <c r="M318" s="908"/>
      <c r="N318" s="908"/>
      <c r="O318" s="908"/>
      <c r="P318" s="908"/>
      <c r="Q318" s="908"/>
      <c r="R318" s="908"/>
      <c r="S318" s="908"/>
      <c r="T318" s="908"/>
      <c r="U318" s="908"/>
      <c r="V318" s="908"/>
      <c r="W318" s="908"/>
      <c r="X318" s="908"/>
      <c r="Y318" s="908"/>
      <c r="Z318" s="908"/>
      <c r="AA318" s="908"/>
      <c r="AB318" s="908"/>
      <c r="AC318" s="908"/>
      <c r="AD318" s="908"/>
      <c r="AE318" s="908"/>
      <c r="AF318" s="908"/>
      <c r="AG318" s="908"/>
      <c r="AH318" s="908"/>
      <c r="AI318" s="908"/>
      <c r="AJ318" s="908"/>
      <c r="AK318" s="908"/>
      <c r="AL318" s="908"/>
      <c r="AM318" s="908"/>
      <c r="AN318" s="908"/>
      <c r="AO318" s="908"/>
      <c r="AP318" s="908"/>
      <c r="AQ318" s="908"/>
    </row>
    <row r="319" spans="1:43" ht="12.75" customHeight="1" x14ac:dyDescent="0.2">
      <c r="A319" s="908"/>
      <c r="B319" s="909"/>
      <c r="C319" s="908"/>
      <c r="D319" s="908"/>
      <c r="E319" s="908"/>
      <c r="F319" s="908"/>
      <c r="G319" s="908"/>
      <c r="H319" s="908"/>
      <c r="I319" s="908"/>
      <c r="J319" s="908"/>
      <c r="K319" s="908"/>
      <c r="L319" s="908"/>
      <c r="M319" s="908"/>
      <c r="N319" s="908"/>
      <c r="O319" s="908"/>
      <c r="P319" s="908"/>
      <c r="Q319" s="908"/>
      <c r="R319" s="908"/>
      <c r="S319" s="908"/>
      <c r="T319" s="908"/>
      <c r="U319" s="908"/>
      <c r="V319" s="908"/>
      <c r="W319" s="908"/>
      <c r="X319" s="908"/>
      <c r="Y319" s="908"/>
      <c r="Z319" s="908"/>
      <c r="AA319" s="908"/>
      <c r="AB319" s="908"/>
      <c r="AC319" s="908"/>
      <c r="AD319" s="908"/>
      <c r="AE319" s="908"/>
      <c r="AF319" s="908"/>
      <c r="AG319" s="908"/>
      <c r="AH319" s="908"/>
      <c r="AI319" s="908"/>
      <c r="AJ319" s="908"/>
      <c r="AK319" s="908"/>
      <c r="AL319" s="908"/>
      <c r="AM319" s="908"/>
      <c r="AN319" s="908"/>
      <c r="AO319" s="908"/>
      <c r="AP319" s="908"/>
      <c r="AQ319" s="908"/>
    </row>
    <row r="320" spans="1:43" ht="12.75" customHeight="1" x14ac:dyDescent="0.2">
      <c r="A320" s="908"/>
      <c r="B320" s="909"/>
      <c r="C320" s="908"/>
      <c r="D320" s="908"/>
      <c r="E320" s="908"/>
      <c r="F320" s="908"/>
      <c r="G320" s="908"/>
      <c r="H320" s="908"/>
      <c r="I320" s="908"/>
      <c r="J320" s="908"/>
      <c r="K320" s="908"/>
      <c r="L320" s="908"/>
      <c r="M320" s="908"/>
      <c r="N320" s="908"/>
      <c r="O320" s="908"/>
      <c r="P320" s="908"/>
      <c r="Q320" s="908"/>
      <c r="R320" s="908"/>
      <c r="S320" s="908"/>
      <c r="T320" s="908"/>
      <c r="U320" s="908"/>
      <c r="V320" s="908"/>
      <c r="W320" s="908"/>
      <c r="X320" s="908"/>
      <c r="Y320" s="908"/>
      <c r="Z320" s="908"/>
      <c r="AA320" s="908"/>
      <c r="AB320" s="908"/>
      <c r="AC320" s="908"/>
      <c r="AD320" s="908"/>
      <c r="AE320" s="908"/>
      <c r="AF320" s="908"/>
      <c r="AG320" s="908"/>
      <c r="AH320" s="908"/>
      <c r="AI320" s="908"/>
      <c r="AJ320" s="908"/>
      <c r="AK320" s="908"/>
      <c r="AL320" s="908"/>
      <c r="AM320" s="908"/>
      <c r="AN320" s="908"/>
      <c r="AO320" s="908"/>
      <c r="AP320" s="908"/>
      <c r="AQ320" s="908"/>
    </row>
    <row r="321" spans="1:43" ht="12.75" customHeight="1" x14ac:dyDescent="0.2">
      <c r="A321" s="908"/>
      <c r="B321" s="909"/>
      <c r="C321" s="908"/>
      <c r="D321" s="908"/>
      <c r="E321" s="908"/>
      <c r="F321" s="908"/>
      <c r="G321" s="908"/>
      <c r="H321" s="908"/>
      <c r="I321" s="908"/>
      <c r="J321" s="908"/>
      <c r="K321" s="908"/>
      <c r="L321" s="908"/>
      <c r="M321" s="908"/>
      <c r="N321" s="908"/>
      <c r="O321" s="908"/>
      <c r="P321" s="908"/>
      <c r="Q321" s="908"/>
      <c r="R321" s="908"/>
      <c r="S321" s="908"/>
      <c r="T321" s="908"/>
      <c r="U321" s="908"/>
      <c r="V321" s="908"/>
      <c r="W321" s="908"/>
      <c r="X321" s="908"/>
      <c r="Y321" s="908"/>
      <c r="Z321" s="908"/>
      <c r="AA321" s="908"/>
      <c r="AB321" s="908"/>
      <c r="AC321" s="908"/>
      <c r="AD321" s="908"/>
      <c r="AE321" s="908"/>
      <c r="AF321" s="908"/>
      <c r="AG321" s="908"/>
      <c r="AH321" s="908"/>
      <c r="AI321" s="908"/>
      <c r="AJ321" s="908"/>
      <c r="AK321" s="908"/>
      <c r="AL321" s="908"/>
      <c r="AM321" s="908"/>
      <c r="AN321" s="908"/>
      <c r="AO321" s="908"/>
      <c r="AP321" s="908"/>
      <c r="AQ321" s="908"/>
    </row>
    <row r="322" spans="1:43" ht="12.75" customHeight="1" x14ac:dyDescent="0.2">
      <c r="A322" s="908"/>
      <c r="B322" s="909"/>
      <c r="C322" s="908"/>
      <c r="D322" s="908"/>
      <c r="E322" s="908"/>
      <c r="F322" s="908"/>
      <c r="G322" s="908"/>
      <c r="H322" s="908"/>
      <c r="I322" s="908"/>
      <c r="J322" s="908"/>
      <c r="K322" s="908"/>
      <c r="L322" s="908"/>
      <c r="M322" s="908"/>
      <c r="N322" s="908"/>
      <c r="O322" s="908"/>
      <c r="P322" s="908"/>
      <c r="Q322" s="908"/>
      <c r="R322" s="908"/>
      <c r="S322" s="908"/>
      <c r="T322" s="908"/>
      <c r="U322" s="908"/>
      <c r="V322" s="908"/>
      <c r="W322" s="908"/>
      <c r="X322" s="908"/>
      <c r="Y322" s="908"/>
      <c r="Z322" s="908"/>
      <c r="AA322" s="908"/>
      <c r="AB322" s="908"/>
      <c r="AC322" s="908"/>
      <c r="AD322" s="908"/>
      <c r="AE322" s="908"/>
      <c r="AF322" s="908"/>
      <c r="AG322" s="908"/>
      <c r="AH322" s="908"/>
      <c r="AI322" s="908"/>
      <c r="AJ322" s="908"/>
      <c r="AK322" s="908"/>
      <c r="AL322" s="908"/>
      <c r="AM322" s="908"/>
      <c r="AN322" s="908"/>
      <c r="AO322" s="908"/>
      <c r="AP322" s="908"/>
      <c r="AQ322" s="908"/>
    </row>
    <row r="323" spans="1:43" ht="12.75" customHeight="1" x14ac:dyDescent="0.2">
      <c r="A323" s="908"/>
      <c r="B323" s="909"/>
      <c r="C323" s="908"/>
      <c r="D323" s="908"/>
      <c r="E323" s="908"/>
      <c r="F323" s="908"/>
      <c r="G323" s="908"/>
      <c r="H323" s="908"/>
      <c r="I323" s="908"/>
      <c r="J323" s="908"/>
      <c r="K323" s="908"/>
      <c r="L323" s="908"/>
      <c r="M323" s="908"/>
      <c r="N323" s="908"/>
      <c r="O323" s="908"/>
      <c r="P323" s="908"/>
      <c r="Q323" s="908"/>
      <c r="R323" s="908"/>
      <c r="S323" s="908"/>
      <c r="T323" s="908"/>
      <c r="U323" s="908"/>
      <c r="V323" s="908"/>
      <c r="W323" s="908"/>
      <c r="X323" s="908"/>
      <c r="Y323" s="908"/>
      <c r="Z323" s="908"/>
      <c r="AA323" s="908"/>
      <c r="AB323" s="908"/>
      <c r="AC323" s="908"/>
      <c r="AD323" s="908"/>
      <c r="AE323" s="908"/>
      <c r="AF323" s="908"/>
      <c r="AG323" s="908"/>
      <c r="AH323" s="908"/>
      <c r="AI323" s="908"/>
      <c r="AJ323" s="908"/>
      <c r="AK323" s="908"/>
      <c r="AL323" s="908"/>
      <c r="AM323" s="908"/>
      <c r="AN323" s="908"/>
      <c r="AO323" s="908"/>
      <c r="AP323" s="908"/>
      <c r="AQ323" s="908"/>
    </row>
    <row r="324" spans="1:43" ht="12.75" customHeight="1" x14ac:dyDescent="0.2">
      <c r="A324" s="908"/>
      <c r="B324" s="909"/>
      <c r="C324" s="908"/>
      <c r="D324" s="908"/>
      <c r="E324" s="908"/>
      <c r="F324" s="908"/>
      <c r="G324" s="908"/>
      <c r="H324" s="908"/>
      <c r="I324" s="908"/>
      <c r="J324" s="908"/>
      <c r="K324" s="908"/>
      <c r="L324" s="908"/>
      <c r="M324" s="908"/>
      <c r="N324" s="908"/>
      <c r="O324" s="908"/>
      <c r="P324" s="908"/>
      <c r="Q324" s="908"/>
      <c r="R324" s="908"/>
      <c r="S324" s="908"/>
      <c r="T324" s="908"/>
      <c r="U324" s="908"/>
      <c r="V324" s="908"/>
      <c r="W324" s="908"/>
      <c r="X324" s="908"/>
      <c r="Y324" s="908"/>
      <c r="Z324" s="908"/>
      <c r="AA324" s="908"/>
      <c r="AB324" s="908"/>
      <c r="AC324" s="908"/>
      <c r="AD324" s="908"/>
      <c r="AE324" s="908"/>
      <c r="AF324" s="908"/>
      <c r="AG324" s="908"/>
      <c r="AH324" s="908"/>
      <c r="AI324" s="908"/>
      <c r="AJ324" s="908"/>
      <c r="AK324" s="908"/>
      <c r="AL324" s="908"/>
      <c r="AM324" s="908"/>
      <c r="AN324" s="908"/>
      <c r="AO324" s="908"/>
      <c r="AP324" s="908"/>
      <c r="AQ324" s="908"/>
    </row>
    <row r="325" spans="1:43" ht="12.75" customHeight="1" x14ac:dyDescent="0.2">
      <c r="A325" s="908"/>
      <c r="B325" s="909"/>
      <c r="C325" s="908"/>
      <c r="D325" s="908"/>
      <c r="E325" s="908"/>
      <c r="F325" s="908"/>
      <c r="G325" s="908"/>
      <c r="H325" s="908"/>
      <c r="I325" s="908"/>
      <c r="J325" s="908"/>
      <c r="K325" s="908"/>
      <c r="L325" s="908"/>
      <c r="M325" s="908"/>
      <c r="N325" s="908"/>
      <c r="O325" s="908"/>
      <c r="P325" s="908"/>
      <c r="Q325" s="908"/>
      <c r="R325" s="908"/>
      <c r="S325" s="908"/>
      <c r="T325" s="908"/>
      <c r="U325" s="908"/>
      <c r="V325" s="908"/>
      <c r="W325" s="908"/>
      <c r="X325" s="908"/>
      <c r="Y325" s="908"/>
      <c r="Z325" s="908"/>
      <c r="AA325" s="908"/>
      <c r="AB325" s="908"/>
      <c r="AC325" s="908"/>
      <c r="AD325" s="908"/>
      <c r="AE325" s="908"/>
      <c r="AF325" s="908"/>
      <c r="AG325" s="908"/>
      <c r="AH325" s="908"/>
      <c r="AI325" s="908"/>
      <c r="AJ325" s="908"/>
      <c r="AK325" s="908"/>
      <c r="AL325" s="908"/>
      <c r="AM325" s="908"/>
      <c r="AN325" s="908"/>
      <c r="AO325" s="908"/>
      <c r="AP325" s="908"/>
      <c r="AQ325" s="908"/>
    </row>
    <row r="326" spans="1:43" ht="12.75" customHeight="1" x14ac:dyDescent="0.2">
      <c r="A326" s="908"/>
      <c r="B326" s="909"/>
      <c r="C326" s="908"/>
      <c r="D326" s="908"/>
      <c r="E326" s="908"/>
      <c r="F326" s="908"/>
      <c r="G326" s="908"/>
      <c r="H326" s="908"/>
      <c r="I326" s="908"/>
      <c r="J326" s="908"/>
      <c r="K326" s="908"/>
      <c r="L326" s="908"/>
      <c r="M326" s="908"/>
      <c r="N326" s="908"/>
      <c r="O326" s="908"/>
      <c r="P326" s="908"/>
      <c r="Q326" s="908"/>
      <c r="R326" s="908"/>
      <c r="S326" s="908"/>
      <c r="T326" s="908"/>
      <c r="U326" s="908"/>
      <c r="V326" s="908"/>
      <c r="W326" s="908"/>
      <c r="X326" s="908"/>
      <c r="Y326" s="908"/>
      <c r="Z326" s="908"/>
      <c r="AA326" s="908"/>
      <c r="AB326" s="908"/>
      <c r="AC326" s="908"/>
      <c r="AD326" s="908"/>
      <c r="AE326" s="908"/>
      <c r="AF326" s="908"/>
      <c r="AG326" s="908"/>
      <c r="AH326" s="908"/>
      <c r="AI326" s="908"/>
      <c r="AJ326" s="908"/>
      <c r="AK326" s="908"/>
      <c r="AL326" s="908"/>
      <c r="AM326" s="908"/>
      <c r="AN326" s="908"/>
      <c r="AO326" s="908"/>
      <c r="AP326" s="908"/>
      <c r="AQ326" s="908"/>
    </row>
    <row r="327" spans="1:43" ht="12.75" customHeight="1" x14ac:dyDescent="0.2">
      <c r="A327" s="908"/>
      <c r="B327" s="909"/>
      <c r="C327" s="908"/>
      <c r="D327" s="908"/>
      <c r="E327" s="908"/>
      <c r="F327" s="908"/>
      <c r="G327" s="908"/>
      <c r="H327" s="908"/>
      <c r="I327" s="908"/>
      <c r="J327" s="908"/>
      <c r="K327" s="908"/>
      <c r="L327" s="908"/>
      <c r="M327" s="908"/>
      <c r="N327" s="908"/>
      <c r="O327" s="908"/>
      <c r="P327" s="908"/>
      <c r="Q327" s="908"/>
      <c r="R327" s="908"/>
      <c r="S327" s="908"/>
      <c r="T327" s="908"/>
      <c r="U327" s="908"/>
      <c r="V327" s="908"/>
      <c r="W327" s="908"/>
      <c r="X327" s="908"/>
      <c r="Y327" s="908"/>
      <c r="Z327" s="908"/>
      <c r="AA327" s="908"/>
      <c r="AB327" s="908"/>
      <c r="AC327" s="908"/>
      <c r="AD327" s="908"/>
      <c r="AE327" s="908"/>
      <c r="AF327" s="908"/>
      <c r="AG327" s="908"/>
      <c r="AH327" s="908"/>
      <c r="AI327" s="908"/>
      <c r="AJ327" s="908"/>
      <c r="AK327" s="908"/>
      <c r="AL327" s="908"/>
      <c r="AM327" s="908"/>
      <c r="AN327" s="908"/>
      <c r="AO327" s="908"/>
      <c r="AP327" s="908"/>
      <c r="AQ327" s="908"/>
    </row>
    <row r="328" spans="1:43" ht="12.75" customHeight="1" x14ac:dyDescent="0.2">
      <c r="A328" s="908"/>
      <c r="B328" s="909"/>
      <c r="C328" s="908"/>
      <c r="D328" s="908"/>
      <c r="E328" s="908"/>
      <c r="F328" s="908"/>
      <c r="G328" s="908"/>
      <c r="H328" s="908"/>
      <c r="I328" s="908"/>
      <c r="J328" s="908"/>
      <c r="K328" s="908"/>
      <c r="L328" s="908"/>
      <c r="M328" s="908"/>
      <c r="N328" s="908"/>
      <c r="O328" s="908"/>
      <c r="P328" s="908"/>
      <c r="Q328" s="908"/>
      <c r="R328" s="908"/>
      <c r="S328" s="908"/>
      <c r="T328" s="908"/>
      <c r="U328" s="908"/>
      <c r="V328" s="908"/>
      <c r="W328" s="908"/>
      <c r="X328" s="908"/>
      <c r="Y328" s="908"/>
      <c r="Z328" s="908"/>
      <c r="AA328" s="908"/>
      <c r="AB328" s="908"/>
      <c r="AC328" s="908"/>
      <c r="AD328" s="908"/>
      <c r="AE328" s="908"/>
      <c r="AF328" s="908"/>
      <c r="AG328" s="908"/>
      <c r="AH328" s="908"/>
      <c r="AI328" s="908"/>
      <c r="AJ328" s="908"/>
      <c r="AK328" s="908"/>
      <c r="AL328" s="908"/>
      <c r="AM328" s="908"/>
      <c r="AN328" s="908"/>
      <c r="AO328" s="908"/>
      <c r="AP328" s="908"/>
      <c r="AQ328" s="908"/>
    </row>
    <row r="329" spans="1:43" ht="12.75" customHeight="1" x14ac:dyDescent="0.2">
      <c r="A329" s="908"/>
      <c r="B329" s="909"/>
      <c r="C329" s="908"/>
      <c r="D329" s="908"/>
      <c r="E329" s="908"/>
      <c r="F329" s="908"/>
      <c r="G329" s="908"/>
      <c r="H329" s="908"/>
      <c r="I329" s="908"/>
      <c r="J329" s="908"/>
      <c r="K329" s="908"/>
      <c r="L329" s="908"/>
      <c r="M329" s="908"/>
      <c r="N329" s="908"/>
      <c r="O329" s="908"/>
      <c r="P329" s="908"/>
      <c r="Q329" s="908"/>
      <c r="R329" s="908"/>
      <c r="S329" s="908"/>
      <c r="T329" s="908"/>
      <c r="U329" s="908"/>
      <c r="V329" s="908"/>
      <c r="W329" s="908"/>
      <c r="X329" s="908"/>
      <c r="Y329" s="908"/>
      <c r="Z329" s="908"/>
      <c r="AA329" s="908"/>
      <c r="AB329" s="908"/>
      <c r="AC329" s="908"/>
      <c r="AD329" s="908"/>
      <c r="AE329" s="908"/>
      <c r="AF329" s="908"/>
      <c r="AG329" s="908"/>
      <c r="AH329" s="908"/>
      <c r="AI329" s="908"/>
      <c r="AJ329" s="908"/>
      <c r="AK329" s="908"/>
      <c r="AL329" s="908"/>
      <c r="AM329" s="908"/>
      <c r="AN329" s="908"/>
      <c r="AO329" s="908"/>
      <c r="AP329" s="908"/>
      <c r="AQ329" s="908"/>
    </row>
    <row r="330" spans="1:43" ht="12.75" customHeight="1" x14ac:dyDescent="0.2">
      <c r="A330" s="908"/>
      <c r="B330" s="909"/>
      <c r="C330" s="908"/>
      <c r="D330" s="908"/>
      <c r="E330" s="908"/>
      <c r="F330" s="908"/>
      <c r="G330" s="908"/>
      <c r="H330" s="908"/>
      <c r="I330" s="908"/>
      <c r="J330" s="908"/>
      <c r="K330" s="908"/>
      <c r="L330" s="908"/>
      <c r="M330" s="908"/>
      <c r="N330" s="908"/>
      <c r="O330" s="908"/>
      <c r="P330" s="908"/>
      <c r="Q330" s="908"/>
      <c r="R330" s="908"/>
      <c r="S330" s="908"/>
      <c r="T330" s="908"/>
      <c r="U330" s="908"/>
      <c r="V330" s="908"/>
      <c r="W330" s="908"/>
      <c r="X330" s="908"/>
      <c r="Y330" s="908"/>
      <c r="Z330" s="908"/>
      <c r="AA330" s="908"/>
      <c r="AB330" s="908"/>
      <c r="AC330" s="908"/>
      <c r="AD330" s="908"/>
      <c r="AE330" s="908"/>
      <c r="AF330" s="908"/>
      <c r="AG330" s="908"/>
      <c r="AH330" s="908"/>
      <c r="AI330" s="908"/>
      <c r="AJ330" s="908"/>
      <c r="AK330" s="908"/>
      <c r="AL330" s="908"/>
      <c r="AM330" s="908"/>
      <c r="AN330" s="908"/>
      <c r="AO330" s="908"/>
      <c r="AP330" s="908"/>
      <c r="AQ330" s="908"/>
    </row>
    <row r="331" spans="1:43" ht="12.75" customHeight="1" x14ac:dyDescent="0.2">
      <c r="A331" s="908"/>
      <c r="B331" s="909"/>
      <c r="C331" s="908"/>
      <c r="D331" s="908"/>
      <c r="E331" s="908"/>
      <c r="F331" s="908"/>
      <c r="G331" s="908"/>
      <c r="H331" s="908"/>
      <c r="I331" s="908"/>
      <c r="J331" s="908"/>
      <c r="K331" s="908"/>
      <c r="L331" s="908"/>
      <c r="M331" s="908"/>
      <c r="N331" s="908"/>
      <c r="O331" s="908"/>
      <c r="P331" s="908"/>
      <c r="Q331" s="908"/>
      <c r="R331" s="908"/>
      <c r="S331" s="908"/>
      <c r="T331" s="908"/>
      <c r="U331" s="908"/>
      <c r="V331" s="908"/>
      <c r="W331" s="908"/>
      <c r="X331" s="908"/>
      <c r="Y331" s="908"/>
      <c r="Z331" s="908"/>
      <c r="AA331" s="908"/>
      <c r="AB331" s="908"/>
      <c r="AC331" s="908"/>
      <c r="AD331" s="908"/>
      <c r="AE331" s="908"/>
      <c r="AF331" s="908"/>
      <c r="AG331" s="908"/>
      <c r="AH331" s="908"/>
      <c r="AI331" s="908"/>
      <c r="AJ331" s="908"/>
      <c r="AK331" s="908"/>
      <c r="AL331" s="908"/>
      <c r="AM331" s="908"/>
      <c r="AN331" s="908"/>
      <c r="AO331" s="908"/>
      <c r="AP331" s="908"/>
      <c r="AQ331" s="908"/>
    </row>
    <row r="332" spans="1:43" ht="12.75" customHeight="1" x14ac:dyDescent="0.2">
      <c r="A332" s="908"/>
      <c r="B332" s="909"/>
      <c r="C332" s="908"/>
      <c r="D332" s="908"/>
      <c r="E332" s="908"/>
      <c r="F332" s="908"/>
      <c r="G332" s="908"/>
      <c r="H332" s="908"/>
      <c r="I332" s="908"/>
      <c r="J332" s="908"/>
      <c r="K332" s="908"/>
      <c r="L332" s="908"/>
      <c r="M332" s="908"/>
      <c r="N332" s="908"/>
      <c r="O332" s="908"/>
      <c r="P332" s="908"/>
      <c r="Q332" s="908"/>
      <c r="R332" s="908"/>
      <c r="S332" s="908"/>
      <c r="T332" s="908"/>
      <c r="U332" s="908"/>
      <c r="V332" s="908"/>
      <c r="W332" s="908"/>
      <c r="X332" s="908"/>
      <c r="Y332" s="908"/>
      <c r="Z332" s="908"/>
      <c r="AA332" s="908"/>
      <c r="AB332" s="908"/>
      <c r="AC332" s="908"/>
      <c r="AD332" s="908"/>
      <c r="AE332" s="908"/>
      <c r="AF332" s="908"/>
      <c r="AG332" s="908"/>
      <c r="AH332" s="908"/>
      <c r="AI332" s="908"/>
      <c r="AJ332" s="908"/>
      <c r="AK332" s="908"/>
      <c r="AL332" s="908"/>
      <c r="AM332" s="908"/>
      <c r="AN332" s="908"/>
      <c r="AO332" s="908"/>
      <c r="AP332" s="908"/>
      <c r="AQ332" s="908"/>
    </row>
    <row r="333" spans="1:43" ht="12.75" customHeight="1" x14ac:dyDescent="0.2">
      <c r="A333" s="908"/>
      <c r="B333" s="909"/>
      <c r="C333" s="908"/>
      <c r="D333" s="908"/>
      <c r="E333" s="908"/>
      <c r="F333" s="908"/>
      <c r="G333" s="908"/>
      <c r="H333" s="908"/>
      <c r="I333" s="908"/>
      <c r="J333" s="908"/>
      <c r="K333" s="908"/>
      <c r="L333" s="908"/>
      <c r="M333" s="908"/>
      <c r="N333" s="908"/>
      <c r="O333" s="908"/>
      <c r="P333" s="908"/>
      <c r="Q333" s="908"/>
      <c r="R333" s="908"/>
      <c r="S333" s="908"/>
      <c r="T333" s="908"/>
      <c r="U333" s="908"/>
      <c r="V333" s="908"/>
      <c r="W333" s="908"/>
      <c r="X333" s="908"/>
      <c r="Y333" s="908"/>
      <c r="Z333" s="908"/>
      <c r="AA333" s="908"/>
      <c r="AB333" s="908"/>
      <c r="AC333" s="908"/>
      <c r="AD333" s="908"/>
      <c r="AE333" s="908"/>
      <c r="AF333" s="908"/>
      <c r="AG333" s="908"/>
      <c r="AH333" s="908"/>
      <c r="AI333" s="908"/>
      <c r="AJ333" s="908"/>
      <c r="AK333" s="908"/>
      <c r="AL333" s="908"/>
      <c r="AM333" s="908"/>
      <c r="AN333" s="908"/>
      <c r="AO333" s="908"/>
      <c r="AP333" s="908"/>
      <c r="AQ333" s="908"/>
    </row>
    <row r="334" spans="1:43" ht="12.75" customHeight="1" x14ac:dyDescent="0.2">
      <c r="A334" s="908"/>
      <c r="B334" s="909"/>
      <c r="C334" s="908"/>
      <c r="D334" s="908"/>
      <c r="E334" s="908"/>
      <c r="F334" s="908"/>
      <c r="G334" s="908"/>
      <c r="H334" s="908"/>
      <c r="I334" s="908"/>
      <c r="J334" s="908"/>
      <c r="K334" s="908"/>
      <c r="L334" s="908"/>
      <c r="M334" s="908"/>
      <c r="N334" s="908"/>
      <c r="O334" s="908"/>
      <c r="P334" s="908"/>
      <c r="Q334" s="908"/>
      <c r="R334" s="908"/>
      <c r="S334" s="908"/>
      <c r="T334" s="908"/>
      <c r="U334" s="908"/>
      <c r="V334" s="908"/>
      <c r="W334" s="908"/>
      <c r="X334" s="908"/>
      <c r="Y334" s="908"/>
      <c r="Z334" s="908"/>
      <c r="AA334" s="908"/>
      <c r="AB334" s="908"/>
      <c r="AC334" s="908"/>
      <c r="AD334" s="908"/>
      <c r="AE334" s="908"/>
      <c r="AF334" s="908"/>
      <c r="AG334" s="908"/>
      <c r="AH334" s="908"/>
      <c r="AI334" s="908"/>
      <c r="AJ334" s="908"/>
      <c r="AK334" s="908"/>
      <c r="AL334" s="908"/>
      <c r="AM334" s="908"/>
      <c r="AN334" s="908"/>
      <c r="AO334" s="908"/>
      <c r="AP334" s="908"/>
      <c r="AQ334" s="908"/>
    </row>
    <row r="335" spans="1:43" ht="12.75" customHeight="1" x14ac:dyDescent="0.2">
      <c r="A335" s="908"/>
      <c r="B335" s="909"/>
      <c r="C335" s="908"/>
      <c r="D335" s="908"/>
      <c r="E335" s="908"/>
      <c r="F335" s="908"/>
      <c r="G335" s="908"/>
      <c r="H335" s="908"/>
      <c r="I335" s="908"/>
      <c r="J335" s="908"/>
      <c r="K335" s="908"/>
      <c r="L335" s="908"/>
      <c r="M335" s="908"/>
      <c r="N335" s="908"/>
      <c r="O335" s="908"/>
      <c r="P335" s="908"/>
      <c r="Q335" s="908"/>
      <c r="R335" s="908"/>
      <c r="S335" s="908"/>
      <c r="T335" s="908"/>
      <c r="U335" s="908"/>
      <c r="V335" s="908"/>
      <c r="W335" s="908"/>
      <c r="X335" s="908"/>
      <c r="Y335" s="908"/>
      <c r="Z335" s="908"/>
      <c r="AA335" s="908"/>
      <c r="AB335" s="908"/>
      <c r="AC335" s="908"/>
      <c r="AD335" s="908"/>
      <c r="AE335" s="908"/>
      <c r="AF335" s="908"/>
      <c r="AG335" s="908"/>
      <c r="AH335" s="908"/>
      <c r="AI335" s="908"/>
      <c r="AJ335" s="908"/>
      <c r="AK335" s="908"/>
      <c r="AL335" s="908"/>
      <c r="AM335" s="908"/>
      <c r="AN335" s="908"/>
      <c r="AO335" s="908"/>
      <c r="AP335" s="908"/>
      <c r="AQ335" s="908"/>
    </row>
    <row r="336" spans="1:43" ht="12.75" customHeight="1" x14ac:dyDescent="0.2">
      <c r="A336" s="908"/>
      <c r="B336" s="909"/>
      <c r="C336" s="908"/>
      <c r="D336" s="908"/>
      <c r="E336" s="908"/>
      <c r="F336" s="908"/>
      <c r="G336" s="908"/>
      <c r="H336" s="908"/>
      <c r="I336" s="908"/>
      <c r="J336" s="908"/>
      <c r="K336" s="908"/>
      <c r="L336" s="908"/>
      <c r="M336" s="908"/>
      <c r="N336" s="908"/>
      <c r="O336" s="908"/>
      <c r="P336" s="908"/>
      <c r="Q336" s="908"/>
      <c r="R336" s="908"/>
      <c r="S336" s="908"/>
      <c r="T336" s="908"/>
      <c r="U336" s="908"/>
      <c r="V336" s="908"/>
      <c r="W336" s="908"/>
      <c r="X336" s="908"/>
      <c r="Y336" s="908"/>
      <c r="Z336" s="908"/>
      <c r="AA336" s="908"/>
      <c r="AB336" s="908"/>
      <c r="AC336" s="908"/>
      <c r="AD336" s="908"/>
      <c r="AE336" s="908"/>
      <c r="AF336" s="908"/>
      <c r="AG336" s="908"/>
      <c r="AH336" s="908"/>
      <c r="AI336" s="908"/>
      <c r="AJ336" s="908"/>
      <c r="AK336" s="908"/>
      <c r="AL336" s="908"/>
      <c r="AM336" s="908"/>
      <c r="AN336" s="908"/>
      <c r="AO336" s="908"/>
      <c r="AP336" s="908"/>
      <c r="AQ336" s="908"/>
    </row>
    <row r="337" spans="1:43" ht="12.75" customHeight="1" x14ac:dyDescent="0.2">
      <c r="A337" s="908"/>
      <c r="B337" s="909"/>
      <c r="C337" s="908"/>
      <c r="D337" s="908"/>
      <c r="E337" s="908"/>
      <c r="F337" s="908"/>
      <c r="G337" s="908"/>
      <c r="H337" s="908"/>
      <c r="I337" s="908"/>
      <c r="J337" s="908"/>
      <c r="K337" s="908"/>
      <c r="L337" s="908"/>
      <c r="M337" s="908"/>
      <c r="N337" s="908"/>
      <c r="O337" s="908"/>
      <c r="P337" s="908"/>
      <c r="Q337" s="908"/>
      <c r="R337" s="908"/>
      <c r="S337" s="908"/>
      <c r="T337" s="908"/>
      <c r="U337" s="908"/>
      <c r="V337" s="908"/>
      <c r="W337" s="908"/>
      <c r="X337" s="908"/>
      <c r="Y337" s="908"/>
      <c r="Z337" s="908"/>
      <c r="AA337" s="908"/>
      <c r="AB337" s="908"/>
      <c r="AC337" s="908"/>
      <c r="AD337" s="908"/>
      <c r="AE337" s="908"/>
      <c r="AF337" s="908"/>
      <c r="AG337" s="908"/>
      <c r="AH337" s="908"/>
      <c r="AI337" s="908"/>
      <c r="AJ337" s="908"/>
      <c r="AK337" s="908"/>
      <c r="AL337" s="908"/>
      <c r="AM337" s="908"/>
      <c r="AN337" s="908"/>
      <c r="AO337" s="908"/>
      <c r="AP337" s="908"/>
      <c r="AQ337" s="908"/>
    </row>
    <row r="338" spans="1:43" ht="12.75" customHeight="1" x14ac:dyDescent="0.2">
      <c r="A338" s="908"/>
      <c r="B338" s="909"/>
      <c r="C338" s="908"/>
      <c r="D338" s="908"/>
      <c r="E338" s="908"/>
      <c r="F338" s="908"/>
      <c r="G338" s="908"/>
      <c r="H338" s="908"/>
      <c r="I338" s="908"/>
      <c r="J338" s="908"/>
      <c r="K338" s="908"/>
      <c r="L338" s="908"/>
      <c r="M338" s="908"/>
      <c r="N338" s="908"/>
      <c r="O338" s="908"/>
      <c r="P338" s="908"/>
      <c r="Q338" s="908"/>
      <c r="R338" s="908"/>
      <c r="S338" s="908"/>
      <c r="T338" s="908"/>
      <c r="U338" s="908"/>
      <c r="V338" s="908"/>
      <c r="W338" s="908"/>
      <c r="X338" s="908"/>
      <c r="Y338" s="908"/>
      <c r="Z338" s="908"/>
      <c r="AA338" s="908"/>
      <c r="AB338" s="908"/>
      <c r="AC338" s="908"/>
      <c r="AD338" s="908"/>
      <c r="AE338" s="908"/>
      <c r="AF338" s="908"/>
      <c r="AG338" s="908"/>
      <c r="AH338" s="908"/>
      <c r="AI338" s="908"/>
      <c r="AJ338" s="908"/>
      <c r="AK338" s="908"/>
      <c r="AL338" s="908"/>
      <c r="AM338" s="908"/>
      <c r="AN338" s="908"/>
      <c r="AO338" s="908"/>
      <c r="AP338" s="908"/>
      <c r="AQ338" s="908"/>
    </row>
    <row r="339" spans="1:43" ht="12.75" customHeight="1" x14ac:dyDescent="0.2">
      <c r="A339" s="908"/>
      <c r="B339" s="909"/>
      <c r="C339" s="908"/>
      <c r="D339" s="908"/>
      <c r="E339" s="908"/>
      <c r="F339" s="908"/>
      <c r="G339" s="908"/>
      <c r="H339" s="908"/>
      <c r="I339" s="908"/>
      <c r="J339" s="908"/>
      <c r="K339" s="908"/>
      <c r="L339" s="908"/>
      <c r="M339" s="908"/>
      <c r="N339" s="908"/>
      <c r="O339" s="908"/>
      <c r="P339" s="908"/>
      <c r="Q339" s="908"/>
      <c r="R339" s="908"/>
      <c r="S339" s="908"/>
      <c r="T339" s="908"/>
      <c r="U339" s="908"/>
      <c r="V339" s="908"/>
      <c r="W339" s="908"/>
      <c r="X339" s="908"/>
      <c r="Y339" s="908"/>
      <c r="Z339" s="908"/>
      <c r="AA339" s="908"/>
      <c r="AB339" s="908"/>
      <c r="AC339" s="908"/>
      <c r="AD339" s="908"/>
      <c r="AE339" s="908"/>
      <c r="AF339" s="908"/>
      <c r="AG339" s="908"/>
      <c r="AH339" s="908"/>
      <c r="AI339" s="908"/>
      <c r="AJ339" s="908"/>
      <c r="AK339" s="908"/>
      <c r="AL339" s="908"/>
      <c r="AM339" s="908"/>
      <c r="AN339" s="908"/>
      <c r="AO339" s="908"/>
      <c r="AP339" s="908"/>
      <c r="AQ339" s="908"/>
    </row>
    <row r="340" spans="1:43" ht="12.75" customHeight="1" x14ac:dyDescent="0.2">
      <c r="A340" s="908"/>
      <c r="B340" s="909"/>
      <c r="C340" s="908"/>
      <c r="D340" s="908"/>
      <c r="E340" s="908"/>
      <c r="F340" s="908"/>
      <c r="G340" s="908"/>
      <c r="H340" s="908"/>
      <c r="I340" s="908"/>
      <c r="J340" s="908"/>
      <c r="K340" s="908"/>
      <c r="L340" s="908"/>
      <c r="M340" s="908"/>
      <c r="N340" s="908"/>
      <c r="O340" s="908"/>
      <c r="P340" s="908"/>
      <c r="Q340" s="908"/>
      <c r="R340" s="908"/>
      <c r="S340" s="908"/>
      <c r="T340" s="908"/>
      <c r="U340" s="908"/>
      <c r="V340" s="908"/>
      <c r="W340" s="908"/>
      <c r="X340" s="908"/>
      <c r="Y340" s="908"/>
      <c r="Z340" s="908"/>
      <c r="AA340" s="908"/>
      <c r="AB340" s="908"/>
      <c r="AC340" s="908"/>
      <c r="AD340" s="908"/>
      <c r="AE340" s="908"/>
      <c r="AF340" s="908"/>
      <c r="AG340" s="908"/>
      <c r="AH340" s="908"/>
      <c r="AI340" s="908"/>
      <c r="AJ340" s="908"/>
      <c r="AK340" s="908"/>
      <c r="AL340" s="908"/>
      <c r="AM340" s="908"/>
      <c r="AN340" s="908"/>
      <c r="AO340" s="908"/>
      <c r="AP340" s="908"/>
      <c r="AQ340" s="908"/>
    </row>
    <row r="341" spans="1:43" ht="12.75" customHeight="1" x14ac:dyDescent="0.2">
      <c r="A341" s="908"/>
      <c r="B341" s="909"/>
      <c r="C341" s="908"/>
      <c r="D341" s="908"/>
      <c r="E341" s="908"/>
      <c r="F341" s="908"/>
      <c r="G341" s="908"/>
      <c r="H341" s="908"/>
      <c r="I341" s="908"/>
      <c r="J341" s="908"/>
      <c r="K341" s="908"/>
      <c r="L341" s="908"/>
      <c r="M341" s="908"/>
      <c r="N341" s="908"/>
      <c r="O341" s="908"/>
      <c r="P341" s="908"/>
      <c r="Q341" s="908"/>
      <c r="R341" s="908"/>
      <c r="S341" s="908"/>
      <c r="T341" s="908"/>
      <c r="U341" s="908"/>
      <c r="V341" s="908"/>
      <c r="W341" s="908"/>
      <c r="X341" s="908"/>
      <c r="Y341" s="908"/>
      <c r="Z341" s="908"/>
      <c r="AA341" s="908"/>
      <c r="AB341" s="908"/>
      <c r="AC341" s="908"/>
      <c r="AD341" s="908"/>
      <c r="AE341" s="908"/>
      <c r="AF341" s="908"/>
      <c r="AG341" s="908"/>
      <c r="AH341" s="908"/>
      <c r="AI341" s="908"/>
      <c r="AJ341" s="908"/>
      <c r="AK341" s="908"/>
      <c r="AL341" s="908"/>
      <c r="AM341" s="908"/>
      <c r="AN341" s="908"/>
      <c r="AO341" s="908"/>
      <c r="AP341" s="908"/>
      <c r="AQ341" s="908"/>
    </row>
    <row r="342" spans="1:43" ht="12.75" customHeight="1" x14ac:dyDescent="0.2">
      <c r="A342" s="908"/>
      <c r="B342" s="909"/>
      <c r="C342" s="908"/>
      <c r="D342" s="908"/>
      <c r="E342" s="908"/>
      <c r="F342" s="908"/>
      <c r="G342" s="908"/>
      <c r="H342" s="908"/>
      <c r="I342" s="908"/>
      <c r="J342" s="908"/>
      <c r="K342" s="908"/>
      <c r="L342" s="908"/>
      <c r="M342" s="908"/>
      <c r="N342" s="908"/>
      <c r="O342" s="908"/>
      <c r="P342" s="908"/>
      <c r="Q342" s="908"/>
      <c r="R342" s="908"/>
      <c r="S342" s="908"/>
      <c r="T342" s="908"/>
      <c r="U342" s="908"/>
      <c r="V342" s="908"/>
      <c r="W342" s="908"/>
      <c r="X342" s="908"/>
      <c r="Y342" s="908"/>
      <c r="Z342" s="908"/>
      <c r="AA342" s="908"/>
      <c r="AB342" s="908"/>
      <c r="AC342" s="908"/>
      <c r="AD342" s="908"/>
      <c r="AE342" s="908"/>
      <c r="AF342" s="908"/>
      <c r="AG342" s="908"/>
      <c r="AH342" s="908"/>
      <c r="AI342" s="908"/>
      <c r="AJ342" s="908"/>
      <c r="AK342" s="908"/>
      <c r="AL342" s="908"/>
      <c r="AM342" s="908"/>
      <c r="AN342" s="908"/>
      <c r="AO342" s="908"/>
      <c r="AP342" s="908"/>
      <c r="AQ342" s="908"/>
    </row>
    <row r="343" spans="1:43" ht="12.75" customHeight="1" x14ac:dyDescent="0.2">
      <c r="A343" s="908"/>
      <c r="B343" s="909"/>
      <c r="C343" s="908"/>
      <c r="D343" s="908"/>
      <c r="E343" s="908"/>
      <c r="F343" s="908"/>
      <c r="G343" s="908"/>
      <c r="H343" s="908"/>
      <c r="I343" s="908"/>
      <c r="J343" s="908"/>
      <c r="K343" s="908"/>
      <c r="L343" s="908"/>
      <c r="M343" s="908"/>
      <c r="N343" s="908"/>
      <c r="O343" s="908"/>
      <c r="P343" s="908"/>
      <c r="Q343" s="908"/>
      <c r="R343" s="908"/>
      <c r="S343" s="908"/>
      <c r="T343" s="908"/>
      <c r="U343" s="908"/>
      <c r="V343" s="908"/>
      <c r="W343" s="908"/>
      <c r="X343" s="908"/>
      <c r="Y343" s="908"/>
      <c r="Z343" s="908"/>
      <c r="AA343" s="908"/>
      <c r="AB343" s="908"/>
      <c r="AC343" s="908"/>
      <c r="AD343" s="908"/>
      <c r="AE343" s="908"/>
      <c r="AF343" s="908"/>
      <c r="AG343" s="908"/>
      <c r="AH343" s="908"/>
      <c r="AI343" s="908"/>
      <c r="AJ343" s="908"/>
      <c r="AK343" s="908"/>
      <c r="AL343" s="908"/>
      <c r="AM343" s="908"/>
      <c r="AN343" s="908"/>
      <c r="AO343" s="908"/>
      <c r="AP343" s="908"/>
      <c r="AQ343" s="908"/>
    </row>
    <row r="344" spans="1:43" ht="12.75" customHeight="1" x14ac:dyDescent="0.2">
      <c r="A344" s="908"/>
      <c r="B344" s="909"/>
      <c r="C344" s="908"/>
      <c r="D344" s="908"/>
      <c r="E344" s="908"/>
      <c r="F344" s="908"/>
      <c r="G344" s="908"/>
      <c r="H344" s="908"/>
      <c r="I344" s="908"/>
      <c r="J344" s="908"/>
      <c r="K344" s="908"/>
      <c r="L344" s="908"/>
      <c r="M344" s="908"/>
      <c r="N344" s="908"/>
      <c r="O344" s="908"/>
      <c r="P344" s="908"/>
      <c r="Q344" s="908"/>
      <c r="R344" s="908"/>
      <c r="S344" s="908"/>
      <c r="T344" s="908"/>
      <c r="U344" s="908"/>
      <c r="V344" s="908"/>
      <c r="W344" s="908"/>
      <c r="X344" s="908"/>
      <c r="Y344" s="908"/>
      <c r="Z344" s="908"/>
      <c r="AA344" s="908"/>
      <c r="AB344" s="908"/>
      <c r="AC344" s="908"/>
      <c r="AD344" s="908"/>
      <c r="AE344" s="908"/>
      <c r="AF344" s="908"/>
      <c r="AG344" s="908"/>
      <c r="AH344" s="908"/>
      <c r="AI344" s="908"/>
      <c r="AJ344" s="908"/>
      <c r="AK344" s="908"/>
      <c r="AL344" s="908"/>
      <c r="AM344" s="908"/>
      <c r="AN344" s="908"/>
      <c r="AO344" s="908"/>
      <c r="AP344" s="908"/>
      <c r="AQ344" s="908"/>
    </row>
    <row r="345" spans="1:43" ht="12.75" customHeight="1" x14ac:dyDescent="0.2">
      <c r="A345" s="908"/>
      <c r="B345" s="909"/>
      <c r="C345" s="908"/>
      <c r="D345" s="908"/>
      <c r="E345" s="908"/>
      <c r="F345" s="908"/>
      <c r="G345" s="908"/>
      <c r="H345" s="908"/>
      <c r="I345" s="908"/>
      <c r="J345" s="908"/>
      <c r="K345" s="908"/>
      <c r="L345" s="908"/>
      <c r="M345" s="908"/>
      <c r="N345" s="908"/>
      <c r="O345" s="908"/>
      <c r="P345" s="908"/>
      <c r="Q345" s="908"/>
      <c r="R345" s="908"/>
      <c r="S345" s="908"/>
      <c r="T345" s="908"/>
      <c r="U345" s="908"/>
      <c r="V345" s="908"/>
      <c r="W345" s="908"/>
      <c r="X345" s="908"/>
      <c r="Y345" s="908"/>
      <c r="Z345" s="908"/>
      <c r="AA345" s="908"/>
      <c r="AB345" s="908"/>
      <c r="AC345" s="908"/>
      <c r="AD345" s="908"/>
      <c r="AE345" s="908"/>
      <c r="AF345" s="908"/>
      <c r="AG345" s="908"/>
      <c r="AH345" s="908"/>
      <c r="AI345" s="908"/>
      <c r="AJ345" s="908"/>
      <c r="AK345" s="908"/>
      <c r="AL345" s="908"/>
      <c r="AM345" s="908"/>
      <c r="AN345" s="908"/>
      <c r="AO345" s="908"/>
      <c r="AP345" s="908"/>
      <c r="AQ345" s="908"/>
    </row>
    <row r="346" spans="1:43" ht="12.75" customHeight="1" x14ac:dyDescent="0.2">
      <c r="A346" s="908"/>
      <c r="B346" s="909"/>
      <c r="C346" s="908"/>
      <c r="D346" s="908"/>
      <c r="E346" s="908"/>
      <c r="F346" s="908"/>
      <c r="G346" s="908"/>
      <c r="H346" s="908"/>
      <c r="I346" s="908"/>
      <c r="J346" s="908"/>
      <c r="K346" s="908"/>
      <c r="L346" s="908"/>
      <c r="M346" s="908"/>
      <c r="N346" s="908"/>
      <c r="O346" s="908"/>
      <c r="P346" s="908"/>
      <c r="Q346" s="908"/>
      <c r="R346" s="908"/>
      <c r="S346" s="908"/>
      <c r="T346" s="908"/>
      <c r="U346" s="908"/>
      <c r="V346" s="908"/>
      <c r="W346" s="908"/>
      <c r="X346" s="908"/>
      <c r="Y346" s="908"/>
      <c r="Z346" s="908"/>
      <c r="AA346" s="908"/>
      <c r="AB346" s="908"/>
      <c r="AC346" s="908"/>
      <c r="AD346" s="908"/>
      <c r="AE346" s="908"/>
      <c r="AF346" s="908"/>
      <c r="AG346" s="908"/>
      <c r="AH346" s="908"/>
      <c r="AI346" s="908"/>
      <c r="AJ346" s="908"/>
      <c r="AK346" s="908"/>
      <c r="AL346" s="908"/>
      <c r="AM346" s="908"/>
      <c r="AN346" s="908"/>
      <c r="AO346" s="908"/>
      <c r="AP346" s="908"/>
      <c r="AQ346" s="908"/>
    </row>
    <row r="347" spans="1:43" ht="12.75" customHeight="1" x14ac:dyDescent="0.2">
      <c r="A347" s="908"/>
      <c r="B347" s="909"/>
      <c r="C347" s="908"/>
      <c r="D347" s="908"/>
      <c r="E347" s="908"/>
      <c r="F347" s="908"/>
      <c r="G347" s="908"/>
      <c r="H347" s="908"/>
      <c r="I347" s="908"/>
      <c r="J347" s="908"/>
      <c r="K347" s="908"/>
      <c r="L347" s="908"/>
      <c r="M347" s="908"/>
      <c r="N347" s="908"/>
      <c r="O347" s="908"/>
      <c r="P347" s="908"/>
      <c r="Q347" s="908"/>
      <c r="R347" s="908"/>
      <c r="S347" s="908"/>
      <c r="T347" s="908"/>
      <c r="U347" s="908"/>
      <c r="V347" s="908"/>
      <c r="W347" s="908"/>
      <c r="X347" s="908"/>
      <c r="Y347" s="908"/>
      <c r="Z347" s="908"/>
      <c r="AA347" s="908"/>
      <c r="AB347" s="908"/>
      <c r="AC347" s="908"/>
      <c r="AD347" s="908"/>
      <c r="AE347" s="908"/>
      <c r="AF347" s="908"/>
      <c r="AG347" s="908"/>
      <c r="AH347" s="908"/>
      <c r="AI347" s="908"/>
      <c r="AJ347" s="908"/>
      <c r="AK347" s="908"/>
      <c r="AL347" s="908"/>
      <c r="AM347" s="908"/>
      <c r="AN347" s="908"/>
      <c r="AO347" s="908"/>
      <c r="AP347" s="908"/>
      <c r="AQ347" s="908"/>
    </row>
    <row r="348" spans="1:43" ht="12.75" customHeight="1" x14ac:dyDescent="0.2">
      <c r="A348" s="908"/>
      <c r="B348" s="909"/>
      <c r="C348" s="908"/>
      <c r="D348" s="908"/>
      <c r="E348" s="908"/>
      <c r="F348" s="908"/>
      <c r="G348" s="908"/>
      <c r="H348" s="908"/>
      <c r="I348" s="908"/>
      <c r="J348" s="908"/>
      <c r="K348" s="908"/>
      <c r="L348" s="908"/>
      <c r="M348" s="908"/>
      <c r="N348" s="908"/>
      <c r="O348" s="908"/>
      <c r="P348" s="908"/>
      <c r="Q348" s="908"/>
      <c r="R348" s="908"/>
      <c r="S348" s="908"/>
      <c r="T348" s="908"/>
      <c r="U348" s="908"/>
      <c r="V348" s="908"/>
      <c r="W348" s="908"/>
      <c r="X348" s="908"/>
      <c r="Y348" s="908"/>
      <c r="Z348" s="908"/>
      <c r="AA348" s="908"/>
      <c r="AB348" s="908"/>
      <c r="AC348" s="908"/>
      <c r="AD348" s="908"/>
      <c r="AE348" s="908"/>
      <c r="AF348" s="908"/>
      <c r="AG348" s="908"/>
      <c r="AH348" s="908"/>
      <c r="AI348" s="908"/>
      <c r="AJ348" s="908"/>
      <c r="AK348" s="908"/>
      <c r="AL348" s="908"/>
      <c r="AM348" s="908"/>
      <c r="AN348" s="908"/>
      <c r="AO348" s="908"/>
      <c r="AP348" s="908"/>
      <c r="AQ348" s="908"/>
    </row>
    <row r="349" spans="1:43" ht="12.75" customHeight="1" x14ac:dyDescent="0.2">
      <c r="A349" s="908"/>
      <c r="B349" s="909"/>
      <c r="C349" s="908"/>
      <c r="D349" s="908"/>
      <c r="E349" s="908"/>
      <c r="F349" s="908"/>
      <c r="G349" s="908"/>
      <c r="H349" s="908"/>
      <c r="I349" s="908"/>
      <c r="J349" s="908"/>
      <c r="K349" s="908"/>
      <c r="L349" s="908"/>
      <c r="M349" s="908"/>
      <c r="N349" s="908"/>
      <c r="O349" s="908"/>
      <c r="P349" s="908"/>
      <c r="Q349" s="908"/>
      <c r="R349" s="908"/>
      <c r="S349" s="908"/>
      <c r="T349" s="908"/>
      <c r="U349" s="908"/>
      <c r="V349" s="908"/>
      <c r="W349" s="908"/>
      <c r="X349" s="908"/>
      <c r="Y349" s="908"/>
      <c r="Z349" s="908"/>
      <c r="AA349" s="908"/>
      <c r="AB349" s="908"/>
      <c r="AC349" s="908"/>
      <c r="AD349" s="908"/>
      <c r="AE349" s="908"/>
      <c r="AF349" s="908"/>
      <c r="AG349" s="908"/>
      <c r="AH349" s="908"/>
      <c r="AI349" s="908"/>
      <c r="AJ349" s="908"/>
      <c r="AK349" s="908"/>
      <c r="AL349" s="908"/>
      <c r="AM349" s="908"/>
      <c r="AN349" s="908"/>
      <c r="AO349" s="908"/>
      <c r="AP349" s="908"/>
      <c r="AQ349" s="908"/>
    </row>
    <row r="350" spans="1:43" ht="12.75" customHeight="1" x14ac:dyDescent="0.2">
      <c r="A350" s="908"/>
      <c r="B350" s="909"/>
      <c r="C350" s="908"/>
      <c r="D350" s="908"/>
      <c r="E350" s="908"/>
      <c r="F350" s="908"/>
      <c r="G350" s="908"/>
      <c r="H350" s="908"/>
      <c r="I350" s="908"/>
      <c r="J350" s="908"/>
      <c r="K350" s="908"/>
      <c r="L350" s="908"/>
      <c r="M350" s="908"/>
      <c r="N350" s="908"/>
      <c r="O350" s="908"/>
      <c r="P350" s="908"/>
      <c r="Q350" s="908"/>
      <c r="R350" s="908"/>
      <c r="S350" s="908"/>
      <c r="T350" s="908"/>
      <c r="U350" s="908"/>
      <c r="V350" s="908"/>
      <c r="W350" s="908"/>
      <c r="X350" s="908"/>
      <c r="Y350" s="908"/>
      <c r="Z350" s="908"/>
      <c r="AA350" s="908"/>
      <c r="AB350" s="908"/>
      <c r="AC350" s="908"/>
      <c r="AD350" s="908"/>
      <c r="AE350" s="908"/>
      <c r="AF350" s="908"/>
      <c r="AG350" s="908"/>
      <c r="AH350" s="908"/>
      <c r="AI350" s="908"/>
      <c r="AJ350" s="908"/>
      <c r="AK350" s="908"/>
      <c r="AL350" s="908"/>
      <c r="AM350" s="908"/>
      <c r="AN350" s="908"/>
      <c r="AO350" s="908"/>
      <c r="AP350" s="908"/>
      <c r="AQ350" s="908"/>
    </row>
    <row r="351" spans="1:43" ht="12.75" customHeight="1" x14ac:dyDescent="0.2">
      <c r="A351" s="908"/>
      <c r="B351" s="909"/>
      <c r="C351" s="908"/>
      <c r="D351" s="908"/>
      <c r="E351" s="908"/>
      <c r="F351" s="908"/>
      <c r="G351" s="908"/>
      <c r="H351" s="908"/>
      <c r="I351" s="908"/>
      <c r="J351" s="908"/>
      <c r="K351" s="908"/>
      <c r="L351" s="908"/>
      <c r="M351" s="908"/>
      <c r="N351" s="908"/>
      <c r="O351" s="908"/>
      <c r="P351" s="908"/>
      <c r="Q351" s="908"/>
      <c r="R351" s="908"/>
      <c r="S351" s="908"/>
      <c r="T351" s="908"/>
      <c r="U351" s="908"/>
      <c r="V351" s="908"/>
      <c r="W351" s="908"/>
      <c r="X351" s="908"/>
      <c r="Y351" s="908"/>
      <c r="Z351" s="908"/>
      <c r="AA351" s="908"/>
      <c r="AB351" s="908"/>
      <c r="AC351" s="908"/>
      <c r="AD351" s="908"/>
      <c r="AE351" s="908"/>
      <c r="AF351" s="908"/>
      <c r="AG351" s="908"/>
      <c r="AH351" s="908"/>
      <c r="AI351" s="908"/>
      <c r="AJ351" s="908"/>
      <c r="AK351" s="908"/>
      <c r="AL351" s="908"/>
      <c r="AM351" s="908"/>
      <c r="AN351" s="908"/>
      <c r="AO351" s="908"/>
      <c r="AP351" s="908"/>
      <c r="AQ351" s="908"/>
    </row>
    <row r="352" spans="1:43" ht="12.75" customHeight="1" x14ac:dyDescent="0.2">
      <c r="A352" s="908"/>
      <c r="B352" s="909"/>
      <c r="C352" s="908"/>
      <c r="D352" s="908"/>
      <c r="E352" s="908"/>
      <c r="F352" s="908"/>
      <c r="G352" s="908"/>
      <c r="H352" s="908"/>
      <c r="I352" s="908"/>
      <c r="J352" s="908"/>
      <c r="K352" s="908"/>
      <c r="L352" s="908"/>
      <c r="M352" s="908"/>
      <c r="N352" s="908"/>
      <c r="O352" s="908"/>
      <c r="P352" s="908"/>
      <c r="Q352" s="908"/>
      <c r="R352" s="908"/>
      <c r="S352" s="908"/>
      <c r="T352" s="908"/>
      <c r="U352" s="908"/>
      <c r="V352" s="908"/>
      <c r="W352" s="908"/>
      <c r="X352" s="908"/>
      <c r="Y352" s="908"/>
      <c r="Z352" s="908"/>
      <c r="AA352" s="908"/>
      <c r="AB352" s="908"/>
      <c r="AC352" s="908"/>
      <c r="AD352" s="908"/>
      <c r="AE352" s="908"/>
      <c r="AF352" s="908"/>
      <c r="AG352" s="908"/>
      <c r="AH352" s="908"/>
      <c r="AI352" s="908"/>
      <c r="AJ352" s="908"/>
      <c r="AK352" s="908"/>
      <c r="AL352" s="908"/>
      <c r="AM352" s="908"/>
      <c r="AN352" s="908"/>
      <c r="AO352" s="908"/>
      <c r="AP352" s="908"/>
      <c r="AQ352" s="908"/>
    </row>
    <row r="353" spans="1:43" ht="12.75" customHeight="1" x14ac:dyDescent="0.2">
      <c r="A353" s="908"/>
      <c r="B353" s="909"/>
      <c r="C353" s="908"/>
      <c r="D353" s="908"/>
      <c r="E353" s="908"/>
      <c r="F353" s="908"/>
      <c r="G353" s="908"/>
      <c r="H353" s="908"/>
      <c r="I353" s="908"/>
      <c r="J353" s="908"/>
      <c r="K353" s="908"/>
      <c r="L353" s="908"/>
      <c r="M353" s="908"/>
      <c r="N353" s="908"/>
      <c r="O353" s="908"/>
      <c r="P353" s="908"/>
      <c r="Q353" s="908"/>
      <c r="R353" s="908"/>
      <c r="S353" s="908"/>
      <c r="T353" s="908"/>
      <c r="U353" s="908"/>
      <c r="V353" s="908"/>
      <c r="W353" s="908"/>
      <c r="X353" s="908"/>
      <c r="Y353" s="908"/>
      <c r="Z353" s="908"/>
      <c r="AA353" s="908"/>
      <c r="AB353" s="908"/>
      <c r="AC353" s="908"/>
      <c r="AD353" s="908"/>
      <c r="AE353" s="908"/>
      <c r="AF353" s="908"/>
      <c r="AG353" s="908"/>
      <c r="AH353" s="908"/>
      <c r="AI353" s="908"/>
      <c r="AJ353" s="908"/>
      <c r="AK353" s="908"/>
      <c r="AL353" s="908"/>
      <c r="AM353" s="908"/>
      <c r="AN353" s="908"/>
      <c r="AO353" s="908"/>
      <c r="AP353" s="908"/>
      <c r="AQ353" s="908"/>
    </row>
    <row r="354" spans="1:43" ht="12.75" customHeight="1" x14ac:dyDescent="0.2">
      <c r="A354" s="908"/>
      <c r="B354" s="909"/>
      <c r="C354" s="908"/>
      <c r="D354" s="908"/>
      <c r="E354" s="908"/>
      <c r="F354" s="908"/>
      <c r="G354" s="908"/>
      <c r="H354" s="908"/>
      <c r="I354" s="908"/>
      <c r="J354" s="908"/>
      <c r="K354" s="908"/>
      <c r="L354" s="908"/>
      <c r="M354" s="908"/>
      <c r="N354" s="908"/>
      <c r="O354" s="908"/>
      <c r="P354" s="908"/>
      <c r="Q354" s="908"/>
      <c r="R354" s="908"/>
      <c r="S354" s="908"/>
      <c r="T354" s="908"/>
      <c r="U354" s="908"/>
      <c r="V354" s="908"/>
      <c r="W354" s="908"/>
      <c r="X354" s="908"/>
      <c r="Y354" s="908"/>
      <c r="Z354" s="908"/>
      <c r="AA354" s="908"/>
      <c r="AB354" s="908"/>
      <c r="AC354" s="908"/>
      <c r="AD354" s="908"/>
      <c r="AE354" s="908"/>
      <c r="AF354" s="908"/>
      <c r="AG354" s="908"/>
      <c r="AH354" s="908"/>
      <c r="AI354" s="908"/>
      <c r="AJ354" s="908"/>
      <c r="AK354" s="908"/>
      <c r="AL354" s="908"/>
      <c r="AM354" s="908"/>
      <c r="AN354" s="908"/>
      <c r="AO354" s="908"/>
      <c r="AP354" s="908"/>
      <c r="AQ354" s="908"/>
    </row>
    <row r="355" spans="1:43" ht="12.75" customHeight="1" x14ac:dyDescent="0.2">
      <c r="A355" s="908"/>
      <c r="B355" s="909"/>
      <c r="C355" s="908"/>
      <c r="D355" s="908"/>
      <c r="E355" s="908"/>
      <c r="F355" s="908"/>
      <c r="G355" s="908"/>
      <c r="H355" s="908"/>
      <c r="I355" s="908"/>
      <c r="J355" s="908"/>
      <c r="K355" s="908"/>
      <c r="L355" s="908"/>
      <c r="M355" s="908"/>
      <c r="N355" s="908"/>
      <c r="O355" s="908"/>
      <c r="P355" s="908"/>
      <c r="Q355" s="908"/>
      <c r="R355" s="908"/>
      <c r="S355" s="908"/>
      <c r="T355" s="908"/>
      <c r="U355" s="908"/>
      <c r="V355" s="908"/>
      <c r="W355" s="908"/>
      <c r="X355" s="908"/>
      <c r="Y355" s="908"/>
      <c r="Z355" s="908"/>
      <c r="AA355" s="908"/>
      <c r="AB355" s="908"/>
      <c r="AC355" s="908"/>
      <c r="AD355" s="908"/>
      <c r="AE355" s="908"/>
      <c r="AF355" s="908"/>
      <c r="AG355" s="908"/>
      <c r="AH355" s="908"/>
      <c r="AI355" s="908"/>
      <c r="AJ355" s="908"/>
      <c r="AK355" s="908"/>
      <c r="AL355" s="908"/>
      <c r="AM355" s="908"/>
      <c r="AN355" s="908"/>
      <c r="AO355" s="908"/>
      <c r="AP355" s="908"/>
      <c r="AQ355" s="908"/>
    </row>
    <row r="356" spans="1:43" ht="12.75" customHeight="1" x14ac:dyDescent="0.2">
      <c r="A356" s="908"/>
      <c r="B356" s="909"/>
      <c r="C356" s="908"/>
      <c r="D356" s="908"/>
      <c r="E356" s="908"/>
      <c r="F356" s="908"/>
      <c r="G356" s="908"/>
      <c r="H356" s="908"/>
      <c r="I356" s="908"/>
      <c r="J356" s="908"/>
      <c r="K356" s="908"/>
      <c r="L356" s="908"/>
      <c r="M356" s="908"/>
      <c r="N356" s="908"/>
      <c r="O356" s="908"/>
      <c r="P356" s="908"/>
      <c r="Q356" s="908"/>
      <c r="R356" s="908"/>
      <c r="S356" s="908"/>
      <c r="T356" s="908"/>
      <c r="U356" s="908"/>
      <c r="V356" s="908"/>
      <c r="W356" s="908"/>
      <c r="X356" s="908"/>
      <c r="Y356" s="908"/>
      <c r="Z356" s="908"/>
      <c r="AA356" s="908"/>
      <c r="AB356" s="908"/>
      <c r="AC356" s="908"/>
      <c r="AD356" s="908"/>
      <c r="AE356" s="908"/>
      <c r="AF356" s="908"/>
      <c r="AG356" s="908"/>
      <c r="AH356" s="908"/>
      <c r="AI356" s="908"/>
      <c r="AJ356" s="908"/>
      <c r="AK356" s="908"/>
      <c r="AL356" s="908"/>
      <c r="AM356" s="908"/>
      <c r="AN356" s="908"/>
      <c r="AO356" s="908"/>
      <c r="AP356" s="908"/>
      <c r="AQ356" s="908"/>
    </row>
    <row r="357" spans="1:43" ht="12.75" customHeight="1" x14ac:dyDescent="0.2">
      <c r="A357" s="908"/>
      <c r="B357" s="909"/>
      <c r="C357" s="908"/>
      <c r="D357" s="908"/>
      <c r="E357" s="908"/>
      <c r="F357" s="908"/>
      <c r="G357" s="908"/>
      <c r="H357" s="908"/>
      <c r="I357" s="908"/>
      <c r="J357" s="908"/>
      <c r="K357" s="908"/>
      <c r="L357" s="908"/>
      <c r="M357" s="908"/>
      <c r="N357" s="908"/>
      <c r="O357" s="908"/>
      <c r="P357" s="908"/>
      <c r="Q357" s="908"/>
      <c r="R357" s="908"/>
      <c r="S357" s="908"/>
      <c r="T357" s="908"/>
      <c r="U357" s="908"/>
      <c r="V357" s="908"/>
      <c r="W357" s="908"/>
      <c r="X357" s="908"/>
      <c r="Y357" s="908"/>
      <c r="Z357" s="908"/>
      <c r="AA357" s="908"/>
      <c r="AB357" s="908"/>
      <c r="AC357" s="908"/>
      <c r="AD357" s="908"/>
      <c r="AE357" s="908"/>
      <c r="AF357" s="908"/>
      <c r="AG357" s="908"/>
      <c r="AH357" s="908"/>
      <c r="AI357" s="908"/>
      <c r="AJ357" s="908"/>
      <c r="AK357" s="908"/>
      <c r="AL357" s="908"/>
      <c r="AM357" s="908"/>
      <c r="AN357" s="908"/>
      <c r="AO357" s="908"/>
      <c r="AP357" s="908"/>
      <c r="AQ357" s="908"/>
    </row>
    <row r="358" spans="1:43" ht="12.75" customHeight="1" x14ac:dyDescent="0.2">
      <c r="A358" s="908"/>
      <c r="B358" s="909"/>
      <c r="C358" s="908"/>
      <c r="D358" s="908"/>
      <c r="E358" s="908"/>
      <c r="F358" s="908"/>
      <c r="G358" s="908"/>
      <c r="H358" s="908"/>
      <c r="I358" s="908"/>
      <c r="J358" s="908"/>
      <c r="K358" s="908"/>
      <c r="L358" s="908"/>
      <c r="M358" s="908"/>
      <c r="N358" s="908"/>
      <c r="O358" s="908"/>
      <c r="P358" s="908"/>
      <c r="Q358" s="908"/>
      <c r="R358" s="908"/>
      <c r="S358" s="908"/>
      <c r="T358" s="908"/>
      <c r="U358" s="908"/>
      <c r="V358" s="908"/>
      <c r="W358" s="908"/>
      <c r="X358" s="908"/>
      <c r="Y358" s="908"/>
      <c r="Z358" s="908"/>
      <c r="AA358" s="908"/>
      <c r="AB358" s="908"/>
      <c r="AC358" s="908"/>
      <c r="AD358" s="908"/>
      <c r="AE358" s="908"/>
      <c r="AF358" s="908"/>
      <c r="AG358" s="908"/>
      <c r="AH358" s="908"/>
      <c r="AI358" s="908"/>
      <c r="AJ358" s="908"/>
      <c r="AK358" s="908"/>
      <c r="AL358" s="908"/>
      <c r="AM358" s="908"/>
      <c r="AN358" s="908"/>
      <c r="AO358" s="908"/>
      <c r="AP358" s="908"/>
      <c r="AQ358" s="908"/>
    </row>
    <row r="359" spans="1:43" ht="12.75" customHeight="1" x14ac:dyDescent="0.2">
      <c r="A359" s="908"/>
      <c r="B359" s="909"/>
      <c r="C359" s="908"/>
      <c r="D359" s="908"/>
      <c r="E359" s="908"/>
      <c r="F359" s="908"/>
      <c r="G359" s="908"/>
      <c r="H359" s="908"/>
      <c r="I359" s="908"/>
      <c r="J359" s="908"/>
      <c r="K359" s="908"/>
      <c r="L359" s="908"/>
      <c r="M359" s="908"/>
      <c r="N359" s="908"/>
      <c r="O359" s="908"/>
      <c r="P359" s="908"/>
      <c r="Q359" s="908"/>
      <c r="R359" s="908"/>
      <c r="S359" s="908"/>
      <c r="T359" s="908"/>
      <c r="U359" s="908"/>
      <c r="V359" s="908"/>
      <c r="W359" s="908"/>
      <c r="X359" s="908"/>
      <c r="Y359" s="908"/>
      <c r="Z359" s="908"/>
      <c r="AA359" s="908"/>
      <c r="AB359" s="908"/>
      <c r="AC359" s="908"/>
      <c r="AD359" s="908"/>
      <c r="AE359" s="908"/>
      <c r="AF359" s="908"/>
      <c r="AG359" s="908"/>
      <c r="AH359" s="908"/>
      <c r="AI359" s="908"/>
      <c r="AJ359" s="908"/>
      <c r="AK359" s="908"/>
      <c r="AL359" s="908"/>
      <c r="AM359" s="908"/>
      <c r="AN359" s="908"/>
      <c r="AO359" s="908"/>
      <c r="AP359" s="908"/>
      <c r="AQ359" s="908"/>
    </row>
    <row r="360" spans="1:43" ht="12.75" customHeight="1" x14ac:dyDescent="0.2">
      <c r="A360" s="908"/>
      <c r="B360" s="909"/>
      <c r="C360" s="908"/>
      <c r="D360" s="908"/>
      <c r="E360" s="908"/>
      <c r="F360" s="908"/>
      <c r="G360" s="908"/>
      <c r="H360" s="908"/>
      <c r="I360" s="908"/>
      <c r="J360" s="908"/>
      <c r="K360" s="908"/>
      <c r="L360" s="908"/>
      <c r="M360" s="908"/>
      <c r="N360" s="908"/>
      <c r="O360" s="908"/>
      <c r="P360" s="908"/>
      <c r="Q360" s="908"/>
      <c r="R360" s="908"/>
      <c r="S360" s="908"/>
      <c r="T360" s="908"/>
      <c r="U360" s="908"/>
      <c r="V360" s="908"/>
      <c r="W360" s="908"/>
      <c r="X360" s="908"/>
      <c r="Y360" s="908"/>
      <c r="Z360" s="908"/>
      <c r="AA360" s="908"/>
      <c r="AB360" s="908"/>
      <c r="AC360" s="908"/>
      <c r="AD360" s="908"/>
      <c r="AE360" s="908"/>
      <c r="AF360" s="908"/>
      <c r="AG360" s="908"/>
      <c r="AH360" s="908"/>
      <c r="AI360" s="908"/>
      <c r="AJ360" s="908"/>
      <c r="AK360" s="908"/>
      <c r="AL360" s="908"/>
      <c r="AM360" s="908"/>
      <c r="AN360" s="908"/>
      <c r="AO360" s="908"/>
      <c r="AP360" s="908"/>
      <c r="AQ360" s="908"/>
    </row>
    <row r="361" spans="1:43" ht="12.75" customHeight="1" x14ac:dyDescent="0.2">
      <c r="A361" s="908"/>
      <c r="B361" s="909"/>
      <c r="C361" s="908"/>
      <c r="D361" s="908"/>
      <c r="E361" s="908"/>
      <c r="F361" s="908"/>
      <c r="G361" s="908"/>
      <c r="H361" s="908"/>
      <c r="I361" s="908"/>
      <c r="J361" s="908"/>
      <c r="K361" s="908"/>
      <c r="L361" s="908"/>
      <c r="M361" s="908"/>
      <c r="N361" s="908"/>
      <c r="O361" s="908"/>
      <c r="P361" s="908"/>
      <c r="Q361" s="908"/>
      <c r="R361" s="908"/>
      <c r="S361" s="908"/>
      <c r="T361" s="908"/>
      <c r="U361" s="908"/>
      <c r="V361" s="908"/>
      <c r="W361" s="908"/>
      <c r="X361" s="908"/>
      <c r="Y361" s="908"/>
      <c r="Z361" s="908"/>
      <c r="AA361" s="908"/>
      <c r="AB361" s="908"/>
      <c r="AC361" s="908"/>
      <c r="AD361" s="908"/>
      <c r="AE361" s="908"/>
      <c r="AF361" s="908"/>
      <c r="AG361" s="908"/>
      <c r="AH361" s="908"/>
      <c r="AI361" s="908"/>
      <c r="AJ361" s="908"/>
      <c r="AK361" s="908"/>
      <c r="AL361" s="908"/>
      <c r="AM361" s="908"/>
      <c r="AN361" s="908"/>
      <c r="AO361" s="908"/>
      <c r="AP361" s="908"/>
      <c r="AQ361" s="908"/>
    </row>
    <row r="362" spans="1:43" ht="12.75" customHeight="1" x14ac:dyDescent="0.2">
      <c r="A362" s="908"/>
      <c r="B362" s="909"/>
      <c r="C362" s="908"/>
      <c r="D362" s="908"/>
      <c r="E362" s="908"/>
      <c r="F362" s="908"/>
      <c r="G362" s="908"/>
      <c r="H362" s="908"/>
      <c r="I362" s="908"/>
      <c r="J362" s="908"/>
      <c r="K362" s="908"/>
      <c r="L362" s="908"/>
      <c r="M362" s="908"/>
      <c r="N362" s="908"/>
      <c r="O362" s="908"/>
      <c r="P362" s="908"/>
      <c r="Q362" s="908"/>
      <c r="R362" s="908"/>
      <c r="S362" s="908"/>
      <c r="T362" s="908"/>
      <c r="U362" s="908"/>
      <c r="V362" s="908"/>
      <c r="W362" s="908"/>
      <c r="X362" s="908"/>
      <c r="Y362" s="908"/>
      <c r="Z362" s="908"/>
      <c r="AA362" s="908"/>
      <c r="AB362" s="908"/>
      <c r="AC362" s="908"/>
      <c r="AD362" s="908"/>
      <c r="AE362" s="908"/>
      <c r="AF362" s="908"/>
      <c r="AG362" s="908"/>
      <c r="AH362" s="908"/>
      <c r="AI362" s="908"/>
      <c r="AJ362" s="908"/>
      <c r="AK362" s="908"/>
      <c r="AL362" s="908"/>
      <c r="AM362" s="908"/>
      <c r="AN362" s="908"/>
      <c r="AO362" s="908"/>
      <c r="AP362" s="908"/>
      <c r="AQ362" s="908"/>
    </row>
    <row r="363" spans="1:43" ht="12.75" customHeight="1" x14ac:dyDescent="0.2">
      <c r="A363" s="908"/>
      <c r="B363" s="909"/>
      <c r="C363" s="908"/>
      <c r="D363" s="908"/>
      <c r="E363" s="908"/>
      <c r="F363" s="908"/>
      <c r="G363" s="908"/>
      <c r="H363" s="908"/>
      <c r="I363" s="908"/>
      <c r="J363" s="908"/>
      <c r="K363" s="908"/>
      <c r="L363" s="908"/>
      <c r="M363" s="908"/>
      <c r="N363" s="908"/>
      <c r="O363" s="908"/>
      <c r="P363" s="908"/>
      <c r="Q363" s="908"/>
      <c r="R363" s="908"/>
      <c r="S363" s="908"/>
      <c r="T363" s="908"/>
      <c r="U363" s="908"/>
      <c r="V363" s="908"/>
      <c r="W363" s="908"/>
      <c r="X363" s="908"/>
      <c r="Y363" s="908"/>
      <c r="Z363" s="908"/>
      <c r="AA363" s="908"/>
      <c r="AB363" s="908"/>
      <c r="AC363" s="908"/>
      <c r="AD363" s="908"/>
      <c r="AE363" s="908"/>
      <c r="AF363" s="908"/>
      <c r="AG363" s="908"/>
      <c r="AH363" s="908"/>
      <c r="AI363" s="908"/>
      <c r="AJ363" s="908"/>
      <c r="AK363" s="908"/>
      <c r="AL363" s="908"/>
      <c r="AM363" s="908"/>
      <c r="AN363" s="908"/>
      <c r="AO363" s="908"/>
      <c r="AP363" s="908"/>
      <c r="AQ363" s="908"/>
    </row>
    <row r="364" spans="1:43" ht="12.75" customHeight="1" x14ac:dyDescent="0.2">
      <c r="A364" s="908"/>
      <c r="B364" s="909"/>
      <c r="C364" s="908"/>
      <c r="D364" s="908"/>
      <c r="E364" s="908"/>
      <c r="F364" s="908"/>
      <c r="G364" s="908"/>
      <c r="H364" s="908"/>
      <c r="I364" s="908"/>
      <c r="J364" s="908"/>
      <c r="K364" s="908"/>
      <c r="L364" s="908"/>
      <c r="M364" s="908"/>
      <c r="N364" s="908"/>
      <c r="O364" s="908"/>
      <c r="P364" s="908"/>
      <c r="Q364" s="908"/>
      <c r="R364" s="908"/>
      <c r="S364" s="908"/>
      <c r="T364" s="908"/>
      <c r="U364" s="908"/>
      <c r="V364" s="908"/>
      <c r="W364" s="908"/>
      <c r="X364" s="908"/>
      <c r="Y364" s="908"/>
      <c r="Z364" s="908"/>
      <c r="AA364" s="908"/>
      <c r="AB364" s="908"/>
      <c r="AC364" s="908"/>
      <c r="AD364" s="908"/>
      <c r="AE364" s="908"/>
      <c r="AF364" s="908"/>
      <c r="AG364" s="908"/>
      <c r="AH364" s="908"/>
      <c r="AI364" s="908"/>
      <c r="AJ364" s="908"/>
      <c r="AK364" s="908"/>
      <c r="AL364" s="908"/>
      <c r="AM364" s="908"/>
      <c r="AN364" s="908"/>
      <c r="AO364" s="908"/>
      <c r="AP364" s="908"/>
      <c r="AQ364" s="908"/>
    </row>
    <row r="365" spans="1:43" ht="12.75" customHeight="1" x14ac:dyDescent="0.2">
      <c r="A365" s="908"/>
      <c r="B365" s="909"/>
      <c r="C365" s="908"/>
      <c r="D365" s="908"/>
      <c r="E365" s="908"/>
      <c r="F365" s="908"/>
      <c r="G365" s="908"/>
      <c r="H365" s="908"/>
      <c r="I365" s="908"/>
      <c r="J365" s="908"/>
      <c r="K365" s="908"/>
      <c r="L365" s="908"/>
      <c r="M365" s="908"/>
      <c r="N365" s="908"/>
      <c r="O365" s="908"/>
      <c r="P365" s="908"/>
      <c r="Q365" s="908"/>
      <c r="R365" s="908"/>
      <c r="S365" s="908"/>
      <c r="T365" s="908"/>
      <c r="U365" s="908"/>
      <c r="V365" s="908"/>
      <c r="W365" s="908"/>
      <c r="X365" s="908"/>
      <c r="Y365" s="908"/>
      <c r="Z365" s="908"/>
      <c r="AA365" s="908"/>
      <c r="AB365" s="908"/>
      <c r="AC365" s="908"/>
      <c r="AD365" s="908"/>
      <c r="AE365" s="908"/>
      <c r="AF365" s="908"/>
      <c r="AG365" s="908"/>
      <c r="AH365" s="908"/>
      <c r="AI365" s="908"/>
      <c r="AJ365" s="908"/>
      <c r="AK365" s="908"/>
      <c r="AL365" s="908"/>
      <c r="AM365" s="908"/>
      <c r="AN365" s="908"/>
      <c r="AO365" s="908"/>
      <c r="AP365" s="908"/>
      <c r="AQ365" s="908"/>
    </row>
    <row r="366" spans="1:43" ht="12.75" customHeight="1" x14ac:dyDescent="0.2">
      <c r="A366" s="908"/>
      <c r="B366" s="909"/>
      <c r="C366" s="908"/>
      <c r="D366" s="908"/>
      <c r="E366" s="908"/>
      <c r="F366" s="908"/>
      <c r="G366" s="908"/>
      <c r="H366" s="908"/>
      <c r="I366" s="908"/>
      <c r="J366" s="908"/>
      <c r="K366" s="908"/>
      <c r="L366" s="908"/>
      <c r="M366" s="908"/>
      <c r="N366" s="908"/>
      <c r="O366" s="908"/>
      <c r="P366" s="908"/>
      <c r="Q366" s="908"/>
      <c r="R366" s="908"/>
      <c r="S366" s="908"/>
      <c r="T366" s="908"/>
      <c r="U366" s="908"/>
      <c r="V366" s="908"/>
      <c r="W366" s="908"/>
      <c r="X366" s="908"/>
      <c r="Y366" s="908"/>
      <c r="Z366" s="908"/>
      <c r="AA366" s="908"/>
      <c r="AB366" s="908"/>
      <c r="AC366" s="908"/>
      <c r="AD366" s="908"/>
      <c r="AE366" s="908"/>
      <c r="AF366" s="908"/>
      <c r="AG366" s="908"/>
      <c r="AH366" s="908"/>
      <c r="AI366" s="908"/>
      <c r="AJ366" s="908"/>
      <c r="AK366" s="908"/>
      <c r="AL366" s="908"/>
      <c r="AM366" s="908"/>
      <c r="AN366" s="908"/>
      <c r="AO366" s="908"/>
      <c r="AP366" s="908"/>
      <c r="AQ366" s="908"/>
    </row>
    <row r="367" spans="1:43" ht="12.75" customHeight="1" x14ac:dyDescent="0.2">
      <c r="A367" s="908"/>
      <c r="B367" s="909"/>
      <c r="C367" s="908"/>
      <c r="D367" s="908"/>
      <c r="E367" s="908"/>
      <c r="F367" s="908"/>
      <c r="G367" s="908"/>
      <c r="H367" s="908"/>
      <c r="I367" s="908"/>
      <c r="J367" s="908"/>
      <c r="K367" s="908"/>
      <c r="L367" s="908"/>
      <c r="M367" s="908"/>
      <c r="N367" s="908"/>
      <c r="O367" s="908"/>
      <c r="P367" s="908"/>
      <c r="Q367" s="908"/>
      <c r="R367" s="908"/>
      <c r="S367" s="908"/>
      <c r="T367" s="908"/>
      <c r="U367" s="908"/>
      <c r="V367" s="908"/>
      <c r="W367" s="908"/>
      <c r="X367" s="908"/>
      <c r="Y367" s="908"/>
      <c r="Z367" s="908"/>
      <c r="AA367" s="908"/>
      <c r="AB367" s="908"/>
      <c r="AC367" s="908"/>
      <c r="AD367" s="908"/>
      <c r="AE367" s="908"/>
      <c r="AF367" s="908"/>
      <c r="AG367" s="908"/>
      <c r="AH367" s="908"/>
      <c r="AI367" s="908"/>
      <c r="AJ367" s="908"/>
      <c r="AK367" s="908"/>
      <c r="AL367" s="908"/>
      <c r="AM367" s="908"/>
      <c r="AN367" s="908"/>
      <c r="AO367" s="908"/>
      <c r="AP367" s="908"/>
      <c r="AQ367" s="908"/>
    </row>
    <row r="368" spans="1:43" ht="12.75" customHeight="1" x14ac:dyDescent="0.2">
      <c r="A368" s="908"/>
      <c r="B368" s="909"/>
      <c r="C368" s="908"/>
      <c r="D368" s="908"/>
      <c r="E368" s="908"/>
      <c r="F368" s="908"/>
      <c r="G368" s="908"/>
      <c r="H368" s="908"/>
      <c r="I368" s="908"/>
      <c r="J368" s="908"/>
      <c r="K368" s="908"/>
      <c r="L368" s="908"/>
      <c r="M368" s="908"/>
      <c r="N368" s="908"/>
      <c r="O368" s="908"/>
      <c r="P368" s="908"/>
      <c r="Q368" s="908"/>
      <c r="R368" s="908"/>
      <c r="S368" s="908"/>
      <c r="T368" s="908"/>
      <c r="U368" s="908"/>
      <c r="V368" s="908"/>
      <c r="W368" s="908"/>
      <c r="X368" s="908"/>
      <c r="Y368" s="908"/>
      <c r="Z368" s="908"/>
      <c r="AA368" s="908"/>
      <c r="AB368" s="908"/>
      <c r="AC368" s="908"/>
      <c r="AD368" s="908"/>
      <c r="AE368" s="908"/>
      <c r="AF368" s="908"/>
      <c r="AG368" s="908"/>
      <c r="AH368" s="908"/>
      <c r="AI368" s="908"/>
      <c r="AJ368" s="908"/>
      <c r="AK368" s="908"/>
      <c r="AL368" s="908"/>
      <c r="AM368" s="908"/>
      <c r="AN368" s="908"/>
      <c r="AO368" s="908"/>
      <c r="AP368" s="908"/>
      <c r="AQ368" s="908"/>
    </row>
    <row r="369" spans="1:43" ht="12.75" customHeight="1" x14ac:dyDescent="0.2">
      <c r="A369" s="908"/>
      <c r="B369" s="909"/>
      <c r="C369" s="908"/>
      <c r="D369" s="908"/>
      <c r="E369" s="908"/>
      <c r="F369" s="908"/>
      <c r="G369" s="908"/>
      <c r="H369" s="908"/>
      <c r="I369" s="908"/>
      <c r="J369" s="908"/>
      <c r="K369" s="908"/>
      <c r="L369" s="908"/>
      <c r="M369" s="908"/>
      <c r="N369" s="908"/>
      <c r="O369" s="908"/>
      <c r="P369" s="908"/>
      <c r="Q369" s="908"/>
      <c r="R369" s="908"/>
      <c r="S369" s="908"/>
      <c r="T369" s="908"/>
      <c r="U369" s="908"/>
      <c r="V369" s="908"/>
      <c r="W369" s="908"/>
      <c r="X369" s="908"/>
      <c r="Y369" s="908"/>
      <c r="Z369" s="908"/>
      <c r="AA369" s="908"/>
      <c r="AB369" s="908"/>
      <c r="AC369" s="908"/>
      <c r="AD369" s="908"/>
      <c r="AE369" s="908"/>
      <c r="AF369" s="908"/>
      <c r="AG369" s="908"/>
      <c r="AH369" s="908"/>
      <c r="AI369" s="908"/>
      <c r="AJ369" s="908"/>
      <c r="AK369" s="908"/>
      <c r="AL369" s="908"/>
      <c r="AM369" s="908"/>
      <c r="AN369" s="908"/>
      <c r="AO369" s="908"/>
      <c r="AP369" s="908"/>
      <c r="AQ369" s="908"/>
    </row>
    <row r="370" spans="1:43" ht="12.75" customHeight="1" x14ac:dyDescent="0.2">
      <c r="A370" s="908"/>
      <c r="B370" s="909"/>
      <c r="C370" s="908"/>
      <c r="D370" s="908"/>
      <c r="E370" s="908"/>
      <c r="F370" s="908"/>
      <c r="G370" s="908"/>
      <c r="H370" s="908"/>
      <c r="I370" s="908"/>
      <c r="J370" s="908"/>
      <c r="K370" s="908"/>
      <c r="L370" s="908"/>
      <c r="M370" s="908"/>
      <c r="N370" s="908"/>
      <c r="O370" s="908"/>
      <c r="P370" s="908"/>
      <c r="Q370" s="908"/>
      <c r="R370" s="908"/>
      <c r="S370" s="908"/>
      <c r="T370" s="908"/>
      <c r="U370" s="908"/>
      <c r="V370" s="908"/>
      <c r="W370" s="908"/>
      <c r="X370" s="908"/>
      <c r="Y370" s="908"/>
      <c r="Z370" s="908"/>
      <c r="AA370" s="908"/>
      <c r="AB370" s="908"/>
      <c r="AC370" s="908"/>
      <c r="AD370" s="908"/>
      <c r="AE370" s="908"/>
      <c r="AF370" s="908"/>
      <c r="AG370" s="908"/>
      <c r="AH370" s="908"/>
      <c r="AI370" s="908"/>
      <c r="AJ370" s="908"/>
      <c r="AK370" s="908"/>
      <c r="AL370" s="908"/>
      <c r="AM370" s="908"/>
      <c r="AN370" s="908"/>
      <c r="AO370" s="908"/>
      <c r="AP370" s="908"/>
      <c r="AQ370" s="908"/>
    </row>
    <row r="371" spans="1:43" ht="12.75" customHeight="1" x14ac:dyDescent="0.2">
      <c r="A371" s="908"/>
      <c r="B371" s="909"/>
      <c r="C371" s="908"/>
      <c r="D371" s="908"/>
      <c r="E371" s="908"/>
      <c r="F371" s="908"/>
      <c r="G371" s="908"/>
      <c r="H371" s="908"/>
      <c r="I371" s="908"/>
      <c r="J371" s="908"/>
      <c r="K371" s="908"/>
      <c r="L371" s="908"/>
      <c r="M371" s="908"/>
      <c r="N371" s="908"/>
      <c r="O371" s="908"/>
      <c r="P371" s="908"/>
      <c r="Q371" s="908"/>
      <c r="R371" s="908"/>
      <c r="S371" s="908"/>
      <c r="T371" s="908"/>
      <c r="U371" s="908"/>
      <c r="V371" s="908"/>
      <c r="W371" s="908"/>
      <c r="X371" s="908"/>
      <c r="Y371" s="908"/>
      <c r="Z371" s="908"/>
      <c r="AA371" s="908"/>
      <c r="AB371" s="908"/>
      <c r="AC371" s="908"/>
      <c r="AD371" s="908"/>
      <c r="AE371" s="908"/>
      <c r="AF371" s="908"/>
      <c r="AG371" s="908"/>
      <c r="AH371" s="908"/>
      <c r="AI371" s="908"/>
      <c r="AJ371" s="908"/>
      <c r="AK371" s="908"/>
      <c r="AL371" s="908"/>
      <c r="AM371" s="908"/>
      <c r="AN371" s="908"/>
      <c r="AO371" s="908"/>
      <c r="AP371" s="908"/>
      <c r="AQ371" s="908"/>
    </row>
    <row r="372" spans="1:43" ht="12.75" customHeight="1" x14ac:dyDescent="0.2">
      <c r="A372" s="908"/>
      <c r="B372" s="909"/>
      <c r="C372" s="908"/>
      <c r="D372" s="908"/>
      <c r="E372" s="908"/>
      <c r="F372" s="908"/>
      <c r="G372" s="908"/>
      <c r="H372" s="908"/>
      <c r="I372" s="908"/>
      <c r="J372" s="908"/>
      <c r="K372" s="908"/>
      <c r="L372" s="908"/>
      <c r="M372" s="908"/>
      <c r="N372" s="908"/>
      <c r="O372" s="908"/>
      <c r="P372" s="908"/>
      <c r="Q372" s="908"/>
      <c r="R372" s="908"/>
      <c r="S372" s="908"/>
      <c r="T372" s="908"/>
      <c r="U372" s="908"/>
      <c r="V372" s="908"/>
      <c r="W372" s="908"/>
      <c r="X372" s="908"/>
      <c r="Y372" s="908"/>
      <c r="Z372" s="908"/>
      <c r="AA372" s="908"/>
      <c r="AB372" s="908"/>
      <c r="AC372" s="908"/>
      <c r="AD372" s="908"/>
      <c r="AE372" s="908"/>
      <c r="AF372" s="908"/>
      <c r="AG372" s="908"/>
      <c r="AH372" s="908"/>
      <c r="AI372" s="908"/>
      <c r="AJ372" s="908"/>
      <c r="AK372" s="908"/>
      <c r="AL372" s="908"/>
      <c r="AM372" s="908"/>
      <c r="AN372" s="908"/>
      <c r="AO372" s="908"/>
      <c r="AP372" s="908"/>
      <c r="AQ372" s="908"/>
    </row>
    <row r="373" spans="1:43" ht="12.75" customHeight="1" x14ac:dyDescent="0.2">
      <c r="A373" s="908"/>
      <c r="B373" s="909"/>
      <c r="C373" s="908"/>
      <c r="D373" s="908"/>
      <c r="E373" s="908"/>
      <c r="F373" s="908"/>
      <c r="G373" s="908"/>
      <c r="H373" s="908"/>
      <c r="I373" s="908"/>
      <c r="J373" s="908"/>
      <c r="K373" s="908"/>
      <c r="L373" s="908"/>
      <c r="M373" s="908"/>
      <c r="N373" s="908"/>
      <c r="O373" s="908"/>
      <c r="P373" s="908"/>
      <c r="Q373" s="908"/>
      <c r="R373" s="908"/>
      <c r="S373" s="908"/>
      <c r="T373" s="908"/>
      <c r="U373" s="908"/>
      <c r="V373" s="908"/>
      <c r="W373" s="908"/>
      <c r="X373" s="908"/>
      <c r="Y373" s="908"/>
      <c r="Z373" s="908"/>
      <c r="AA373" s="908"/>
      <c r="AB373" s="908"/>
      <c r="AC373" s="908"/>
      <c r="AD373" s="908"/>
      <c r="AE373" s="908"/>
      <c r="AF373" s="908"/>
      <c r="AG373" s="908"/>
      <c r="AH373" s="908"/>
      <c r="AI373" s="908"/>
      <c r="AJ373" s="908"/>
      <c r="AK373" s="908"/>
      <c r="AL373" s="908"/>
      <c r="AM373" s="908"/>
      <c r="AN373" s="908"/>
      <c r="AO373" s="908"/>
      <c r="AP373" s="908"/>
      <c r="AQ373" s="908"/>
    </row>
    <row r="374" spans="1:43" ht="12.75" customHeight="1" x14ac:dyDescent="0.2">
      <c r="A374" s="908"/>
      <c r="B374" s="909"/>
      <c r="C374" s="908"/>
      <c r="D374" s="908"/>
      <c r="E374" s="908"/>
      <c r="F374" s="908"/>
      <c r="G374" s="908"/>
      <c r="H374" s="908"/>
      <c r="I374" s="908"/>
      <c r="J374" s="908"/>
      <c r="K374" s="908"/>
      <c r="L374" s="908"/>
      <c r="M374" s="908"/>
      <c r="N374" s="908"/>
      <c r="O374" s="908"/>
      <c r="P374" s="908"/>
      <c r="Q374" s="908"/>
      <c r="R374" s="908"/>
      <c r="S374" s="908"/>
      <c r="T374" s="908"/>
      <c r="U374" s="908"/>
      <c r="V374" s="908"/>
      <c r="W374" s="908"/>
      <c r="X374" s="908"/>
      <c r="Y374" s="908"/>
      <c r="Z374" s="908"/>
      <c r="AA374" s="908"/>
      <c r="AB374" s="908"/>
      <c r="AC374" s="908"/>
      <c r="AD374" s="908"/>
      <c r="AE374" s="908"/>
      <c r="AF374" s="908"/>
      <c r="AG374" s="908"/>
      <c r="AH374" s="908"/>
      <c r="AI374" s="908"/>
      <c r="AJ374" s="908"/>
      <c r="AK374" s="908"/>
      <c r="AL374" s="908"/>
      <c r="AM374" s="908"/>
      <c r="AN374" s="908"/>
      <c r="AO374" s="908"/>
      <c r="AP374" s="908"/>
      <c r="AQ374" s="908"/>
    </row>
    <row r="375" spans="1:43" ht="12.75" customHeight="1" x14ac:dyDescent="0.2">
      <c r="A375" s="908"/>
      <c r="B375" s="909"/>
      <c r="C375" s="908"/>
      <c r="D375" s="908"/>
      <c r="E375" s="908"/>
      <c r="F375" s="908"/>
      <c r="G375" s="908"/>
      <c r="H375" s="908"/>
      <c r="I375" s="908"/>
      <c r="J375" s="908"/>
      <c r="K375" s="908"/>
      <c r="L375" s="908"/>
      <c r="M375" s="908"/>
      <c r="N375" s="908"/>
      <c r="O375" s="908"/>
      <c r="P375" s="908"/>
      <c r="Q375" s="908"/>
      <c r="R375" s="908"/>
      <c r="S375" s="908"/>
      <c r="T375" s="908"/>
      <c r="U375" s="908"/>
      <c r="V375" s="908"/>
      <c r="W375" s="908"/>
      <c r="X375" s="908"/>
      <c r="Y375" s="908"/>
      <c r="Z375" s="908"/>
      <c r="AA375" s="908"/>
      <c r="AB375" s="908"/>
      <c r="AC375" s="908"/>
      <c r="AD375" s="908"/>
      <c r="AE375" s="908"/>
      <c r="AF375" s="908"/>
      <c r="AG375" s="908"/>
      <c r="AH375" s="908"/>
      <c r="AI375" s="908"/>
      <c r="AJ375" s="908"/>
      <c r="AK375" s="908"/>
      <c r="AL375" s="908"/>
      <c r="AM375" s="908"/>
      <c r="AN375" s="908"/>
      <c r="AO375" s="908"/>
      <c r="AP375" s="908"/>
      <c r="AQ375" s="908"/>
    </row>
    <row r="376" spans="1:43" ht="12.75" customHeight="1" x14ac:dyDescent="0.2">
      <c r="A376" s="908"/>
      <c r="B376" s="909"/>
      <c r="C376" s="908"/>
      <c r="D376" s="908"/>
      <c r="E376" s="908"/>
      <c r="F376" s="908"/>
      <c r="G376" s="908"/>
      <c r="H376" s="908"/>
      <c r="I376" s="908"/>
      <c r="J376" s="908"/>
      <c r="K376" s="908"/>
      <c r="L376" s="908"/>
      <c r="M376" s="908"/>
      <c r="N376" s="908"/>
      <c r="O376" s="908"/>
      <c r="P376" s="908"/>
      <c r="Q376" s="908"/>
      <c r="R376" s="908"/>
      <c r="S376" s="908"/>
      <c r="T376" s="908"/>
      <c r="U376" s="908"/>
      <c r="V376" s="908"/>
      <c r="W376" s="908"/>
      <c r="X376" s="908"/>
      <c r="Y376" s="908"/>
      <c r="Z376" s="908"/>
      <c r="AA376" s="908"/>
      <c r="AB376" s="908"/>
      <c r="AC376" s="908"/>
      <c r="AD376" s="908"/>
      <c r="AE376" s="908"/>
      <c r="AF376" s="908"/>
      <c r="AG376" s="908"/>
      <c r="AH376" s="908"/>
      <c r="AI376" s="908"/>
      <c r="AJ376" s="908"/>
      <c r="AK376" s="908"/>
      <c r="AL376" s="908"/>
      <c r="AM376" s="908"/>
      <c r="AN376" s="908"/>
      <c r="AO376" s="908"/>
      <c r="AP376" s="908"/>
      <c r="AQ376" s="908"/>
    </row>
    <row r="377" spans="1:43" ht="12.75" customHeight="1" x14ac:dyDescent="0.2">
      <c r="A377" s="908"/>
      <c r="B377" s="909"/>
      <c r="C377" s="908"/>
      <c r="D377" s="908"/>
      <c r="E377" s="908"/>
      <c r="F377" s="908"/>
      <c r="G377" s="908"/>
      <c r="H377" s="908"/>
      <c r="I377" s="908"/>
      <c r="J377" s="908"/>
      <c r="K377" s="908"/>
      <c r="L377" s="908"/>
      <c r="M377" s="908"/>
      <c r="N377" s="908"/>
      <c r="O377" s="908"/>
      <c r="P377" s="908"/>
      <c r="Q377" s="908"/>
      <c r="R377" s="908"/>
      <c r="S377" s="908"/>
      <c r="T377" s="908"/>
      <c r="U377" s="908"/>
      <c r="V377" s="908"/>
      <c r="W377" s="908"/>
      <c r="X377" s="908"/>
      <c r="Y377" s="908"/>
      <c r="Z377" s="908"/>
      <c r="AA377" s="908"/>
      <c r="AB377" s="908"/>
      <c r="AC377" s="908"/>
      <c r="AD377" s="908"/>
      <c r="AE377" s="908"/>
      <c r="AF377" s="908"/>
      <c r="AG377" s="908"/>
      <c r="AH377" s="908"/>
      <c r="AI377" s="908"/>
      <c r="AJ377" s="908"/>
      <c r="AK377" s="908"/>
      <c r="AL377" s="908"/>
      <c r="AM377" s="908"/>
      <c r="AN377" s="908"/>
      <c r="AO377" s="908"/>
      <c r="AP377" s="908"/>
      <c r="AQ377" s="908"/>
    </row>
    <row r="378" spans="1:43" ht="12.75" customHeight="1" x14ac:dyDescent="0.2">
      <c r="A378" s="908"/>
      <c r="B378" s="909"/>
      <c r="C378" s="908"/>
      <c r="D378" s="908"/>
      <c r="E378" s="908"/>
      <c r="F378" s="908"/>
      <c r="G378" s="908"/>
      <c r="H378" s="908"/>
      <c r="I378" s="908"/>
      <c r="J378" s="908"/>
      <c r="K378" s="908"/>
      <c r="L378" s="908"/>
      <c r="M378" s="908"/>
      <c r="N378" s="908"/>
      <c r="O378" s="908"/>
      <c r="P378" s="908"/>
      <c r="Q378" s="908"/>
      <c r="R378" s="908"/>
      <c r="S378" s="908"/>
      <c r="T378" s="908"/>
      <c r="U378" s="908"/>
      <c r="V378" s="908"/>
      <c r="W378" s="908"/>
      <c r="X378" s="908"/>
      <c r="Y378" s="908"/>
      <c r="Z378" s="908"/>
      <c r="AA378" s="908"/>
      <c r="AB378" s="908"/>
      <c r="AC378" s="908"/>
      <c r="AD378" s="908"/>
      <c r="AE378" s="908"/>
      <c r="AF378" s="908"/>
      <c r="AG378" s="908"/>
      <c r="AH378" s="908"/>
      <c r="AI378" s="908"/>
      <c r="AJ378" s="908"/>
      <c r="AK378" s="908"/>
      <c r="AL378" s="908"/>
      <c r="AM378" s="908"/>
      <c r="AN378" s="908"/>
      <c r="AO378" s="908"/>
      <c r="AP378" s="908"/>
      <c r="AQ378" s="908"/>
    </row>
    <row r="379" spans="1:43" ht="12.75" customHeight="1" x14ac:dyDescent="0.2">
      <c r="A379" s="908"/>
      <c r="B379" s="909"/>
      <c r="C379" s="908"/>
      <c r="D379" s="908"/>
      <c r="E379" s="908"/>
      <c r="F379" s="908"/>
      <c r="G379" s="908"/>
      <c r="H379" s="908"/>
      <c r="I379" s="908"/>
      <c r="J379" s="908"/>
      <c r="K379" s="908"/>
      <c r="L379" s="908"/>
      <c r="M379" s="908"/>
      <c r="N379" s="908"/>
      <c r="O379" s="908"/>
      <c r="P379" s="908"/>
      <c r="Q379" s="908"/>
      <c r="R379" s="908"/>
      <c r="S379" s="908"/>
      <c r="T379" s="908"/>
      <c r="U379" s="908"/>
      <c r="V379" s="908"/>
      <c r="W379" s="908"/>
      <c r="X379" s="908"/>
      <c r="Y379" s="908"/>
      <c r="Z379" s="908"/>
      <c r="AA379" s="908"/>
      <c r="AB379" s="908"/>
      <c r="AC379" s="908"/>
      <c r="AD379" s="908"/>
      <c r="AE379" s="908"/>
      <c r="AF379" s="908"/>
      <c r="AG379" s="908"/>
      <c r="AH379" s="908"/>
      <c r="AI379" s="908"/>
      <c r="AJ379" s="908"/>
      <c r="AK379" s="908"/>
      <c r="AL379" s="908"/>
      <c r="AM379" s="908"/>
      <c r="AN379" s="908"/>
      <c r="AO379" s="908"/>
      <c r="AP379" s="908"/>
      <c r="AQ379" s="908"/>
    </row>
    <row r="380" spans="1:43" ht="12.75" customHeight="1" x14ac:dyDescent="0.2">
      <c r="A380" s="908"/>
      <c r="B380" s="909"/>
      <c r="C380" s="908"/>
      <c r="D380" s="908"/>
      <c r="E380" s="908"/>
      <c r="F380" s="908"/>
      <c r="G380" s="908"/>
      <c r="H380" s="908"/>
      <c r="I380" s="908"/>
      <c r="J380" s="908"/>
      <c r="K380" s="908"/>
      <c r="L380" s="908"/>
      <c r="M380" s="908"/>
      <c r="N380" s="908"/>
      <c r="O380" s="908"/>
      <c r="P380" s="908"/>
      <c r="Q380" s="908"/>
      <c r="R380" s="908"/>
      <c r="S380" s="908"/>
      <c r="T380" s="908"/>
      <c r="U380" s="908"/>
      <c r="V380" s="908"/>
      <c r="W380" s="908"/>
      <c r="X380" s="908"/>
      <c r="Y380" s="908"/>
      <c r="Z380" s="908"/>
      <c r="AA380" s="908"/>
      <c r="AB380" s="908"/>
      <c r="AC380" s="908"/>
      <c r="AD380" s="908"/>
      <c r="AE380" s="908"/>
      <c r="AF380" s="908"/>
      <c r="AG380" s="908"/>
      <c r="AH380" s="908"/>
      <c r="AI380" s="908"/>
      <c r="AJ380" s="908"/>
      <c r="AK380" s="908"/>
      <c r="AL380" s="908"/>
      <c r="AM380" s="908"/>
      <c r="AN380" s="908"/>
      <c r="AO380" s="908"/>
      <c r="AP380" s="908"/>
      <c r="AQ380" s="908"/>
    </row>
    <row r="381" spans="1:43" ht="12.75" customHeight="1" x14ac:dyDescent="0.2">
      <c r="A381" s="908"/>
      <c r="B381" s="909"/>
      <c r="C381" s="908"/>
      <c r="D381" s="908"/>
      <c r="E381" s="908"/>
      <c r="F381" s="908"/>
      <c r="G381" s="908"/>
      <c r="H381" s="908"/>
      <c r="I381" s="908"/>
      <c r="J381" s="908"/>
      <c r="K381" s="908"/>
      <c r="L381" s="908"/>
      <c r="M381" s="908"/>
      <c r="N381" s="908"/>
      <c r="O381" s="908"/>
      <c r="P381" s="908"/>
      <c r="Q381" s="908"/>
      <c r="R381" s="908"/>
      <c r="S381" s="908"/>
      <c r="T381" s="908"/>
      <c r="U381" s="908"/>
      <c r="V381" s="908"/>
      <c r="W381" s="908"/>
      <c r="X381" s="908"/>
      <c r="Y381" s="908"/>
      <c r="Z381" s="908"/>
      <c r="AA381" s="908"/>
      <c r="AB381" s="908"/>
      <c r="AC381" s="908"/>
      <c r="AD381" s="908"/>
      <c r="AE381" s="908"/>
      <c r="AF381" s="908"/>
      <c r="AG381" s="908"/>
      <c r="AH381" s="908"/>
      <c r="AI381" s="908"/>
      <c r="AJ381" s="908"/>
      <c r="AK381" s="908"/>
      <c r="AL381" s="908"/>
      <c r="AM381" s="908"/>
      <c r="AN381" s="908"/>
      <c r="AO381" s="908"/>
      <c r="AP381" s="908"/>
      <c r="AQ381" s="908"/>
    </row>
    <row r="382" spans="1:43" ht="12.75" customHeight="1" x14ac:dyDescent="0.2">
      <c r="A382" s="908"/>
      <c r="B382" s="909"/>
      <c r="C382" s="908"/>
      <c r="D382" s="908"/>
      <c r="E382" s="908"/>
      <c r="F382" s="908"/>
      <c r="G382" s="908"/>
      <c r="H382" s="908"/>
      <c r="I382" s="908"/>
      <c r="J382" s="908"/>
      <c r="K382" s="908"/>
      <c r="L382" s="908"/>
      <c r="M382" s="908"/>
      <c r="N382" s="908"/>
      <c r="O382" s="908"/>
      <c r="P382" s="908"/>
      <c r="Q382" s="908"/>
      <c r="R382" s="908"/>
      <c r="S382" s="908"/>
      <c r="T382" s="908"/>
      <c r="U382" s="908"/>
      <c r="V382" s="908"/>
      <c r="W382" s="908"/>
      <c r="X382" s="908"/>
      <c r="Y382" s="908"/>
      <c r="Z382" s="908"/>
      <c r="AA382" s="908"/>
      <c r="AB382" s="908"/>
      <c r="AC382" s="908"/>
      <c r="AD382" s="908"/>
      <c r="AE382" s="908"/>
      <c r="AF382" s="908"/>
      <c r="AG382" s="908"/>
      <c r="AH382" s="908"/>
      <c r="AI382" s="908"/>
      <c r="AJ382" s="908"/>
      <c r="AK382" s="908"/>
      <c r="AL382" s="908"/>
      <c r="AM382" s="908"/>
      <c r="AN382" s="908"/>
      <c r="AO382" s="908"/>
      <c r="AP382" s="908"/>
      <c r="AQ382" s="908"/>
    </row>
    <row r="383" spans="1:43" ht="12.75" customHeight="1" x14ac:dyDescent="0.2">
      <c r="A383" s="908"/>
      <c r="B383" s="909"/>
      <c r="C383" s="908"/>
      <c r="D383" s="908"/>
      <c r="E383" s="908"/>
      <c r="F383" s="908"/>
      <c r="G383" s="908"/>
      <c r="H383" s="908"/>
      <c r="I383" s="908"/>
      <c r="J383" s="908"/>
      <c r="K383" s="908"/>
      <c r="L383" s="908"/>
      <c r="M383" s="908"/>
      <c r="N383" s="908"/>
      <c r="O383" s="908"/>
      <c r="P383" s="908"/>
      <c r="Q383" s="908"/>
      <c r="R383" s="908"/>
      <c r="S383" s="908"/>
      <c r="T383" s="908"/>
      <c r="U383" s="908"/>
      <c r="V383" s="908"/>
      <c r="W383" s="908"/>
      <c r="X383" s="908"/>
      <c r="Y383" s="908"/>
      <c r="Z383" s="908"/>
      <c r="AA383" s="908"/>
      <c r="AB383" s="908"/>
      <c r="AC383" s="908"/>
      <c r="AD383" s="908"/>
      <c r="AE383" s="908"/>
      <c r="AF383" s="908"/>
      <c r="AG383" s="908"/>
      <c r="AH383" s="908"/>
      <c r="AI383" s="908"/>
      <c r="AJ383" s="908"/>
      <c r="AK383" s="908"/>
      <c r="AL383" s="908"/>
      <c r="AM383" s="908"/>
      <c r="AN383" s="908"/>
      <c r="AO383" s="908"/>
      <c r="AP383" s="908"/>
      <c r="AQ383" s="908"/>
    </row>
    <row r="384" spans="1:43" ht="12.75" customHeight="1" x14ac:dyDescent="0.2">
      <c r="A384" s="908"/>
      <c r="B384" s="909"/>
      <c r="C384" s="908"/>
      <c r="D384" s="908"/>
      <c r="E384" s="908"/>
      <c r="F384" s="908"/>
      <c r="G384" s="908"/>
      <c r="H384" s="908"/>
      <c r="I384" s="908"/>
      <c r="J384" s="908"/>
      <c r="K384" s="908"/>
      <c r="L384" s="908"/>
      <c r="M384" s="908"/>
      <c r="N384" s="908"/>
      <c r="O384" s="908"/>
      <c r="P384" s="908"/>
      <c r="Q384" s="908"/>
      <c r="R384" s="908"/>
      <c r="S384" s="908"/>
      <c r="T384" s="908"/>
      <c r="U384" s="908"/>
      <c r="V384" s="908"/>
      <c r="W384" s="908"/>
      <c r="X384" s="908"/>
      <c r="Y384" s="908"/>
      <c r="Z384" s="908"/>
      <c r="AA384" s="908"/>
      <c r="AB384" s="908"/>
      <c r="AC384" s="908"/>
      <c r="AD384" s="908"/>
      <c r="AE384" s="908"/>
      <c r="AF384" s="908"/>
      <c r="AG384" s="908"/>
      <c r="AH384" s="908"/>
      <c r="AI384" s="908"/>
      <c r="AJ384" s="908"/>
      <c r="AK384" s="908"/>
      <c r="AL384" s="908"/>
      <c r="AM384" s="908"/>
      <c r="AN384" s="908"/>
      <c r="AO384" s="908"/>
      <c r="AP384" s="908"/>
      <c r="AQ384" s="908"/>
    </row>
    <row r="385" spans="1:43" ht="12.75" customHeight="1" x14ac:dyDescent="0.2">
      <c r="A385" s="908"/>
      <c r="B385" s="909"/>
      <c r="C385" s="908"/>
      <c r="D385" s="908"/>
      <c r="E385" s="908"/>
      <c r="F385" s="908"/>
      <c r="G385" s="908"/>
      <c r="H385" s="908"/>
      <c r="I385" s="908"/>
      <c r="J385" s="908"/>
      <c r="K385" s="908"/>
      <c r="L385" s="908"/>
      <c r="M385" s="908"/>
      <c r="N385" s="908"/>
      <c r="O385" s="908"/>
      <c r="P385" s="908"/>
      <c r="Q385" s="908"/>
      <c r="R385" s="908"/>
      <c r="S385" s="908"/>
      <c r="T385" s="908"/>
      <c r="U385" s="908"/>
      <c r="V385" s="908"/>
      <c r="W385" s="908"/>
      <c r="X385" s="908"/>
      <c r="Y385" s="908"/>
      <c r="Z385" s="908"/>
      <c r="AA385" s="908"/>
      <c r="AB385" s="908"/>
      <c r="AC385" s="908"/>
      <c r="AD385" s="908"/>
      <c r="AE385" s="908"/>
      <c r="AF385" s="908"/>
      <c r="AG385" s="908"/>
      <c r="AH385" s="908"/>
      <c r="AI385" s="908"/>
      <c r="AJ385" s="908"/>
      <c r="AK385" s="908"/>
      <c r="AL385" s="908"/>
      <c r="AM385" s="908"/>
      <c r="AN385" s="908"/>
      <c r="AO385" s="908"/>
      <c r="AP385" s="908"/>
      <c r="AQ385" s="908"/>
    </row>
    <row r="386" spans="1:43" ht="12.75" customHeight="1" x14ac:dyDescent="0.2">
      <c r="A386" s="908"/>
      <c r="B386" s="909"/>
      <c r="C386" s="908"/>
      <c r="D386" s="908"/>
      <c r="E386" s="908"/>
      <c r="F386" s="908"/>
      <c r="G386" s="908"/>
      <c r="H386" s="908"/>
      <c r="I386" s="908"/>
      <c r="J386" s="908"/>
      <c r="K386" s="908"/>
      <c r="L386" s="908"/>
      <c r="M386" s="908"/>
      <c r="N386" s="908"/>
      <c r="O386" s="908"/>
      <c r="P386" s="908"/>
      <c r="Q386" s="908"/>
      <c r="R386" s="908"/>
      <c r="S386" s="908"/>
      <c r="T386" s="908"/>
      <c r="U386" s="908"/>
      <c r="V386" s="908"/>
      <c r="W386" s="908"/>
      <c r="X386" s="908"/>
      <c r="Y386" s="908"/>
      <c r="Z386" s="908"/>
      <c r="AA386" s="908"/>
      <c r="AB386" s="908"/>
      <c r="AC386" s="908"/>
      <c r="AD386" s="908"/>
      <c r="AE386" s="908"/>
      <c r="AF386" s="908"/>
      <c r="AG386" s="908"/>
      <c r="AH386" s="908"/>
      <c r="AI386" s="908"/>
      <c r="AJ386" s="908"/>
      <c r="AK386" s="908"/>
      <c r="AL386" s="908"/>
      <c r="AM386" s="908"/>
      <c r="AN386" s="908"/>
      <c r="AO386" s="908"/>
      <c r="AP386" s="908"/>
      <c r="AQ386" s="908"/>
    </row>
    <row r="387" spans="1:43" ht="12.75" customHeight="1" x14ac:dyDescent="0.2">
      <c r="A387" s="908"/>
      <c r="B387" s="909"/>
      <c r="C387" s="908"/>
      <c r="D387" s="908"/>
      <c r="E387" s="908"/>
      <c r="F387" s="908"/>
      <c r="G387" s="908"/>
      <c r="H387" s="908"/>
      <c r="I387" s="908"/>
      <c r="J387" s="908"/>
      <c r="K387" s="908"/>
      <c r="L387" s="908"/>
      <c r="M387" s="908"/>
      <c r="N387" s="908"/>
      <c r="O387" s="908"/>
      <c r="P387" s="908"/>
      <c r="Q387" s="908"/>
      <c r="R387" s="908"/>
      <c r="S387" s="908"/>
      <c r="T387" s="908"/>
      <c r="U387" s="908"/>
      <c r="V387" s="908"/>
      <c r="W387" s="908"/>
      <c r="X387" s="908"/>
      <c r="Y387" s="908"/>
      <c r="Z387" s="908"/>
      <c r="AA387" s="908"/>
      <c r="AB387" s="908"/>
      <c r="AC387" s="908"/>
      <c r="AD387" s="908"/>
      <c r="AE387" s="908"/>
      <c r="AF387" s="908"/>
      <c r="AG387" s="908"/>
      <c r="AH387" s="908"/>
      <c r="AI387" s="908"/>
      <c r="AJ387" s="908"/>
      <c r="AK387" s="908"/>
      <c r="AL387" s="908"/>
      <c r="AM387" s="908"/>
      <c r="AN387" s="908"/>
      <c r="AO387" s="908"/>
      <c r="AP387" s="908"/>
      <c r="AQ387" s="908"/>
    </row>
    <row r="388" spans="1:43" ht="12.75" customHeight="1" x14ac:dyDescent="0.2">
      <c r="A388" s="908"/>
      <c r="B388" s="909"/>
      <c r="C388" s="908"/>
      <c r="D388" s="908"/>
      <c r="E388" s="908"/>
      <c r="F388" s="908"/>
      <c r="G388" s="908"/>
      <c r="H388" s="908"/>
      <c r="I388" s="908"/>
      <c r="J388" s="908"/>
      <c r="K388" s="908"/>
      <c r="L388" s="908"/>
      <c r="M388" s="908"/>
      <c r="N388" s="908"/>
      <c r="O388" s="908"/>
      <c r="P388" s="908"/>
      <c r="Q388" s="908"/>
      <c r="R388" s="908"/>
      <c r="S388" s="908"/>
      <c r="T388" s="908"/>
      <c r="U388" s="908"/>
      <c r="V388" s="908"/>
      <c r="W388" s="908"/>
      <c r="X388" s="908"/>
      <c r="Y388" s="908"/>
      <c r="Z388" s="908"/>
      <c r="AA388" s="908"/>
      <c r="AB388" s="908"/>
      <c r="AC388" s="908"/>
      <c r="AD388" s="908"/>
      <c r="AE388" s="908"/>
      <c r="AF388" s="908"/>
      <c r="AG388" s="908"/>
      <c r="AH388" s="908"/>
      <c r="AI388" s="908"/>
      <c r="AJ388" s="908"/>
      <c r="AK388" s="908"/>
      <c r="AL388" s="908"/>
      <c r="AM388" s="908"/>
      <c r="AN388" s="908"/>
      <c r="AO388" s="908"/>
      <c r="AP388" s="908"/>
      <c r="AQ388" s="908"/>
    </row>
    <row r="389" spans="1:43" ht="12.75" customHeight="1" x14ac:dyDescent="0.2">
      <c r="A389" s="908"/>
      <c r="B389" s="909"/>
      <c r="C389" s="908"/>
      <c r="D389" s="908"/>
      <c r="E389" s="908"/>
      <c r="F389" s="908"/>
      <c r="G389" s="908"/>
      <c r="H389" s="908"/>
      <c r="I389" s="908"/>
      <c r="J389" s="908"/>
      <c r="K389" s="908"/>
      <c r="L389" s="908"/>
      <c r="M389" s="908"/>
      <c r="N389" s="908"/>
      <c r="O389" s="908"/>
      <c r="P389" s="908"/>
      <c r="Q389" s="908"/>
      <c r="R389" s="908"/>
      <c r="S389" s="908"/>
      <c r="T389" s="908"/>
      <c r="U389" s="908"/>
      <c r="V389" s="908"/>
      <c r="W389" s="908"/>
      <c r="X389" s="908"/>
      <c r="Y389" s="908"/>
      <c r="Z389" s="908"/>
      <c r="AA389" s="908"/>
      <c r="AB389" s="908"/>
      <c r="AC389" s="908"/>
      <c r="AD389" s="908"/>
      <c r="AE389" s="908"/>
      <c r="AF389" s="908"/>
      <c r="AG389" s="908"/>
      <c r="AH389" s="908"/>
      <c r="AI389" s="908"/>
      <c r="AJ389" s="908"/>
      <c r="AK389" s="908"/>
      <c r="AL389" s="908"/>
      <c r="AM389" s="908"/>
      <c r="AN389" s="908"/>
      <c r="AO389" s="908"/>
      <c r="AP389" s="908"/>
      <c r="AQ389" s="908"/>
    </row>
    <row r="390" spans="1:43" ht="12.75" customHeight="1" x14ac:dyDescent="0.2">
      <c r="A390" s="908"/>
      <c r="B390" s="909"/>
      <c r="C390" s="908"/>
      <c r="D390" s="908"/>
      <c r="E390" s="908"/>
      <c r="F390" s="908"/>
      <c r="G390" s="908"/>
      <c r="H390" s="908"/>
      <c r="I390" s="908"/>
      <c r="J390" s="908"/>
      <c r="K390" s="908"/>
      <c r="L390" s="908"/>
      <c r="M390" s="908"/>
      <c r="N390" s="908"/>
      <c r="O390" s="908"/>
      <c r="P390" s="908"/>
      <c r="Q390" s="908"/>
      <c r="R390" s="908"/>
      <c r="S390" s="908"/>
      <c r="T390" s="908"/>
      <c r="U390" s="908"/>
      <c r="V390" s="908"/>
      <c r="W390" s="908"/>
      <c r="X390" s="908"/>
      <c r="Y390" s="908"/>
      <c r="Z390" s="908"/>
      <c r="AA390" s="908"/>
      <c r="AB390" s="908"/>
      <c r="AC390" s="908"/>
      <c r="AD390" s="908"/>
      <c r="AE390" s="908"/>
      <c r="AF390" s="908"/>
      <c r="AG390" s="908"/>
      <c r="AH390" s="908"/>
      <c r="AI390" s="908"/>
      <c r="AJ390" s="908"/>
      <c r="AK390" s="908"/>
      <c r="AL390" s="908"/>
      <c r="AM390" s="908"/>
      <c r="AN390" s="908"/>
      <c r="AO390" s="908"/>
      <c r="AP390" s="908"/>
      <c r="AQ390" s="908"/>
    </row>
    <row r="391" spans="1:43" ht="12.75" customHeight="1" x14ac:dyDescent="0.2">
      <c r="A391" s="908"/>
      <c r="B391" s="909"/>
      <c r="C391" s="908"/>
      <c r="D391" s="908"/>
      <c r="E391" s="908"/>
      <c r="F391" s="908"/>
      <c r="G391" s="908"/>
      <c r="H391" s="908"/>
      <c r="I391" s="908"/>
      <c r="J391" s="908"/>
      <c r="K391" s="908"/>
      <c r="L391" s="908"/>
      <c r="M391" s="908"/>
      <c r="N391" s="908"/>
      <c r="O391" s="908"/>
      <c r="P391" s="908"/>
      <c r="Q391" s="908"/>
      <c r="R391" s="908"/>
      <c r="S391" s="908"/>
      <c r="T391" s="908"/>
      <c r="U391" s="908"/>
      <c r="V391" s="908"/>
      <c r="W391" s="908"/>
      <c r="X391" s="908"/>
      <c r="Y391" s="908"/>
      <c r="Z391" s="908"/>
      <c r="AA391" s="908"/>
      <c r="AB391" s="908"/>
      <c r="AC391" s="908"/>
      <c r="AD391" s="908"/>
      <c r="AE391" s="908"/>
      <c r="AF391" s="908"/>
      <c r="AG391" s="908"/>
      <c r="AH391" s="908"/>
      <c r="AI391" s="908"/>
      <c r="AJ391" s="908"/>
      <c r="AK391" s="908"/>
      <c r="AL391" s="908"/>
      <c r="AM391" s="908"/>
      <c r="AN391" s="908"/>
      <c r="AO391" s="908"/>
      <c r="AP391" s="908"/>
      <c r="AQ391" s="908"/>
    </row>
    <row r="392" spans="1:43" ht="12.75" customHeight="1" x14ac:dyDescent="0.2">
      <c r="A392" s="908"/>
      <c r="B392" s="909"/>
      <c r="C392" s="908"/>
      <c r="D392" s="908"/>
      <c r="E392" s="908"/>
      <c r="F392" s="908"/>
      <c r="G392" s="908"/>
      <c r="H392" s="908"/>
      <c r="I392" s="908"/>
      <c r="J392" s="908"/>
      <c r="K392" s="908"/>
      <c r="L392" s="908"/>
      <c r="M392" s="908"/>
      <c r="N392" s="908"/>
      <c r="O392" s="908"/>
      <c r="P392" s="908"/>
      <c r="Q392" s="908"/>
      <c r="R392" s="908"/>
      <c r="S392" s="908"/>
      <c r="T392" s="908"/>
      <c r="U392" s="908"/>
      <c r="V392" s="908"/>
      <c r="W392" s="908"/>
      <c r="X392" s="908"/>
      <c r="Y392" s="908"/>
      <c r="Z392" s="908"/>
      <c r="AA392" s="908"/>
      <c r="AB392" s="908"/>
      <c r="AC392" s="908"/>
      <c r="AD392" s="908"/>
      <c r="AE392" s="908"/>
      <c r="AF392" s="908"/>
      <c r="AG392" s="908"/>
      <c r="AH392" s="908"/>
      <c r="AI392" s="908"/>
      <c r="AJ392" s="908"/>
      <c r="AK392" s="908"/>
      <c r="AL392" s="908"/>
      <c r="AM392" s="908"/>
      <c r="AN392" s="908"/>
      <c r="AO392" s="908"/>
      <c r="AP392" s="908"/>
      <c r="AQ392" s="908"/>
    </row>
    <row r="393" spans="1:43" ht="12.75" customHeight="1" x14ac:dyDescent="0.2">
      <c r="A393" s="908"/>
      <c r="B393" s="909"/>
      <c r="C393" s="908"/>
      <c r="D393" s="908"/>
      <c r="E393" s="908"/>
      <c r="F393" s="908"/>
      <c r="G393" s="908"/>
      <c r="H393" s="908"/>
      <c r="I393" s="908"/>
      <c r="J393" s="908"/>
      <c r="K393" s="908"/>
      <c r="L393" s="908"/>
      <c r="M393" s="908"/>
      <c r="N393" s="908"/>
      <c r="O393" s="908"/>
      <c r="P393" s="908"/>
      <c r="Q393" s="908"/>
      <c r="R393" s="908"/>
      <c r="S393" s="908"/>
      <c r="T393" s="908"/>
      <c r="U393" s="908"/>
      <c r="V393" s="908"/>
      <c r="W393" s="908"/>
      <c r="X393" s="908"/>
      <c r="Y393" s="908"/>
      <c r="Z393" s="908"/>
      <c r="AA393" s="908"/>
      <c r="AB393" s="908"/>
      <c r="AC393" s="908"/>
      <c r="AD393" s="908"/>
      <c r="AE393" s="908"/>
      <c r="AF393" s="908"/>
      <c r="AG393" s="908"/>
      <c r="AH393" s="908"/>
      <c r="AI393" s="908"/>
      <c r="AJ393" s="908"/>
      <c r="AK393" s="908"/>
      <c r="AL393" s="908"/>
      <c r="AM393" s="908"/>
      <c r="AN393" s="908"/>
      <c r="AO393" s="908"/>
      <c r="AP393" s="908"/>
      <c r="AQ393" s="908"/>
    </row>
    <row r="394" spans="1:43" ht="12.75" customHeight="1" x14ac:dyDescent="0.2">
      <c r="A394" s="908"/>
      <c r="B394" s="909"/>
      <c r="C394" s="908"/>
      <c r="D394" s="908"/>
      <c r="E394" s="908"/>
      <c r="F394" s="908"/>
      <c r="G394" s="908"/>
      <c r="H394" s="908"/>
      <c r="I394" s="908"/>
      <c r="J394" s="908"/>
      <c r="K394" s="908"/>
      <c r="L394" s="908"/>
      <c r="M394" s="908"/>
      <c r="N394" s="908"/>
      <c r="O394" s="908"/>
      <c r="P394" s="908"/>
      <c r="Q394" s="908"/>
      <c r="R394" s="908"/>
      <c r="S394" s="908"/>
      <c r="T394" s="908"/>
      <c r="U394" s="908"/>
      <c r="V394" s="908"/>
      <c r="W394" s="908"/>
      <c r="X394" s="908"/>
      <c r="Y394" s="908"/>
      <c r="Z394" s="908"/>
      <c r="AA394" s="908"/>
      <c r="AB394" s="908"/>
      <c r="AC394" s="908"/>
      <c r="AD394" s="908"/>
      <c r="AE394" s="908"/>
      <c r="AF394" s="908"/>
      <c r="AG394" s="908"/>
      <c r="AH394" s="908"/>
      <c r="AI394" s="908"/>
      <c r="AJ394" s="908"/>
      <c r="AK394" s="908"/>
      <c r="AL394" s="908"/>
      <c r="AM394" s="908"/>
      <c r="AN394" s="908"/>
      <c r="AO394" s="908"/>
      <c r="AP394" s="908"/>
      <c r="AQ394" s="908"/>
    </row>
    <row r="395" spans="1:43" ht="12.75" customHeight="1" x14ac:dyDescent="0.2">
      <c r="A395" s="908"/>
      <c r="B395" s="909"/>
      <c r="C395" s="908"/>
      <c r="D395" s="908"/>
      <c r="E395" s="908"/>
      <c r="F395" s="908"/>
      <c r="G395" s="908"/>
      <c r="H395" s="908"/>
      <c r="I395" s="908"/>
      <c r="J395" s="908"/>
      <c r="K395" s="908"/>
      <c r="L395" s="908"/>
      <c r="M395" s="908"/>
      <c r="N395" s="908"/>
      <c r="O395" s="908"/>
      <c r="P395" s="908"/>
      <c r="Q395" s="908"/>
      <c r="R395" s="908"/>
      <c r="S395" s="908"/>
      <c r="T395" s="908"/>
      <c r="U395" s="908"/>
      <c r="V395" s="908"/>
      <c r="W395" s="908"/>
      <c r="X395" s="908"/>
      <c r="Y395" s="908"/>
      <c r="Z395" s="908"/>
      <c r="AA395" s="908"/>
      <c r="AB395" s="908"/>
      <c r="AC395" s="908"/>
      <c r="AD395" s="908"/>
      <c r="AE395" s="908"/>
      <c r="AF395" s="908"/>
      <c r="AG395" s="908"/>
      <c r="AH395" s="908"/>
      <c r="AI395" s="908"/>
      <c r="AJ395" s="908"/>
      <c r="AK395" s="908"/>
      <c r="AL395" s="908"/>
      <c r="AM395" s="908"/>
      <c r="AN395" s="908"/>
      <c r="AO395" s="908"/>
      <c r="AP395" s="908"/>
      <c r="AQ395" s="908"/>
    </row>
    <row r="396" spans="1:43" ht="12.75" customHeight="1" x14ac:dyDescent="0.2">
      <c r="A396" s="908"/>
      <c r="B396" s="909"/>
      <c r="C396" s="908"/>
      <c r="D396" s="908"/>
      <c r="E396" s="908"/>
      <c r="F396" s="908"/>
      <c r="G396" s="908"/>
      <c r="H396" s="908"/>
      <c r="I396" s="908"/>
      <c r="J396" s="908"/>
      <c r="K396" s="908"/>
      <c r="L396" s="908"/>
      <c r="M396" s="908"/>
      <c r="N396" s="908"/>
      <c r="O396" s="908"/>
      <c r="P396" s="908"/>
      <c r="Q396" s="908"/>
      <c r="R396" s="908"/>
      <c r="S396" s="908"/>
      <c r="T396" s="908"/>
      <c r="U396" s="908"/>
      <c r="V396" s="908"/>
      <c r="W396" s="908"/>
      <c r="X396" s="908"/>
      <c r="Y396" s="908"/>
      <c r="Z396" s="908"/>
      <c r="AA396" s="908"/>
      <c r="AB396" s="908"/>
      <c r="AC396" s="908"/>
      <c r="AD396" s="908"/>
      <c r="AE396" s="908"/>
      <c r="AF396" s="908"/>
      <c r="AG396" s="908"/>
      <c r="AH396" s="908"/>
      <c r="AI396" s="908"/>
      <c r="AJ396" s="908"/>
      <c r="AK396" s="908"/>
      <c r="AL396" s="908"/>
      <c r="AM396" s="908"/>
      <c r="AN396" s="908"/>
      <c r="AO396" s="908"/>
      <c r="AP396" s="908"/>
      <c r="AQ396" s="908"/>
    </row>
    <row r="397" spans="1:43" ht="12.75" customHeight="1" x14ac:dyDescent="0.2">
      <c r="A397" s="908"/>
      <c r="B397" s="909"/>
      <c r="C397" s="908"/>
      <c r="D397" s="908"/>
      <c r="E397" s="908"/>
      <c r="F397" s="908"/>
      <c r="G397" s="908"/>
      <c r="H397" s="908"/>
      <c r="I397" s="908"/>
      <c r="J397" s="908"/>
      <c r="K397" s="908"/>
      <c r="L397" s="908"/>
      <c r="M397" s="908"/>
      <c r="N397" s="908"/>
      <c r="O397" s="908"/>
      <c r="P397" s="908"/>
      <c r="Q397" s="908"/>
      <c r="R397" s="908"/>
      <c r="S397" s="908"/>
      <c r="T397" s="908"/>
      <c r="U397" s="908"/>
      <c r="V397" s="908"/>
      <c r="W397" s="908"/>
      <c r="X397" s="908"/>
      <c r="Y397" s="908"/>
      <c r="Z397" s="908"/>
      <c r="AA397" s="908"/>
      <c r="AB397" s="908"/>
      <c r="AC397" s="908"/>
      <c r="AD397" s="908"/>
      <c r="AE397" s="908"/>
      <c r="AF397" s="908"/>
      <c r="AG397" s="908"/>
      <c r="AH397" s="908"/>
      <c r="AI397" s="908"/>
      <c r="AJ397" s="908"/>
      <c r="AK397" s="908"/>
      <c r="AL397" s="908"/>
      <c r="AM397" s="908"/>
      <c r="AN397" s="908"/>
      <c r="AO397" s="908"/>
      <c r="AP397" s="908"/>
      <c r="AQ397" s="908"/>
    </row>
    <row r="398" spans="1:43" ht="12.75" customHeight="1" x14ac:dyDescent="0.2">
      <c r="A398" s="908"/>
      <c r="B398" s="909"/>
      <c r="C398" s="908"/>
      <c r="D398" s="908"/>
      <c r="E398" s="908"/>
      <c r="F398" s="908"/>
      <c r="G398" s="908"/>
      <c r="H398" s="908"/>
      <c r="I398" s="908"/>
      <c r="J398" s="908"/>
      <c r="K398" s="908"/>
      <c r="L398" s="908"/>
      <c r="M398" s="908"/>
      <c r="N398" s="908"/>
      <c r="O398" s="908"/>
      <c r="P398" s="908"/>
      <c r="Q398" s="908"/>
      <c r="R398" s="908"/>
      <c r="S398" s="908"/>
      <c r="T398" s="908"/>
      <c r="U398" s="908"/>
      <c r="V398" s="908"/>
      <c r="W398" s="908"/>
      <c r="X398" s="908"/>
      <c r="Y398" s="908"/>
      <c r="Z398" s="908"/>
      <c r="AA398" s="908"/>
      <c r="AB398" s="908"/>
      <c r="AC398" s="908"/>
      <c r="AD398" s="908"/>
      <c r="AE398" s="908"/>
      <c r="AF398" s="908"/>
      <c r="AG398" s="908"/>
      <c r="AH398" s="908"/>
      <c r="AI398" s="908"/>
      <c r="AJ398" s="908"/>
      <c r="AK398" s="908"/>
      <c r="AL398" s="908"/>
      <c r="AM398" s="908"/>
      <c r="AN398" s="908"/>
      <c r="AO398" s="908"/>
      <c r="AP398" s="908"/>
      <c r="AQ398" s="908"/>
    </row>
    <row r="399" spans="1:43" ht="12.75" customHeight="1" x14ac:dyDescent="0.2">
      <c r="A399" s="908"/>
      <c r="B399" s="909"/>
      <c r="C399" s="908"/>
      <c r="D399" s="908"/>
      <c r="E399" s="908"/>
      <c r="F399" s="908"/>
      <c r="G399" s="908"/>
      <c r="H399" s="908"/>
      <c r="I399" s="908"/>
      <c r="J399" s="908"/>
      <c r="K399" s="908"/>
      <c r="L399" s="908"/>
      <c r="M399" s="908"/>
      <c r="N399" s="908"/>
      <c r="O399" s="908"/>
      <c r="P399" s="908"/>
      <c r="Q399" s="908"/>
      <c r="R399" s="908"/>
      <c r="S399" s="908"/>
      <c r="T399" s="908"/>
      <c r="U399" s="908"/>
      <c r="V399" s="908"/>
      <c r="W399" s="908"/>
      <c r="X399" s="908"/>
      <c r="Y399" s="908"/>
      <c r="Z399" s="908"/>
      <c r="AA399" s="908"/>
      <c r="AB399" s="908"/>
      <c r="AC399" s="908"/>
      <c r="AD399" s="908"/>
      <c r="AE399" s="908"/>
      <c r="AF399" s="908"/>
      <c r="AG399" s="908"/>
      <c r="AH399" s="908"/>
      <c r="AI399" s="908"/>
      <c r="AJ399" s="908"/>
      <c r="AK399" s="908"/>
      <c r="AL399" s="908"/>
      <c r="AM399" s="908"/>
      <c r="AN399" s="908"/>
      <c r="AO399" s="908"/>
      <c r="AP399" s="908"/>
      <c r="AQ399" s="908"/>
    </row>
    <row r="400" spans="1:43" ht="12.75" customHeight="1" x14ac:dyDescent="0.2">
      <c r="A400" s="908"/>
      <c r="B400" s="909"/>
      <c r="C400" s="908"/>
      <c r="D400" s="908"/>
      <c r="E400" s="908"/>
      <c r="F400" s="908"/>
      <c r="G400" s="908"/>
      <c r="H400" s="908"/>
      <c r="I400" s="908"/>
      <c r="J400" s="908"/>
      <c r="K400" s="908"/>
      <c r="L400" s="908"/>
      <c r="M400" s="908"/>
      <c r="N400" s="908"/>
      <c r="O400" s="908"/>
      <c r="P400" s="908"/>
      <c r="Q400" s="908"/>
      <c r="R400" s="908"/>
      <c r="S400" s="908"/>
      <c r="T400" s="908"/>
      <c r="U400" s="908"/>
      <c r="V400" s="908"/>
      <c r="W400" s="908"/>
      <c r="X400" s="908"/>
      <c r="Y400" s="908"/>
      <c r="Z400" s="908"/>
      <c r="AA400" s="908"/>
      <c r="AB400" s="908"/>
      <c r="AC400" s="908"/>
      <c r="AD400" s="908"/>
      <c r="AE400" s="908"/>
      <c r="AF400" s="908"/>
      <c r="AG400" s="908"/>
      <c r="AH400" s="908"/>
      <c r="AI400" s="908"/>
      <c r="AJ400" s="908"/>
      <c r="AK400" s="908"/>
      <c r="AL400" s="908"/>
      <c r="AM400" s="908"/>
      <c r="AN400" s="908"/>
      <c r="AO400" s="908"/>
      <c r="AP400" s="908"/>
      <c r="AQ400" s="908"/>
    </row>
    <row r="401" spans="1:43" ht="12.75" customHeight="1" x14ac:dyDescent="0.2">
      <c r="A401" s="908"/>
      <c r="B401" s="909"/>
      <c r="C401" s="908"/>
      <c r="D401" s="908"/>
      <c r="E401" s="908"/>
      <c r="F401" s="908"/>
      <c r="G401" s="908"/>
      <c r="H401" s="908"/>
      <c r="I401" s="908"/>
      <c r="J401" s="908"/>
      <c r="K401" s="908"/>
      <c r="L401" s="908"/>
      <c r="M401" s="908"/>
      <c r="N401" s="908"/>
      <c r="O401" s="908"/>
      <c r="P401" s="908"/>
      <c r="Q401" s="908"/>
      <c r="R401" s="908"/>
      <c r="S401" s="908"/>
      <c r="T401" s="908"/>
      <c r="U401" s="908"/>
      <c r="V401" s="908"/>
      <c r="W401" s="908"/>
      <c r="X401" s="908"/>
      <c r="Y401" s="908"/>
      <c r="Z401" s="908"/>
      <c r="AA401" s="908"/>
      <c r="AB401" s="908"/>
      <c r="AC401" s="908"/>
      <c r="AD401" s="908"/>
      <c r="AE401" s="908"/>
      <c r="AF401" s="908"/>
      <c r="AG401" s="908"/>
      <c r="AH401" s="908"/>
      <c r="AI401" s="908"/>
      <c r="AJ401" s="908"/>
      <c r="AK401" s="908"/>
      <c r="AL401" s="908"/>
      <c r="AM401" s="908"/>
      <c r="AN401" s="908"/>
      <c r="AO401" s="908"/>
      <c r="AP401" s="908"/>
      <c r="AQ401" s="908"/>
    </row>
    <row r="402" spans="1:43" ht="12.75" customHeight="1" x14ac:dyDescent="0.2">
      <c r="A402" s="908"/>
      <c r="B402" s="909"/>
      <c r="C402" s="908"/>
      <c r="D402" s="908"/>
      <c r="E402" s="908"/>
      <c r="F402" s="908"/>
      <c r="G402" s="908"/>
      <c r="H402" s="908"/>
      <c r="I402" s="908"/>
      <c r="J402" s="908"/>
      <c r="K402" s="908"/>
      <c r="L402" s="908"/>
      <c r="M402" s="908"/>
      <c r="N402" s="908"/>
      <c r="O402" s="908"/>
      <c r="P402" s="908"/>
      <c r="Q402" s="908"/>
      <c r="R402" s="908"/>
      <c r="S402" s="908"/>
      <c r="T402" s="908"/>
      <c r="U402" s="908"/>
      <c r="V402" s="908"/>
      <c r="W402" s="908"/>
      <c r="X402" s="908"/>
      <c r="Y402" s="908"/>
      <c r="Z402" s="908"/>
      <c r="AA402" s="908"/>
      <c r="AB402" s="908"/>
      <c r="AC402" s="908"/>
      <c r="AD402" s="908"/>
      <c r="AE402" s="908"/>
      <c r="AF402" s="908"/>
      <c r="AG402" s="908"/>
      <c r="AH402" s="908"/>
      <c r="AI402" s="908"/>
      <c r="AJ402" s="908"/>
      <c r="AK402" s="908"/>
      <c r="AL402" s="908"/>
      <c r="AM402" s="908"/>
      <c r="AN402" s="908"/>
      <c r="AO402" s="908"/>
      <c r="AP402" s="908"/>
      <c r="AQ402" s="908"/>
    </row>
    <row r="403" spans="1:43" ht="12.75" customHeight="1" x14ac:dyDescent="0.2">
      <c r="A403" s="908"/>
      <c r="B403" s="909"/>
      <c r="C403" s="908"/>
      <c r="D403" s="908"/>
      <c r="E403" s="908"/>
      <c r="F403" s="908"/>
      <c r="G403" s="908"/>
      <c r="H403" s="908"/>
      <c r="I403" s="908"/>
      <c r="J403" s="908"/>
      <c r="K403" s="908"/>
      <c r="L403" s="908"/>
      <c r="M403" s="908"/>
      <c r="N403" s="908"/>
      <c r="O403" s="908"/>
      <c r="P403" s="908"/>
      <c r="Q403" s="908"/>
      <c r="R403" s="908"/>
      <c r="S403" s="908"/>
      <c r="T403" s="908"/>
      <c r="U403" s="908"/>
      <c r="V403" s="908"/>
      <c r="W403" s="908"/>
      <c r="X403" s="908"/>
      <c r="Y403" s="908"/>
      <c r="Z403" s="908"/>
      <c r="AA403" s="908"/>
      <c r="AB403" s="908"/>
      <c r="AC403" s="908"/>
      <c r="AD403" s="908"/>
      <c r="AE403" s="908"/>
      <c r="AF403" s="908"/>
      <c r="AG403" s="908"/>
      <c r="AH403" s="908"/>
      <c r="AI403" s="908"/>
      <c r="AJ403" s="908"/>
      <c r="AK403" s="908"/>
      <c r="AL403" s="908"/>
      <c r="AM403" s="908"/>
      <c r="AN403" s="908"/>
      <c r="AO403" s="908"/>
      <c r="AP403" s="908"/>
      <c r="AQ403" s="908"/>
    </row>
    <row r="404" spans="1:43" ht="12.75" customHeight="1" x14ac:dyDescent="0.2">
      <c r="A404" s="908"/>
      <c r="B404" s="909"/>
      <c r="C404" s="908"/>
      <c r="D404" s="908"/>
      <c r="E404" s="908"/>
      <c r="F404" s="908"/>
      <c r="G404" s="908"/>
      <c r="H404" s="908"/>
      <c r="I404" s="908"/>
      <c r="J404" s="908"/>
      <c r="K404" s="908"/>
      <c r="L404" s="908"/>
      <c r="M404" s="908"/>
      <c r="N404" s="908"/>
      <c r="O404" s="908"/>
      <c r="P404" s="908"/>
      <c r="Q404" s="908"/>
      <c r="R404" s="908"/>
      <c r="S404" s="908"/>
      <c r="T404" s="908"/>
      <c r="U404" s="908"/>
      <c r="V404" s="908"/>
      <c r="W404" s="908"/>
      <c r="X404" s="908"/>
      <c r="Y404" s="908"/>
      <c r="Z404" s="908"/>
      <c r="AA404" s="908"/>
      <c r="AB404" s="908"/>
      <c r="AC404" s="908"/>
      <c r="AD404" s="908"/>
      <c r="AE404" s="908"/>
      <c r="AF404" s="908"/>
      <c r="AG404" s="908"/>
      <c r="AH404" s="908"/>
      <c r="AI404" s="908"/>
      <c r="AJ404" s="908"/>
      <c r="AK404" s="908"/>
      <c r="AL404" s="908"/>
      <c r="AM404" s="908"/>
      <c r="AN404" s="908"/>
      <c r="AO404" s="908"/>
      <c r="AP404" s="908"/>
      <c r="AQ404" s="908"/>
    </row>
    <row r="405" spans="1:43" ht="12.75" customHeight="1" x14ac:dyDescent="0.2">
      <c r="A405" s="908"/>
      <c r="B405" s="909"/>
      <c r="C405" s="908"/>
      <c r="D405" s="908"/>
      <c r="E405" s="908"/>
      <c r="F405" s="908"/>
      <c r="G405" s="908"/>
      <c r="H405" s="908"/>
      <c r="I405" s="908"/>
      <c r="J405" s="908"/>
      <c r="K405" s="908"/>
      <c r="L405" s="908"/>
      <c r="M405" s="908"/>
      <c r="N405" s="908"/>
      <c r="O405" s="908"/>
      <c r="P405" s="908"/>
      <c r="Q405" s="908"/>
      <c r="R405" s="908"/>
      <c r="S405" s="908"/>
      <c r="T405" s="908"/>
      <c r="U405" s="908"/>
      <c r="V405" s="908"/>
      <c r="W405" s="908"/>
      <c r="X405" s="908"/>
      <c r="Y405" s="908"/>
      <c r="Z405" s="908"/>
      <c r="AA405" s="908"/>
      <c r="AB405" s="908"/>
      <c r="AC405" s="908"/>
      <c r="AD405" s="908"/>
      <c r="AE405" s="908"/>
      <c r="AF405" s="908"/>
      <c r="AG405" s="908"/>
      <c r="AH405" s="908"/>
      <c r="AI405" s="908"/>
      <c r="AJ405" s="908"/>
      <c r="AK405" s="908"/>
      <c r="AL405" s="908"/>
      <c r="AM405" s="908"/>
      <c r="AN405" s="908"/>
      <c r="AO405" s="908"/>
      <c r="AP405" s="908"/>
      <c r="AQ405" s="908"/>
    </row>
    <row r="406" spans="1:43" ht="12.75" customHeight="1" x14ac:dyDescent="0.2">
      <c r="A406" s="908"/>
      <c r="B406" s="909"/>
      <c r="C406" s="908"/>
      <c r="D406" s="908"/>
      <c r="E406" s="908"/>
      <c r="F406" s="908"/>
      <c r="G406" s="908"/>
      <c r="H406" s="908"/>
      <c r="I406" s="908"/>
      <c r="J406" s="908"/>
      <c r="K406" s="908"/>
      <c r="L406" s="908"/>
      <c r="M406" s="908"/>
      <c r="N406" s="908"/>
      <c r="O406" s="908"/>
      <c r="P406" s="908"/>
      <c r="Q406" s="908"/>
      <c r="R406" s="908"/>
      <c r="S406" s="908"/>
      <c r="T406" s="908"/>
      <c r="U406" s="908"/>
      <c r="V406" s="908"/>
      <c r="W406" s="908"/>
      <c r="X406" s="908"/>
      <c r="Y406" s="908"/>
      <c r="Z406" s="908"/>
      <c r="AA406" s="908"/>
      <c r="AB406" s="908"/>
      <c r="AC406" s="908"/>
      <c r="AD406" s="908"/>
      <c r="AE406" s="908"/>
      <c r="AF406" s="908"/>
      <c r="AG406" s="908"/>
      <c r="AH406" s="908"/>
      <c r="AI406" s="908"/>
      <c r="AJ406" s="908"/>
      <c r="AK406" s="908"/>
      <c r="AL406" s="908"/>
      <c r="AM406" s="908"/>
      <c r="AN406" s="908"/>
      <c r="AO406" s="908"/>
      <c r="AP406" s="908"/>
      <c r="AQ406" s="908"/>
    </row>
    <row r="407" spans="1:43" ht="12.75" customHeight="1" x14ac:dyDescent="0.2">
      <c r="A407" s="908"/>
      <c r="B407" s="909"/>
      <c r="C407" s="908"/>
      <c r="D407" s="908"/>
      <c r="E407" s="908"/>
      <c r="F407" s="908"/>
      <c r="G407" s="908"/>
      <c r="H407" s="908"/>
      <c r="I407" s="908"/>
      <c r="J407" s="908"/>
      <c r="K407" s="908"/>
      <c r="L407" s="908"/>
      <c r="M407" s="908"/>
      <c r="N407" s="908"/>
      <c r="O407" s="908"/>
      <c r="P407" s="908"/>
      <c r="Q407" s="908"/>
      <c r="R407" s="908"/>
      <c r="S407" s="908"/>
      <c r="T407" s="908"/>
      <c r="U407" s="908"/>
      <c r="V407" s="908"/>
      <c r="W407" s="908"/>
      <c r="X407" s="908"/>
      <c r="Y407" s="908"/>
      <c r="Z407" s="908"/>
      <c r="AA407" s="908"/>
      <c r="AB407" s="908"/>
      <c r="AC407" s="908"/>
      <c r="AD407" s="908"/>
      <c r="AE407" s="908"/>
      <c r="AF407" s="908"/>
      <c r="AG407" s="908"/>
      <c r="AH407" s="908"/>
      <c r="AI407" s="908"/>
      <c r="AJ407" s="908"/>
      <c r="AK407" s="908"/>
      <c r="AL407" s="908"/>
      <c r="AM407" s="908"/>
      <c r="AN407" s="908"/>
      <c r="AO407" s="908"/>
      <c r="AP407" s="908"/>
      <c r="AQ407" s="908"/>
    </row>
    <row r="408" spans="1:43" ht="12.75" customHeight="1" x14ac:dyDescent="0.2">
      <c r="A408" s="908"/>
      <c r="B408" s="909"/>
      <c r="C408" s="908"/>
      <c r="D408" s="908"/>
      <c r="E408" s="908"/>
      <c r="F408" s="908"/>
      <c r="G408" s="908"/>
      <c r="H408" s="908"/>
      <c r="I408" s="908"/>
      <c r="J408" s="908"/>
      <c r="K408" s="908"/>
      <c r="L408" s="908"/>
      <c r="M408" s="908"/>
      <c r="N408" s="908"/>
      <c r="O408" s="908"/>
      <c r="P408" s="908"/>
      <c r="Q408" s="908"/>
      <c r="R408" s="908"/>
      <c r="S408" s="908"/>
      <c r="T408" s="908"/>
      <c r="U408" s="908"/>
      <c r="V408" s="908"/>
      <c r="W408" s="908"/>
      <c r="X408" s="908"/>
      <c r="Y408" s="908"/>
      <c r="Z408" s="908"/>
      <c r="AA408" s="908"/>
      <c r="AB408" s="908"/>
      <c r="AC408" s="908"/>
      <c r="AD408" s="908"/>
      <c r="AE408" s="908"/>
      <c r="AF408" s="908"/>
      <c r="AG408" s="908"/>
      <c r="AH408" s="908"/>
      <c r="AI408" s="908"/>
      <c r="AJ408" s="908"/>
      <c r="AK408" s="908"/>
      <c r="AL408" s="908"/>
      <c r="AM408" s="908"/>
      <c r="AN408" s="908"/>
      <c r="AO408" s="908"/>
      <c r="AP408" s="908"/>
      <c r="AQ408" s="908"/>
    </row>
    <row r="409" spans="1:43" ht="12.75" customHeight="1" x14ac:dyDescent="0.2">
      <c r="A409" s="908"/>
      <c r="B409" s="909"/>
      <c r="C409" s="908"/>
      <c r="D409" s="908"/>
      <c r="E409" s="908"/>
      <c r="F409" s="908"/>
      <c r="G409" s="908"/>
      <c r="H409" s="908"/>
      <c r="I409" s="908"/>
      <c r="J409" s="908"/>
      <c r="K409" s="908"/>
      <c r="L409" s="908"/>
      <c r="M409" s="908"/>
      <c r="N409" s="908"/>
      <c r="O409" s="908"/>
      <c r="P409" s="908"/>
      <c r="Q409" s="908"/>
      <c r="R409" s="908"/>
      <c r="S409" s="908"/>
      <c r="T409" s="908"/>
      <c r="U409" s="908"/>
      <c r="V409" s="908"/>
      <c r="W409" s="908"/>
      <c r="X409" s="908"/>
      <c r="Y409" s="908"/>
      <c r="Z409" s="908"/>
      <c r="AA409" s="908"/>
      <c r="AB409" s="908"/>
      <c r="AC409" s="908"/>
      <c r="AD409" s="908"/>
      <c r="AE409" s="908"/>
      <c r="AF409" s="908"/>
      <c r="AG409" s="908"/>
      <c r="AH409" s="908"/>
      <c r="AI409" s="908"/>
      <c r="AJ409" s="908"/>
      <c r="AK409" s="908"/>
      <c r="AL409" s="908"/>
      <c r="AM409" s="908"/>
      <c r="AN409" s="908"/>
      <c r="AO409" s="908"/>
      <c r="AP409" s="908"/>
      <c r="AQ409" s="908"/>
    </row>
    <row r="410" spans="1:43" ht="12.75" customHeight="1" x14ac:dyDescent="0.2">
      <c r="A410" s="908"/>
      <c r="B410" s="909"/>
      <c r="C410" s="908"/>
      <c r="D410" s="908"/>
      <c r="E410" s="908"/>
      <c r="F410" s="908"/>
      <c r="G410" s="908"/>
      <c r="H410" s="908"/>
      <c r="I410" s="908"/>
      <c r="J410" s="908"/>
      <c r="K410" s="908"/>
      <c r="L410" s="908"/>
      <c r="M410" s="908"/>
      <c r="N410" s="908"/>
      <c r="O410" s="908"/>
      <c r="P410" s="908"/>
      <c r="Q410" s="908"/>
      <c r="R410" s="908"/>
      <c r="S410" s="908"/>
      <c r="T410" s="908"/>
      <c r="U410" s="908"/>
      <c r="V410" s="908"/>
      <c r="W410" s="908"/>
      <c r="X410" s="908"/>
      <c r="Y410" s="908"/>
      <c r="Z410" s="908"/>
      <c r="AA410" s="908"/>
      <c r="AB410" s="908"/>
      <c r="AC410" s="908"/>
      <c r="AD410" s="908"/>
      <c r="AE410" s="908"/>
      <c r="AF410" s="908"/>
      <c r="AG410" s="908"/>
      <c r="AH410" s="908"/>
      <c r="AI410" s="908"/>
      <c r="AJ410" s="908"/>
      <c r="AK410" s="908"/>
      <c r="AL410" s="908"/>
      <c r="AM410" s="908"/>
      <c r="AN410" s="908"/>
      <c r="AO410" s="908"/>
      <c r="AP410" s="908"/>
      <c r="AQ410" s="908"/>
    </row>
    <row r="411" spans="1:43" ht="12.75" customHeight="1" x14ac:dyDescent="0.2">
      <c r="A411" s="908"/>
      <c r="B411" s="909"/>
      <c r="C411" s="908"/>
      <c r="D411" s="908"/>
      <c r="E411" s="908"/>
      <c r="F411" s="908"/>
      <c r="G411" s="908"/>
      <c r="H411" s="908"/>
      <c r="I411" s="908"/>
      <c r="J411" s="908"/>
      <c r="K411" s="908"/>
      <c r="L411" s="908"/>
      <c r="M411" s="908"/>
      <c r="N411" s="908"/>
      <c r="O411" s="908"/>
      <c r="P411" s="908"/>
      <c r="Q411" s="908"/>
      <c r="R411" s="908"/>
      <c r="S411" s="908"/>
      <c r="T411" s="908"/>
      <c r="U411" s="908"/>
      <c r="V411" s="908"/>
      <c r="W411" s="908"/>
      <c r="X411" s="908"/>
      <c r="Y411" s="908"/>
      <c r="Z411" s="908"/>
      <c r="AA411" s="908"/>
      <c r="AB411" s="908"/>
      <c r="AC411" s="908"/>
      <c r="AD411" s="908"/>
      <c r="AE411" s="908"/>
      <c r="AF411" s="908"/>
      <c r="AG411" s="908"/>
      <c r="AH411" s="908"/>
      <c r="AI411" s="908"/>
      <c r="AJ411" s="908"/>
      <c r="AK411" s="908"/>
      <c r="AL411" s="908"/>
      <c r="AM411" s="908"/>
      <c r="AN411" s="908"/>
      <c r="AO411" s="908"/>
      <c r="AP411" s="908"/>
      <c r="AQ411" s="908"/>
    </row>
    <row r="412" spans="1:43" ht="12.75" customHeight="1" x14ac:dyDescent="0.2">
      <c r="A412" s="908"/>
      <c r="B412" s="909"/>
      <c r="C412" s="908"/>
      <c r="D412" s="908"/>
      <c r="E412" s="908"/>
      <c r="F412" s="908"/>
      <c r="G412" s="908"/>
      <c r="H412" s="908"/>
      <c r="I412" s="908"/>
      <c r="J412" s="908"/>
      <c r="K412" s="908"/>
      <c r="L412" s="908"/>
      <c r="M412" s="908"/>
      <c r="N412" s="908"/>
      <c r="O412" s="908"/>
      <c r="P412" s="908"/>
      <c r="Q412" s="908"/>
      <c r="R412" s="908"/>
      <c r="S412" s="908"/>
      <c r="T412" s="908"/>
      <c r="U412" s="908"/>
      <c r="V412" s="908"/>
      <c r="W412" s="908"/>
      <c r="X412" s="908"/>
      <c r="Y412" s="908"/>
      <c r="Z412" s="908"/>
      <c r="AA412" s="908"/>
      <c r="AB412" s="908"/>
      <c r="AC412" s="908"/>
      <c r="AD412" s="908"/>
      <c r="AE412" s="908"/>
      <c r="AF412" s="908"/>
      <c r="AG412" s="908"/>
      <c r="AH412" s="908"/>
      <c r="AI412" s="908"/>
      <c r="AJ412" s="908"/>
      <c r="AK412" s="908"/>
      <c r="AL412" s="908"/>
      <c r="AM412" s="908"/>
      <c r="AN412" s="908"/>
      <c r="AO412" s="908"/>
      <c r="AP412" s="908"/>
      <c r="AQ412" s="908"/>
    </row>
    <row r="413" spans="1:43" ht="12.75" customHeight="1" x14ac:dyDescent="0.2">
      <c r="A413" s="908"/>
      <c r="B413" s="909"/>
      <c r="C413" s="908"/>
      <c r="D413" s="908"/>
      <c r="E413" s="908"/>
      <c r="F413" s="908"/>
      <c r="G413" s="908"/>
      <c r="H413" s="908"/>
      <c r="I413" s="908"/>
      <c r="J413" s="908"/>
      <c r="K413" s="908"/>
      <c r="L413" s="908"/>
      <c r="M413" s="908"/>
      <c r="N413" s="908"/>
      <c r="O413" s="908"/>
      <c r="P413" s="908"/>
      <c r="Q413" s="908"/>
      <c r="R413" s="908"/>
      <c r="S413" s="908"/>
      <c r="T413" s="908"/>
      <c r="U413" s="908"/>
      <c r="V413" s="908"/>
      <c r="W413" s="908"/>
      <c r="X413" s="908"/>
      <c r="Y413" s="908"/>
      <c r="Z413" s="908"/>
      <c r="AA413" s="908"/>
      <c r="AB413" s="908"/>
      <c r="AC413" s="908"/>
      <c r="AD413" s="908"/>
      <c r="AE413" s="908"/>
      <c r="AF413" s="908"/>
      <c r="AG413" s="908"/>
      <c r="AH413" s="908"/>
      <c r="AI413" s="908"/>
      <c r="AJ413" s="908"/>
      <c r="AK413" s="908"/>
      <c r="AL413" s="908"/>
      <c r="AM413" s="908"/>
      <c r="AN413" s="908"/>
      <c r="AO413" s="908"/>
      <c r="AP413" s="908"/>
      <c r="AQ413" s="908"/>
    </row>
    <row r="414" spans="1:43" ht="12.75" customHeight="1" x14ac:dyDescent="0.2">
      <c r="A414" s="908"/>
      <c r="B414" s="909"/>
      <c r="C414" s="908"/>
      <c r="D414" s="908"/>
      <c r="E414" s="908"/>
      <c r="F414" s="908"/>
      <c r="G414" s="908"/>
      <c r="H414" s="908"/>
      <c r="I414" s="908"/>
      <c r="J414" s="908"/>
      <c r="K414" s="908"/>
      <c r="L414" s="908"/>
      <c r="M414" s="908"/>
      <c r="N414" s="908"/>
      <c r="O414" s="908"/>
      <c r="P414" s="908"/>
      <c r="Q414" s="908"/>
      <c r="R414" s="908"/>
      <c r="S414" s="908"/>
      <c r="T414" s="908"/>
      <c r="U414" s="908"/>
      <c r="V414" s="908"/>
      <c r="W414" s="908"/>
      <c r="X414" s="908"/>
      <c r="Y414" s="908"/>
      <c r="Z414" s="908"/>
      <c r="AA414" s="908"/>
      <c r="AB414" s="908"/>
      <c r="AC414" s="908"/>
      <c r="AD414" s="908"/>
      <c r="AE414" s="908"/>
      <c r="AF414" s="908"/>
      <c r="AG414" s="908"/>
      <c r="AH414" s="908"/>
      <c r="AI414" s="908"/>
      <c r="AJ414" s="908"/>
      <c r="AK414" s="908"/>
      <c r="AL414" s="908"/>
      <c r="AM414" s="908"/>
      <c r="AN414" s="908"/>
      <c r="AO414" s="908"/>
      <c r="AP414" s="908"/>
      <c r="AQ414" s="908"/>
    </row>
    <row r="415" spans="1:43" ht="12.75" customHeight="1" x14ac:dyDescent="0.2">
      <c r="A415" s="908"/>
      <c r="B415" s="909"/>
      <c r="C415" s="908"/>
      <c r="D415" s="908"/>
      <c r="E415" s="908"/>
      <c r="F415" s="908"/>
      <c r="G415" s="908"/>
      <c r="H415" s="908"/>
      <c r="I415" s="908"/>
      <c r="J415" s="908"/>
      <c r="K415" s="908"/>
      <c r="L415" s="908"/>
      <c r="M415" s="908"/>
      <c r="N415" s="908"/>
      <c r="O415" s="908"/>
      <c r="P415" s="908"/>
      <c r="Q415" s="908"/>
      <c r="R415" s="908"/>
      <c r="S415" s="908"/>
      <c r="T415" s="908"/>
      <c r="U415" s="908"/>
      <c r="V415" s="908"/>
      <c r="W415" s="908"/>
      <c r="X415" s="908"/>
      <c r="Y415" s="908"/>
      <c r="Z415" s="908"/>
      <c r="AA415" s="908"/>
      <c r="AB415" s="908"/>
      <c r="AC415" s="908"/>
      <c r="AD415" s="908"/>
      <c r="AE415" s="908"/>
      <c r="AF415" s="908"/>
      <c r="AG415" s="908"/>
      <c r="AH415" s="908"/>
      <c r="AI415" s="908"/>
      <c r="AJ415" s="908"/>
      <c r="AK415" s="908"/>
      <c r="AL415" s="908"/>
      <c r="AM415" s="908"/>
      <c r="AN415" s="908"/>
      <c r="AO415" s="908"/>
      <c r="AP415" s="908"/>
      <c r="AQ415" s="908"/>
    </row>
    <row r="416" spans="1:43" ht="12.75" customHeight="1" x14ac:dyDescent="0.2">
      <c r="A416" s="908"/>
      <c r="B416" s="909"/>
      <c r="C416" s="908"/>
      <c r="D416" s="908"/>
      <c r="E416" s="908"/>
      <c r="F416" s="908"/>
      <c r="G416" s="908"/>
      <c r="H416" s="908"/>
      <c r="I416" s="908"/>
      <c r="J416" s="908"/>
      <c r="K416" s="908"/>
      <c r="L416" s="908"/>
      <c r="M416" s="908"/>
      <c r="N416" s="908"/>
      <c r="O416" s="908"/>
      <c r="P416" s="908"/>
      <c r="Q416" s="908"/>
      <c r="R416" s="908"/>
      <c r="S416" s="908"/>
      <c r="T416" s="908"/>
      <c r="U416" s="908"/>
      <c r="V416" s="908"/>
      <c r="W416" s="908"/>
      <c r="X416" s="908"/>
      <c r="Y416" s="908"/>
      <c r="Z416" s="908"/>
      <c r="AA416" s="908"/>
      <c r="AB416" s="908"/>
      <c r="AC416" s="908"/>
      <c r="AD416" s="908"/>
      <c r="AE416" s="908"/>
      <c r="AF416" s="908"/>
      <c r="AG416" s="908"/>
      <c r="AH416" s="908"/>
      <c r="AI416" s="908"/>
      <c r="AJ416" s="908"/>
      <c r="AK416" s="908"/>
      <c r="AL416" s="908"/>
      <c r="AM416" s="908"/>
      <c r="AN416" s="908"/>
      <c r="AO416" s="908"/>
      <c r="AP416" s="908"/>
      <c r="AQ416" s="908"/>
    </row>
    <row r="417" spans="1:43" ht="12.75" customHeight="1" x14ac:dyDescent="0.2">
      <c r="A417" s="908"/>
      <c r="B417" s="909"/>
      <c r="C417" s="908"/>
      <c r="D417" s="908"/>
      <c r="E417" s="908"/>
      <c r="F417" s="908"/>
      <c r="G417" s="908"/>
      <c r="H417" s="908"/>
      <c r="I417" s="908"/>
      <c r="J417" s="908"/>
      <c r="K417" s="908"/>
      <c r="L417" s="908"/>
      <c r="M417" s="908"/>
      <c r="N417" s="908"/>
      <c r="O417" s="908"/>
      <c r="P417" s="908"/>
      <c r="Q417" s="908"/>
      <c r="R417" s="908"/>
      <c r="S417" s="908"/>
      <c r="T417" s="908"/>
      <c r="U417" s="908"/>
      <c r="V417" s="908"/>
      <c r="W417" s="908"/>
      <c r="X417" s="908"/>
      <c r="Y417" s="908"/>
      <c r="Z417" s="908"/>
      <c r="AA417" s="908"/>
      <c r="AB417" s="908"/>
      <c r="AC417" s="908"/>
      <c r="AD417" s="908"/>
      <c r="AE417" s="908"/>
      <c r="AF417" s="908"/>
      <c r="AG417" s="908"/>
      <c r="AH417" s="908"/>
      <c r="AI417" s="908"/>
      <c r="AJ417" s="908"/>
      <c r="AK417" s="908"/>
      <c r="AL417" s="908"/>
      <c r="AM417" s="908"/>
      <c r="AN417" s="908"/>
      <c r="AO417" s="908"/>
      <c r="AP417" s="908"/>
      <c r="AQ417" s="908"/>
    </row>
    <row r="418" spans="1:43" ht="12.75" customHeight="1" x14ac:dyDescent="0.2">
      <c r="A418" s="908"/>
      <c r="B418" s="909"/>
      <c r="C418" s="908"/>
      <c r="D418" s="908"/>
      <c r="E418" s="908"/>
      <c r="F418" s="908"/>
      <c r="G418" s="908"/>
      <c r="H418" s="908"/>
      <c r="I418" s="908"/>
      <c r="J418" s="908"/>
      <c r="K418" s="908"/>
      <c r="L418" s="908"/>
      <c r="M418" s="908"/>
      <c r="N418" s="908"/>
      <c r="O418" s="908"/>
      <c r="P418" s="908"/>
      <c r="Q418" s="908"/>
      <c r="R418" s="908"/>
      <c r="S418" s="908"/>
      <c r="T418" s="908"/>
      <c r="U418" s="908"/>
      <c r="V418" s="908"/>
      <c r="W418" s="908"/>
      <c r="X418" s="908"/>
      <c r="Y418" s="908"/>
      <c r="Z418" s="908"/>
      <c r="AA418" s="908"/>
      <c r="AB418" s="908"/>
      <c r="AC418" s="908"/>
      <c r="AD418" s="908"/>
      <c r="AE418" s="908"/>
      <c r="AF418" s="908"/>
      <c r="AG418" s="908"/>
      <c r="AH418" s="908"/>
      <c r="AI418" s="908"/>
      <c r="AJ418" s="908"/>
      <c r="AK418" s="908"/>
      <c r="AL418" s="908"/>
      <c r="AM418" s="908"/>
      <c r="AN418" s="908"/>
      <c r="AO418" s="908"/>
      <c r="AP418" s="908"/>
      <c r="AQ418" s="908"/>
    </row>
    <row r="419" spans="1:43" ht="12.75" customHeight="1" x14ac:dyDescent="0.2">
      <c r="A419" s="908"/>
      <c r="B419" s="909"/>
      <c r="C419" s="908"/>
      <c r="D419" s="908"/>
      <c r="E419" s="908"/>
      <c r="F419" s="908"/>
      <c r="G419" s="908"/>
      <c r="H419" s="908"/>
      <c r="I419" s="908"/>
      <c r="J419" s="908"/>
      <c r="K419" s="908"/>
      <c r="L419" s="908"/>
      <c r="M419" s="908"/>
      <c r="N419" s="908"/>
      <c r="O419" s="908"/>
      <c r="P419" s="908"/>
      <c r="Q419" s="908"/>
      <c r="R419" s="908"/>
      <c r="S419" s="908"/>
      <c r="T419" s="908"/>
      <c r="U419" s="908"/>
      <c r="V419" s="908"/>
      <c r="W419" s="908"/>
      <c r="X419" s="908"/>
      <c r="Y419" s="908"/>
      <c r="Z419" s="908"/>
      <c r="AA419" s="908"/>
      <c r="AB419" s="908"/>
      <c r="AC419" s="908"/>
      <c r="AD419" s="908"/>
      <c r="AE419" s="908"/>
      <c r="AF419" s="908"/>
      <c r="AG419" s="908"/>
      <c r="AH419" s="908"/>
      <c r="AI419" s="908"/>
      <c r="AJ419" s="908"/>
      <c r="AK419" s="908"/>
      <c r="AL419" s="908"/>
      <c r="AM419" s="908"/>
      <c r="AN419" s="908"/>
      <c r="AO419" s="908"/>
      <c r="AP419" s="908"/>
      <c r="AQ419" s="908"/>
    </row>
    <row r="420" spans="1:43" ht="12.75" customHeight="1" x14ac:dyDescent="0.2">
      <c r="A420" s="908"/>
      <c r="B420" s="909"/>
      <c r="C420" s="908"/>
      <c r="D420" s="908"/>
      <c r="E420" s="908"/>
      <c r="F420" s="908"/>
      <c r="G420" s="908"/>
      <c r="H420" s="908"/>
      <c r="I420" s="908"/>
      <c r="J420" s="908"/>
      <c r="K420" s="908"/>
      <c r="L420" s="908"/>
      <c r="M420" s="908"/>
      <c r="N420" s="908"/>
      <c r="O420" s="908"/>
      <c r="P420" s="908"/>
      <c r="Q420" s="908"/>
      <c r="R420" s="908"/>
      <c r="S420" s="908"/>
      <c r="T420" s="908"/>
      <c r="U420" s="908"/>
      <c r="V420" s="908"/>
      <c r="W420" s="908"/>
      <c r="X420" s="908"/>
      <c r="Y420" s="908"/>
      <c r="Z420" s="908"/>
      <c r="AA420" s="908"/>
      <c r="AB420" s="908"/>
      <c r="AC420" s="908"/>
      <c r="AD420" s="908"/>
      <c r="AE420" s="908"/>
      <c r="AF420" s="908"/>
      <c r="AG420" s="908"/>
      <c r="AH420" s="908"/>
      <c r="AI420" s="908"/>
      <c r="AJ420" s="908"/>
      <c r="AK420" s="908"/>
      <c r="AL420" s="908"/>
      <c r="AM420" s="908"/>
      <c r="AN420" s="908"/>
      <c r="AO420" s="908"/>
      <c r="AP420" s="908"/>
      <c r="AQ420" s="908"/>
    </row>
    <row r="421" spans="1:43" ht="12.75" customHeight="1" x14ac:dyDescent="0.2">
      <c r="A421" s="908"/>
      <c r="B421" s="909"/>
      <c r="C421" s="908"/>
      <c r="D421" s="908"/>
      <c r="E421" s="908"/>
      <c r="F421" s="908"/>
      <c r="G421" s="908"/>
      <c r="H421" s="908"/>
      <c r="I421" s="908"/>
      <c r="J421" s="908"/>
      <c r="K421" s="908"/>
      <c r="L421" s="908"/>
      <c r="M421" s="908"/>
      <c r="N421" s="908"/>
      <c r="O421" s="908"/>
      <c r="P421" s="908"/>
      <c r="Q421" s="908"/>
      <c r="R421" s="908"/>
      <c r="S421" s="908"/>
      <c r="T421" s="908"/>
      <c r="U421" s="908"/>
      <c r="V421" s="908"/>
      <c r="W421" s="908"/>
      <c r="X421" s="908"/>
      <c r="Y421" s="908"/>
      <c r="Z421" s="908"/>
      <c r="AA421" s="908"/>
      <c r="AB421" s="908"/>
      <c r="AC421" s="908"/>
      <c r="AD421" s="908"/>
      <c r="AE421" s="908"/>
      <c r="AF421" s="908"/>
      <c r="AG421" s="908"/>
      <c r="AH421" s="908"/>
      <c r="AI421" s="908"/>
      <c r="AJ421" s="908"/>
      <c r="AK421" s="908"/>
      <c r="AL421" s="908"/>
      <c r="AM421" s="908"/>
      <c r="AN421" s="908"/>
      <c r="AO421" s="908"/>
      <c r="AP421" s="908"/>
      <c r="AQ421" s="908"/>
    </row>
    <row r="422" spans="1:43" ht="12.75" customHeight="1" x14ac:dyDescent="0.2">
      <c r="A422" s="908"/>
      <c r="B422" s="909"/>
      <c r="C422" s="908"/>
      <c r="D422" s="908"/>
      <c r="E422" s="908"/>
      <c r="F422" s="908"/>
      <c r="G422" s="908"/>
      <c r="H422" s="908"/>
      <c r="I422" s="908"/>
      <c r="J422" s="908"/>
      <c r="K422" s="908"/>
      <c r="L422" s="908"/>
      <c r="M422" s="908"/>
      <c r="N422" s="908"/>
      <c r="O422" s="908"/>
      <c r="P422" s="908"/>
      <c r="Q422" s="908"/>
      <c r="R422" s="908"/>
      <c r="S422" s="908"/>
      <c r="T422" s="908"/>
      <c r="U422" s="908"/>
      <c r="V422" s="908"/>
      <c r="W422" s="908"/>
      <c r="X422" s="908"/>
      <c r="Y422" s="908"/>
      <c r="Z422" s="908"/>
      <c r="AA422" s="908"/>
      <c r="AB422" s="908"/>
      <c r="AC422" s="908"/>
      <c r="AD422" s="908"/>
      <c r="AE422" s="908"/>
      <c r="AF422" s="908"/>
      <c r="AG422" s="908"/>
      <c r="AH422" s="908"/>
      <c r="AI422" s="908"/>
      <c r="AJ422" s="908"/>
      <c r="AK422" s="908"/>
      <c r="AL422" s="908"/>
      <c r="AM422" s="908"/>
      <c r="AN422" s="908"/>
      <c r="AO422" s="908"/>
      <c r="AP422" s="908"/>
      <c r="AQ422" s="908"/>
    </row>
    <row r="423" spans="1:43" ht="12.75" customHeight="1" x14ac:dyDescent="0.2">
      <c r="A423" s="908"/>
      <c r="B423" s="909"/>
      <c r="C423" s="908"/>
      <c r="D423" s="908"/>
      <c r="E423" s="908"/>
      <c r="F423" s="908"/>
      <c r="G423" s="908"/>
      <c r="H423" s="908"/>
      <c r="I423" s="908"/>
      <c r="J423" s="908"/>
      <c r="K423" s="908"/>
      <c r="L423" s="908"/>
      <c r="M423" s="908"/>
      <c r="N423" s="908"/>
      <c r="O423" s="908"/>
      <c r="P423" s="908"/>
      <c r="Q423" s="908"/>
      <c r="R423" s="908"/>
      <c r="S423" s="908"/>
      <c r="T423" s="908"/>
      <c r="U423" s="908"/>
      <c r="V423" s="908"/>
      <c r="W423" s="908"/>
      <c r="X423" s="908"/>
      <c r="Y423" s="908"/>
      <c r="Z423" s="908"/>
      <c r="AA423" s="908"/>
      <c r="AB423" s="908"/>
      <c r="AC423" s="908"/>
      <c r="AD423" s="908"/>
      <c r="AE423" s="908"/>
      <c r="AF423" s="908"/>
      <c r="AG423" s="908"/>
      <c r="AH423" s="908"/>
      <c r="AI423" s="908"/>
      <c r="AJ423" s="908"/>
      <c r="AK423" s="908"/>
      <c r="AL423" s="908"/>
      <c r="AM423" s="908"/>
      <c r="AN423" s="908"/>
      <c r="AO423" s="908"/>
      <c r="AP423" s="908"/>
      <c r="AQ423" s="908"/>
    </row>
    <row r="424" spans="1:43" ht="12.75" customHeight="1" x14ac:dyDescent="0.2">
      <c r="A424" s="908"/>
      <c r="B424" s="909"/>
      <c r="C424" s="908"/>
      <c r="D424" s="908"/>
      <c r="E424" s="908"/>
      <c r="F424" s="908"/>
      <c r="G424" s="908"/>
      <c r="H424" s="908"/>
      <c r="I424" s="908"/>
      <c r="J424" s="908"/>
      <c r="K424" s="908"/>
      <c r="L424" s="908"/>
      <c r="M424" s="908"/>
      <c r="N424" s="908"/>
      <c r="O424" s="908"/>
      <c r="P424" s="908"/>
      <c r="Q424" s="908"/>
      <c r="R424" s="908"/>
      <c r="S424" s="908"/>
      <c r="T424" s="908"/>
      <c r="U424" s="908"/>
      <c r="V424" s="908"/>
      <c r="W424" s="908"/>
      <c r="X424" s="908"/>
      <c r="Y424" s="908"/>
      <c r="Z424" s="908"/>
      <c r="AA424" s="908"/>
      <c r="AB424" s="908"/>
      <c r="AC424" s="908"/>
      <c r="AD424" s="908"/>
      <c r="AE424" s="908"/>
      <c r="AF424" s="908"/>
      <c r="AG424" s="908"/>
      <c r="AH424" s="908"/>
      <c r="AI424" s="908"/>
      <c r="AJ424" s="908"/>
      <c r="AK424" s="908"/>
      <c r="AL424" s="908"/>
      <c r="AM424" s="908"/>
      <c r="AN424" s="908"/>
      <c r="AO424" s="908"/>
      <c r="AP424" s="908"/>
      <c r="AQ424" s="908"/>
    </row>
    <row r="425" spans="1:43" ht="12.75" customHeight="1" x14ac:dyDescent="0.2">
      <c r="A425" s="908"/>
      <c r="B425" s="909"/>
      <c r="C425" s="908"/>
      <c r="D425" s="908"/>
      <c r="E425" s="908"/>
      <c r="F425" s="908"/>
      <c r="G425" s="908"/>
      <c r="H425" s="908"/>
      <c r="I425" s="908"/>
      <c r="J425" s="908"/>
      <c r="K425" s="908"/>
      <c r="L425" s="908"/>
      <c r="M425" s="908"/>
      <c r="N425" s="908"/>
      <c r="O425" s="908"/>
      <c r="P425" s="908"/>
      <c r="Q425" s="908"/>
      <c r="R425" s="908"/>
      <c r="S425" s="908"/>
      <c r="T425" s="908"/>
      <c r="U425" s="908"/>
      <c r="V425" s="908"/>
      <c r="W425" s="908"/>
      <c r="X425" s="908"/>
      <c r="Y425" s="908"/>
      <c r="Z425" s="908"/>
      <c r="AA425" s="908"/>
      <c r="AB425" s="908"/>
      <c r="AC425" s="908"/>
      <c r="AD425" s="908"/>
      <c r="AE425" s="908"/>
      <c r="AF425" s="908"/>
      <c r="AG425" s="908"/>
      <c r="AH425" s="908"/>
      <c r="AI425" s="908"/>
      <c r="AJ425" s="908"/>
      <c r="AK425" s="908"/>
      <c r="AL425" s="908"/>
      <c r="AM425" s="908"/>
      <c r="AN425" s="908"/>
      <c r="AO425" s="908"/>
      <c r="AP425" s="908"/>
      <c r="AQ425" s="908"/>
    </row>
    <row r="426" spans="1:43" ht="12.75" customHeight="1" x14ac:dyDescent="0.2">
      <c r="A426" s="908"/>
      <c r="B426" s="909"/>
      <c r="C426" s="908"/>
      <c r="D426" s="908"/>
      <c r="E426" s="908"/>
      <c r="F426" s="908"/>
      <c r="G426" s="908"/>
      <c r="H426" s="908"/>
      <c r="I426" s="908"/>
      <c r="J426" s="908"/>
      <c r="K426" s="908"/>
      <c r="L426" s="908"/>
      <c r="M426" s="908"/>
      <c r="N426" s="908"/>
      <c r="O426" s="908"/>
      <c r="P426" s="908"/>
      <c r="Q426" s="908"/>
      <c r="R426" s="908"/>
      <c r="S426" s="908"/>
      <c r="T426" s="908"/>
      <c r="U426" s="908"/>
      <c r="V426" s="908"/>
      <c r="W426" s="908"/>
      <c r="X426" s="908"/>
      <c r="Y426" s="908"/>
      <c r="Z426" s="908"/>
      <c r="AA426" s="908"/>
      <c r="AB426" s="908"/>
      <c r="AC426" s="908"/>
      <c r="AD426" s="908"/>
      <c r="AE426" s="908"/>
      <c r="AF426" s="908"/>
      <c r="AG426" s="908"/>
      <c r="AH426" s="908"/>
      <c r="AI426" s="908"/>
      <c r="AJ426" s="908"/>
      <c r="AK426" s="908"/>
      <c r="AL426" s="908"/>
      <c r="AM426" s="908"/>
      <c r="AN426" s="908"/>
      <c r="AO426" s="908"/>
      <c r="AP426" s="908"/>
      <c r="AQ426" s="908"/>
    </row>
    <row r="427" spans="1:43" ht="12.75" customHeight="1" x14ac:dyDescent="0.2">
      <c r="A427" s="908"/>
      <c r="B427" s="909"/>
      <c r="C427" s="908"/>
      <c r="D427" s="908"/>
      <c r="E427" s="908"/>
      <c r="F427" s="908"/>
      <c r="G427" s="908"/>
      <c r="H427" s="908"/>
      <c r="I427" s="908"/>
      <c r="J427" s="908"/>
      <c r="K427" s="908"/>
      <c r="L427" s="908"/>
      <c r="M427" s="908"/>
      <c r="N427" s="908"/>
      <c r="O427" s="908"/>
      <c r="P427" s="908"/>
      <c r="Q427" s="908"/>
      <c r="R427" s="908"/>
      <c r="S427" s="908"/>
      <c r="T427" s="908"/>
      <c r="U427" s="908"/>
      <c r="V427" s="908"/>
      <c r="W427" s="908"/>
      <c r="X427" s="908"/>
      <c r="Y427" s="908"/>
      <c r="Z427" s="908"/>
      <c r="AA427" s="908"/>
      <c r="AB427" s="908"/>
      <c r="AC427" s="908"/>
      <c r="AD427" s="908"/>
      <c r="AE427" s="908"/>
      <c r="AF427" s="908"/>
      <c r="AG427" s="908"/>
      <c r="AH427" s="908"/>
      <c r="AI427" s="908"/>
      <c r="AJ427" s="908"/>
      <c r="AK427" s="908"/>
      <c r="AL427" s="908"/>
      <c r="AM427" s="908"/>
      <c r="AN427" s="908"/>
      <c r="AO427" s="908"/>
      <c r="AP427" s="908"/>
      <c r="AQ427" s="908"/>
    </row>
    <row r="428" spans="1:43" ht="12.75" customHeight="1" x14ac:dyDescent="0.2">
      <c r="A428" s="908"/>
      <c r="B428" s="909"/>
      <c r="C428" s="908"/>
      <c r="D428" s="908"/>
      <c r="E428" s="908"/>
      <c r="F428" s="908"/>
      <c r="G428" s="908"/>
      <c r="H428" s="908"/>
      <c r="I428" s="908"/>
      <c r="J428" s="908"/>
      <c r="K428" s="908"/>
      <c r="L428" s="908"/>
      <c r="M428" s="908"/>
      <c r="N428" s="908"/>
      <c r="O428" s="908"/>
      <c r="P428" s="908"/>
      <c r="Q428" s="908"/>
      <c r="R428" s="908"/>
      <c r="S428" s="908"/>
      <c r="T428" s="908"/>
      <c r="U428" s="908"/>
      <c r="V428" s="908"/>
      <c r="W428" s="908"/>
      <c r="X428" s="908"/>
      <c r="Y428" s="908"/>
      <c r="Z428" s="908"/>
      <c r="AA428" s="908"/>
      <c r="AB428" s="908"/>
      <c r="AC428" s="908"/>
      <c r="AD428" s="908"/>
      <c r="AE428" s="908"/>
      <c r="AF428" s="908"/>
      <c r="AG428" s="908"/>
      <c r="AH428" s="908"/>
      <c r="AI428" s="908"/>
      <c r="AJ428" s="908"/>
      <c r="AK428" s="908"/>
      <c r="AL428" s="908"/>
      <c r="AM428" s="908"/>
      <c r="AN428" s="908"/>
      <c r="AO428" s="908"/>
      <c r="AP428" s="908"/>
      <c r="AQ428" s="908"/>
    </row>
    <row r="429" spans="1:43" ht="12.75" customHeight="1" x14ac:dyDescent="0.2">
      <c r="A429" s="908"/>
      <c r="B429" s="909"/>
      <c r="C429" s="908"/>
      <c r="D429" s="908"/>
      <c r="E429" s="908"/>
      <c r="F429" s="908"/>
      <c r="G429" s="908"/>
      <c r="H429" s="908"/>
      <c r="I429" s="908"/>
      <c r="J429" s="908"/>
      <c r="K429" s="908"/>
      <c r="L429" s="908"/>
      <c r="M429" s="908"/>
      <c r="N429" s="908"/>
      <c r="O429" s="908"/>
      <c r="P429" s="908"/>
      <c r="Q429" s="908"/>
      <c r="R429" s="908"/>
      <c r="S429" s="908"/>
      <c r="T429" s="908"/>
      <c r="U429" s="908"/>
      <c r="V429" s="908"/>
      <c r="W429" s="908"/>
      <c r="X429" s="908"/>
      <c r="Y429" s="908"/>
      <c r="Z429" s="908"/>
      <c r="AA429" s="908"/>
      <c r="AB429" s="908"/>
      <c r="AC429" s="908"/>
      <c r="AD429" s="908"/>
      <c r="AE429" s="908"/>
      <c r="AF429" s="908"/>
      <c r="AG429" s="908"/>
      <c r="AH429" s="908"/>
      <c r="AI429" s="908"/>
      <c r="AJ429" s="908"/>
      <c r="AK429" s="908"/>
      <c r="AL429" s="908"/>
      <c r="AM429" s="908"/>
      <c r="AN429" s="908"/>
      <c r="AO429" s="908"/>
      <c r="AP429" s="908"/>
      <c r="AQ429" s="908"/>
    </row>
    <row r="430" spans="1:43" ht="12.75" customHeight="1" x14ac:dyDescent="0.2">
      <c r="A430" s="908"/>
      <c r="B430" s="909"/>
      <c r="C430" s="908"/>
      <c r="D430" s="908"/>
      <c r="E430" s="908"/>
      <c r="F430" s="908"/>
      <c r="G430" s="908"/>
      <c r="H430" s="908"/>
      <c r="I430" s="908"/>
      <c r="J430" s="908"/>
      <c r="K430" s="908"/>
      <c r="L430" s="908"/>
      <c r="M430" s="908"/>
      <c r="N430" s="908"/>
      <c r="O430" s="908"/>
      <c r="P430" s="908"/>
      <c r="Q430" s="908"/>
      <c r="R430" s="908"/>
      <c r="S430" s="908"/>
      <c r="T430" s="908"/>
      <c r="U430" s="908"/>
      <c r="V430" s="908"/>
      <c r="W430" s="908"/>
      <c r="X430" s="908"/>
      <c r="Y430" s="908"/>
      <c r="Z430" s="908"/>
      <c r="AA430" s="908"/>
      <c r="AB430" s="908"/>
      <c r="AC430" s="908"/>
      <c r="AD430" s="908"/>
      <c r="AE430" s="908"/>
      <c r="AF430" s="908"/>
      <c r="AG430" s="908"/>
      <c r="AH430" s="908"/>
      <c r="AI430" s="908"/>
      <c r="AJ430" s="908"/>
      <c r="AK430" s="908"/>
      <c r="AL430" s="908"/>
      <c r="AM430" s="908"/>
      <c r="AN430" s="908"/>
      <c r="AO430" s="908"/>
      <c r="AP430" s="908"/>
      <c r="AQ430" s="908"/>
    </row>
    <row r="431" spans="1:43" ht="12.75" customHeight="1" x14ac:dyDescent="0.2">
      <c r="A431" s="908"/>
      <c r="B431" s="909"/>
      <c r="C431" s="908"/>
      <c r="D431" s="908"/>
      <c r="E431" s="908"/>
      <c r="F431" s="908"/>
      <c r="G431" s="908"/>
      <c r="H431" s="908"/>
      <c r="I431" s="908"/>
      <c r="J431" s="908"/>
      <c r="K431" s="908"/>
      <c r="L431" s="908"/>
      <c r="M431" s="908"/>
      <c r="N431" s="908"/>
      <c r="O431" s="908"/>
      <c r="P431" s="908"/>
      <c r="Q431" s="908"/>
      <c r="R431" s="908"/>
      <c r="S431" s="908"/>
      <c r="T431" s="908"/>
      <c r="U431" s="908"/>
      <c r="V431" s="908"/>
      <c r="W431" s="908"/>
      <c r="X431" s="908"/>
      <c r="Y431" s="908"/>
      <c r="Z431" s="908"/>
      <c r="AA431" s="908"/>
      <c r="AB431" s="908"/>
      <c r="AC431" s="908"/>
      <c r="AD431" s="908"/>
      <c r="AE431" s="908"/>
      <c r="AF431" s="908"/>
      <c r="AG431" s="908"/>
      <c r="AH431" s="908"/>
      <c r="AI431" s="908"/>
      <c r="AJ431" s="908"/>
      <c r="AK431" s="908"/>
      <c r="AL431" s="908"/>
      <c r="AM431" s="908"/>
      <c r="AN431" s="908"/>
      <c r="AO431" s="908"/>
      <c r="AP431" s="908"/>
      <c r="AQ431" s="908"/>
    </row>
    <row r="432" spans="1:43" ht="12.75" customHeight="1" x14ac:dyDescent="0.2">
      <c r="A432" s="908"/>
      <c r="B432" s="909"/>
      <c r="C432" s="908"/>
      <c r="D432" s="908"/>
      <c r="E432" s="908"/>
      <c r="F432" s="908"/>
      <c r="G432" s="908"/>
      <c r="H432" s="908"/>
      <c r="I432" s="908"/>
      <c r="J432" s="908"/>
      <c r="K432" s="908"/>
      <c r="L432" s="908"/>
      <c r="M432" s="908"/>
      <c r="N432" s="908"/>
      <c r="O432" s="908"/>
      <c r="P432" s="908"/>
      <c r="Q432" s="908"/>
      <c r="R432" s="908"/>
      <c r="S432" s="908"/>
      <c r="T432" s="908"/>
      <c r="U432" s="908"/>
      <c r="V432" s="908"/>
      <c r="W432" s="908"/>
      <c r="X432" s="908"/>
      <c r="Y432" s="908"/>
      <c r="Z432" s="908"/>
      <c r="AA432" s="908"/>
      <c r="AB432" s="908"/>
      <c r="AC432" s="908"/>
      <c r="AD432" s="908"/>
      <c r="AE432" s="908"/>
      <c r="AF432" s="908"/>
      <c r="AG432" s="908"/>
      <c r="AH432" s="908"/>
      <c r="AI432" s="908"/>
      <c r="AJ432" s="908"/>
      <c r="AK432" s="908"/>
      <c r="AL432" s="908"/>
      <c r="AM432" s="908"/>
      <c r="AN432" s="908"/>
      <c r="AO432" s="908"/>
      <c r="AP432" s="908"/>
      <c r="AQ432" s="908"/>
    </row>
    <row r="433" spans="1:43" ht="12.75" customHeight="1" x14ac:dyDescent="0.2">
      <c r="A433" s="908"/>
      <c r="B433" s="909"/>
      <c r="C433" s="908"/>
      <c r="D433" s="908"/>
      <c r="E433" s="908"/>
      <c r="F433" s="908"/>
      <c r="G433" s="908"/>
      <c r="H433" s="908"/>
      <c r="I433" s="908"/>
      <c r="J433" s="908"/>
      <c r="K433" s="908"/>
      <c r="L433" s="908"/>
      <c r="M433" s="908"/>
      <c r="N433" s="908"/>
      <c r="O433" s="908"/>
      <c r="P433" s="908"/>
      <c r="Q433" s="908"/>
      <c r="R433" s="908"/>
      <c r="S433" s="908"/>
      <c r="T433" s="908"/>
      <c r="U433" s="908"/>
      <c r="V433" s="908"/>
      <c r="W433" s="908"/>
      <c r="X433" s="908"/>
      <c r="Y433" s="908"/>
      <c r="Z433" s="908"/>
      <c r="AA433" s="908"/>
      <c r="AB433" s="908"/>
      <c r="AC433" s="908"/>
      <c r="AD433" s="908"/>
      <c r="AE433" s="908"/>
      <c r="AF433" s="908"/>
      <c r="AG433" s="908"/>
      <c r="AH433" s="908"/>
      <c r="AI433" s="908"/>
      <c r="AJ433" s="908"/>
      <c r="AK433" s="908"/>
      <c r="AL433" s="908"/>
      <c r="AM433" s="908"/>
      <c r="AN433" s="908"/>
      <c r="AO433" s="908"/>
      <c r="AP433" s="908"/>
      <c r="AQ433" s="908"/>
    </row>
    <row r="434" spans="1:43" ht="12.75" customHeight="1" x14ac:dyDescent="0.2">
      <c r="A434" s="908"/>
      <c r="B434" s="909"/>
      <c r="C434" s="908"/>
      <c r="D434" s="908"/>
      <c r="E434" s="908"/>
      <c r="F434" s="908"/>
      <c r="G434" s="908"/>
      <c r="H434" s="908"/>
      <c r="I434" s="908"/>
      <c r="J434" s="908"/>
      <c r="K434" s="908"/>
      <c r="L434" s="908"/>
      <c r="M434" s="908"/>
      <c r="N434" s="908"/>
      <c r="O434" s="908"/>
      <c r="P434" s="908"/>
      <c r="Q434" s="908"/>
      <c r="R434" s="908"/>
      <c r="S434" s="908"/>
      <c r="T434" s="908"/>
      <c r="U434" s="908"/>
      <c r="V434" s="908"/>
      <c r="W434" s="908"/>
      <c r="X434" s="908"/>
      <c r="Y434" s="908"/>
      <c r="Z434" s="908"/>
      <c r="AA434" s="908"/>
      <c r="AB434" s="908"/>
      <c r="AC434" s="908"/>
      <c r="AD434" s="908"/>
      <c r="AE434" s="908"/>
      <c r="AF434" s="908"/>
      <c r="AG434" s="908"/>
      <c r="AH434" s="908"/>
      <c r="AI434" s="908"/>
      <c r="AJ434" s="908"/>
      <c r="AK434" s="908"/>
      <c r="AL434" s="908"/>
      <c r="AM434" s="908"/>
      <c r="AN434" s="908"/>
      <c r="AO434" s="908"/>
      <c r="AP434" s="908"/>
      <c r="AQ434" s="908"/>
    </row>
    <row r="435" spans="1:43" ht="12.75" customHeight="1" x14ac:dyDescent="0.2">
      <c r="A435" s="908"/>
      <c r="B435" s="909"/>
      <c r="C435" s="908"/>
      <c r="D435" s="908"/>
      <c r="E435" s="908"/>
      <c r="F435" s="908"/>
      <c r="G435" s="908"/>
      <c r="H435" s="908"/>
      <c r="I435" s="908"/>
      <c r="J435" s="908"/>
      <c r="K435" s="908"/>
      <c r="L435" s="908"/>
      <c r="M435" s="908"/>
      <c r="N435" s="908"/>
      <c r="O435" s="908"/>
      <c r="P435" s="908"/>
      <c r="Q435" s="908"/>
      <c r="R435" s="908"/>
      <c r="S435" s="908"/>
      <c r="T435" s="908"/>
      <c r="U435" s="908"/>
      <c r="V435" s="908"/>
      <c r="W435" s="908"/>
      <c r="X435" s="908"/>
      <c r="Y435" s="908"/>
      <c r="Z435" s="908"/>
      <c r="AA435" s="908"/>
      <c r="AB435" s="908"/>
      <c r="AC435" s="908"/>
      <c r="AD435" s="908"/>
      <c r="AE435" s="908"/>
      <c r="AF435" s="908"/>
      <c r="AG435" s="908"/>
      <c r="AH435" s="908"/>
      <c r="AI435" s="908"/>
      <c r="AJ435" s="908"/>
      <c r="AK435" s="908"/>
      <c r="AL435" s="908"/>
      <c r="AM435" s="908"/>
      <c r="AN435" s="908"/>
      <c r="AO435" s="908"/>
      <c r="AP435" s="908"/>
      <c r="AQ435" s="908"/>
    </row>
    <row r="436" spans="1:43" ht="12.75" customHeight="1" x14ac:dyDescent="0.2">
      <c r="A436" s="908"/>
      <c r="B436" s="909"/>
      <c r="C436" s="908"/>
      <c r="D436" s="908"/>
      <c r="E436" s="908"/>
      <c r="F436" s="908"/>
      <c r="G436" s="908"/>
      <c r="H436" s="908"/>
      <c r="I436" s="908"/>
      <c r="J436" s="908"/>
      <c r="K436" s="908"/>
      <c r="L436" s="908"/>
      <c r="M436" s="908"/>
      <c r="N436" s="908"/>
      <c r="O436" s="908"/>
      <c r="P436" s="908"/>
      <c r="Q436" s="908"/>
      <c r="R436" s="908"/>
      <c r="S436" s="908"/>
      <c r="T436" s="908"/>
      <c r="U436" s="908"/>
      <c r="V436" s="908"/>
      <c r="W436" s="908"/>
      <c r="X436" s="908"/>
      <c r="Y436" s="908"/>
      <c r="Z436" s="908"/>
      <c r="AA436" s="908"/>
      <c r="AB436" s="908"/>
      <c r="AC436" s="908"/>
      <c r="AD436" s="908"/>
      <c r="AE436" s="908"/>
      <c r="AF436" s="908"/>
      <c r="AG436" s="908"/>
      <c r="AH436" s="908"/>
      <c r="AI436" s="908"/>
      <c r="AJ436" s="908"/>
      <c r="AK436" s="908"/>
      <c r="AL436" s="908"/>
      <c r="AM436" s="908"/>
      <c r="AN436" s="908"/>
      <c r="AO436" s="908"/>
      <c r="AP436" s="908"/>
      <c r="AQ436" s="908"/>
    </row>
    <row r="437" spans="1:43" ht="12.75" customHeight="1" x14ac:dyDescent="0.2">
      <c r="A437" s="908"/>
      <c r="B437" s="909"/>
      <c r="C437" s="908"/>
      <c r="D437" s="908"/>
      <c r="E437" s="908"/>
      <c r="F437" s="908"/>
      <c r="G437" s="908"/>
      <c r="H437" s="908"/>
      <c r="I437" s="908"/>
      <c r="J437" s="908"/>
      <c r="K437" s="908"/>
      <c r="L437" s="908"/>
      <c r="M437" s="908"/>
      <c r="N437" s="908"/>
      <c r="O437" s="908"/>
      <c r="P437" s="908"/>
      <c r="Q437" s="908"/>
      <c r="R437" s="908"/>
      <c r="S437" s="908"/>
      <c r="T437" s="908"/>
      <c r="U437" s="908"/>
      <c r="V437" s="908"/>
      <c r="W437" s="908"/>
      <c r="X437" s="908"/>
      <c r="Y437" s="908"/>
      <c r="Z437" s="908"/>
      <c r="AA437" s="908"/>
      <c r="AB437" s="908"/>
      <c r="AC437" s="908"/>
      <c r="AD437" s="908"/>
      <c r="AE437" s="908"/>
      <c r="AF437" s="908"/>
      <c r="AG437" s="908"/>
      <c r="AH437" s="908"/>
      <c r="AI437" s="908"/>
      <c r="AJ437" s="908"/>
      <c r="AK437" s="908"/>
      <c r="AL437" s="908"/>
      <c r="AM437" s="908"/>
      <c r="AN437" s="908"/>
      <c r="AO437" s="908"/>
      <c r="AP437" s="908"/>
      <c r="AQ437" s="908"/>
    </row>
    <row r="438" spans="1:43" ht="12.75" customHeight="1" x14ac:dyDescent="0.2">
      <c r="A438" s="908"/>
      <c r="B438" s="909"/>
      <c r="C438" s="908"/>
      <c r="D438" s="908"/>
      <c r="E438" s="908"/>
      <c r="F438" s="908"/>
      <c r="G438" s="908"/>
      <c r="H438" s="908"/>
      <c r="I438" s="908"/>
      <c r="J438" s="908"/>
      <c r="K438" s="908"/>
      <c r="L438" s="908"/>
      <c r="M438" s="908"/>
      <c r="N438" s="908"/>
      <c r="O438" s="908"/>
      <c r="P438" s="908"/>
      <c r="Q438" s="908"/>
      <c r="R438" s="908"/>
      <c r="S438" s="908"/>
      <c r="T438" s="908"/>
      <c r="U438" s="908"/>
      <c r="V438" s="908"/>
      <c r="W438" s="908"/>
      <c r="X438" s="908"/>
      <c r="Y438" s="908"/>
      <c r="Z438" s="908"/>
      <c r="AA438" s="908"/>
      <c r="AB438" s="908"/>
      <c r="AC438" s="908"/>
      <c r="AD438" s="908"/>
      <c r="AE438" s="908"/>
      <c r="AF438" s="908"/>
      <c r="AG438" s="908"/>
      <c r="AH438" s="908"/>
      <c r="AI438" s="908"/>
      <c r="AJ438" s="908"/>
      <c r="AK438" s="908"/>
      <c r="AL438" s="908"/>
      <c r="AM438" s="908"/>
      <c r="AN438" s="908"/>
      <c r="AO438" s="908"/>
      <c r="AP438" s="908"/>
      <c r="AQ438" s="908"/>
    </row>
    <row r="439" spans="1:43" ht="12.75" customHeight="1" x14ac:dyDescent="0.2">
      <c r="A439" s="908"/>
      <c r="B439" s="909"/>
      <c r="C439" s="908"/>
      <c r="D439" s="908"/>
      <c r="E439" s="908"/>
      <c r="F439" s="908"/>
      <c r="G439" s="908"/>
      <c r="H439" s="908"/>
      <c r="I439" s="908"/>
      <c r="J439" s="908"/>
      <c r="K439" s="908"/>
      <c r="L439" s="908"/>
      <c r="M439" s="908"/>
      <c r="N439" s="908"/>
      <c r="O439" s="908"/>
      <c r="P439" s="908"/>
      <c r="Q439" s="908"/>
      <c r="R439" s="908"/>
      <c r="S439" s="908"/>
      <c r="T439" s="908"/>
      <c r="U439" s="908"/>
      <c r="V439" s="908"/>
      <c r="W439" s="908"/>
      <c r="X439" s="908"/>
      <c r="Y439" s="908"/>
      <c r="Z439" s="908"/>
      <c r="AA439" s="908"/>
      <c r="AB439" s="908"/>
      <c r="AC439" s="908"/>
      <c r="AD439" s="908"/>
      <c r="AE439" s="908"/>
      <c r="AF439" s="908"/>
      <c r="AG439" s="908"/>
      <c r="AH439" s="908"/>
      <c r="AI439" s="908"/>
      <c r="AJ439" s="908"/>
      <c r="AK439" s="908"/>
      <c r="AL439" s="908"/>
      <c r="AM439" s="908"/>
      <c r="AN439" s="908"/>
      <c r="AO439" s="908"/>
      <c r="AP439" s="908"/>
      <c r="AQ439" s="908"/>
    </row>
    <row r="440" spans="1:43" ht="12.75" customHeight="1" x14ac:dyDescent="0.2">
      <c r="A440" s="908"/>
      <c r="B440" s="909"/>
      <c r="C440" s="908"/>
      <c r="D440" s="908"/>
      <c r="E440" s="908"/>
      <c r="F440" s="908"/>
      <c r="G440" s="908"/>
      <c r="H440" s="908"/>
      <c r="I440" s="908"/>
      <c r="J440" s="908"/>
      <c r="K440" s="908"/>
      <c r="L440" s="908"/>
      <c r="M440" s="908"/>
      <c r="N440" s="908"/>
      <c r="O440" s="908"/>
      <c r="P440" s="908"/>
      <c r="Q440" s="908"/>
      <c r="R440" s="908"/>
      <c r="S440" s="908"/>
      <c r="T440" s="908"/>
      <c r="U440" s="908"/>
      <c r="V440" s="908"/>
      <c r="W440" s="908"/>
      <c r="X440" s="908"/>
      <c r="Y440" s="908"/>
      <c r="Z440" s="908"/>
      <c r="AA440" s="908"/>
      <c r="AB440" s="908"/>
      <c r="AC440" s="908"/>
      <c r="AD440" s="908"/>
      <c r="AE440" s="908"/>
      <c r="AF440" s="908"/>
      <c r="AG440" s="908"/>
      <c r="AH440" s="908"/>
      <c r="AI440" s="908"/>
      <c r="AJ440" s="908"/>
      <c r="AK440" s="908"/>
      <c r="AL440" s="908"/>
      <c r="AM440" s="908"/>
      <c r="AN440" s="908"/>
      <c r="AO440" s="908"/>
      <c r="AP440" s="908"/>
      <c r="AQ440" s="908"/>
    </row>
    <row r="441" spans="1:43" ht="12.75" customHeight="1" x14ac:dyDescent="0.2">
      <c r="A441" s="908"/>
      <c r="B441" s="909"/>
      <c r="C441" s="908"/>
      <c r="D441" s="908"/>
      <c r="E441" s="908"/>
      <c r="F441" s="908"/>
      <c r="G441" s="908"/>
      <c r="H441" s="908"/>
      <c r="I441" s="908"/>
      <c r="J441" s="908"/>
      <c r="K441" s="908"/>
      <c r="L441" s="908"/>
      <c r="M441" s="908"/>
      <c r="N441" s="908"/>
      <c r="O441" s="908"/>
      <c r="P441" s="908"/>
      <c r="Q441" s="908"/>
      <c r="R441" s="908"/>
      <c r="S441" s="908"/>
      <c r="T441" s="908"/>
      <c r="U441" s="908"/>
      <c r="V441" s="908"/>
      <c r="W441" s="908"/>
      <c r="X441" s="908"/>
      <c r="Y441" s="908"/>
      <c r="Z441" s="908"/>
      <c r="AA441" s="908"/>
      <c r="AB441" s="908"/>
      <c r="AC441" s="908"/>
      <c r="AD441" s="908"/>
      <c r="AE441" s="908"/>
      <c r="AF441" s="908"/>
      <c r="AG441" s="908"/>
      <c r="AH441" s="908"/>
      <c r="AI441" s="908"/>
      <c r="AJ441" s="908"/>
      <c r="AK441" s="908"/>
      <c r="AL441" s="908"/>
      <c r="AM441" s="908"/>
      <c r="AN441" s="908"/>
      <c r="AO441" s="908"/>
      <c r="AP441" s="908"/>
      <c r="AQ441" s="908"/>
    </row>
    <row r="442" spans="1:43" ht="12.75" customHeight="1" x14ac:dyDescent="0.2">
      <c r="A442" s="908"/>
      <c r="B442" s="909"/>
      <c r="C442" s="908"/>
      <c r="D442" s="908"/>
      <c r="E442" s="908"/>
      <c r="F442" s="908"/>
      <c r="G442" s="908"/>
      <c r="H442" s="908"/>
      <c r="I442" s="908"/>
      <c r="J442" s="908"/>
      <c r="K442" s="908"/>
      <c r="L442" s="908"/>
      <c r="M442" s="908"/>
      <c r="N442" s="908"/>
      <c r="O442" s="908"/>
      <c r="P442" s="908"/>
      <c r="Q442" s="908"/>
      <c r="R442" s="908"/>
      <c r="S442" s="908"/>
      <c r="T442" s="908"/>
      <c r="U442" s="908"/>
      <c r="V442" s="908"/>
      <c r="W442" s="908"/>
      <c r="X442" s="908"/>
      <c r="Y442" s="908"/>
      <c r="Z442" s="908"/>
      <c r="AA442" s="908"/>
      <c r="AB442" s="908"/>
      <c r="AC442" s="908"/>
      <c r="AD442" s="908"/>
      <c r="AE442" s="908"/>
      <c r="AF442" s="908"/>
      <c r="AG442" s="908"/>
      <c r="AH442" s="908"/>
      <c r="AI442" s="908"/>
      <c r="AJ442" s="908"/>
      <c r="AK442" s="908"/>
      <c r="AL442" s="908"/>
      <c r="AM442" s="908"/>
      <c r="AN442" s="908"/>
      <c r="AO442" s="908"/>
      <c r="AP442" s="908"/>
      <c r="AQ442" s="908"/>
    </row>
    <row r="443" spans="1:43" ht="12.75" customHeight="1" x14ac:dyDescent="0.2">
      <c r="A443" s="908"/>
      <c r="B443" s="909"/>
      <c r="C443" s="908"/>
      <c r="D443" s="908"/>
      <c r="E443" s="908"/>
      <c r="F443" s="908"/>
      <c r="G443" s="908"/>
      <c r="H443" s="908"/>
      <c r="I443" s="908"/>
      <c r="J443" s="908"/>
      <c r="K443" s="908"/>
      <c r="L443" s="908"/>
      <c r="M443" s="908"/>
      <c r="N443" s="908"/>
      <c r="O443" s="908"/>
      <c r="P443" s="908"/>
      <c r="Q443" s="908"/>
      <c r="R443" s="908"/>
      <c r="S443" s="908"/>
      <c r="T443" s="908"/>
      <c r="U443" s="908"/>
      <c r="V443" s="908"/>
      <c r="W443" s="908"/>
      <c r="X443" s="908"/>
      <c r="Y443" s="908"/>
      <c r="Z443" s="908"/>
      <c r="AA443" s="908"/>
      <c r="AB443" s="908"/>
      <c r="AC443" s="908"/>
      <c r="AD443" s="908"/>
      <c r="AE443" s="908"/>
      <c r="AF443" s="908"/>
      <c r="AG443" s="908"/>
      <c r="AH443" s="908"/>
      <c r="AI443" s="908"/>
      <c r="AJ443" s="908"/>
      <c r="AK443" s="908"/>
      <c r="AL443" s="908"/>
      <c r="AM443" s="908"/>
      <c r="AN443" s="908"/>
      <c r="AO443" s="908"/>
      <c r="AP443" s="908"/>
      <c r="AQ443" s="908"/>
    </row>
    <row r="444" spans="1:43" ht="12.75" customHeight="1" x14ac:dyDescent="0.2">
      <c r="A444" s="908"/>
      <c r="B444" s="909"/>
      <c r="C444" s="908"/>
      <c r="D444" s="908"/>
      <c r="E444" s="908"/>
      <c r="F444" s="908"/>
      <c r="G444" s="908"/>
      <c r="H444" s="908"/>
      <c r="I444" s="908"/>
      <c r="J444" s="908"/>
      <c r="K444" s="908"/>
      <c r="L444" s="908"/>
      <c r="M444" s="908"/>
      <c r="N444" s="908"/>
      <c r="O444" s="908"/>
      <c r="P444" s="908"/>
      <c r="Q444" s="908"/>
      <c r="R444" s="908"/>
      <c r="S444" s="908"/>
      <c r="T444" s="908"/>
      <c r="U444" s="908"/>
      <c r="V444" s="908"/>
      <c r="W444" s="908"/>
      <c r="X444" s="908"/>
      <c r="Y444" s="908"/>
      <c r="Z444" s="908"/>
      <c r="AA444" s="908"/>
      <c r="AB444" s="908"/>
      <c r="AC444" s="908"/>
      <c r="AD444" s="908"/>
      <c r="AE444" s="908"/>
      <c r="AF444" s="908"/>
      <c r="AG444" s="908"/>
      <c r="AH444" s="908"/>
      <c r="AI444" s="908"/>
      <c r="AJ444" s="908"/>
      <c r="AK444" s="908"/>
      <c r="AL444" s="908"/>
      <c r="AM444" s="908"/>
      <c r="AN444" s="908"/>
      <c r="AO444" s="908"/>
      <c r="AP444" s="908"/>
      <c r="AQ444" s="908"/>
    </row>
    <row r="445" spans="1:43" ht="12.75" customHeight="1" x14ac:dyDescent="0.2">
      <c r="A445" s="908"/>
      <c r="B445" s="909"/>
      <c r="C445" s="908"/>
      <c r="D445" s="908"/>
      <c r="E445" s="908"/>
      <c r="F445" s="908"/>
      <c r="G445" s="908"/>
      <c r="H445" s="908"/>
      <c r="I445" s="908"/>
      <c r="J445" s="908"/>
      <c r="K445" s="908"/>
      <c r="L445" s="908"/>
      <c r="M445" s="908"/>
      <c r="N445" s="908"/>
      <c r="O445" s="908"/>
      <c r="P445" s="908"/>
      <c r="Q445" s="908"/>
      <c r="R445" s="908"/>
      <c r="S445" s="908"/>
      <c r="T445" s="908"/>
      <c r="U445" s="908"/>
      <c r="V445" s="908"/>
      <c r="W445" s="908"/>
      <c r="X445" s="908"/>
      <c r="Y445" s="908"/>
      <c r="Z445" s="908"/>
      <c r="AA445" s="908"/>
      <c r="AB445" s="908"/>
      <c r="AC445" s="908"/>
      <c r="AD445" s="908"/>
      <c r="AE445" s="908"/>
      <c r="AF445" s="908"/>
      <c r="AG445" s="908"/>
      <c r="AH445" s="908"/>
      <c r="AI445" s="908"/>
      <c r="AJ445" s="908"/>
      <c r="AK445" s="908"/>
      <c r="AL445" s="908"/>
      <c r="AM445" s="908"/>
      <c r="AN445" s="908"/>
      <c r="AO445" s="908"/>
      <c r="AP445" s="908"/>
      <c r="AQ445" s="908"/>
    </row>
    <row r="446" spans="1:43" ht="12.75" customHeight="1" x14ac:dyDescent="0.2">
      <c r="A446" s="908"/>
      <c r="B446" s="909"/>
      <c r="C446" s="908"/>
      <c r="D446" s="908"/>
      <c r="E446" s="908"/>
      <c r="F446" s="908"/>
      <c r="G446" s="908"/>
      <c r="H446" s="908"/>
      <c r="I446" s="908"/>
      <c r="J446" s="908"/>
      <c r="K446" s="908"/>
      <c r="L446" s="908"/>
      <c r="M446" s="908"/>
      <c r="N446" s="908"/>
      <c r="O446" s="908"/>
      <c r="P446" s="908"/>
      <c r="Q446" s="908"/>
      <c r="R446" s="908"/>
      <c r="S446" s="908"/>
      <c r="T446" s="908"/>
      <c r="U446" s="908"/>
      <c r="V446" s="908"/>
      <c r="W446" s="908"/>
      <c r="X446" s="908"/>
      <c r="Y446" s="908"/>
      <c r="Z446" s="908"/>
      <c r="AA446" s="908"/>
      <c r="AB446" s="908"/>
      <c r="AC446" s="908"/>
      <c r="AD446" s="908"/>
      <c r="AE446" s="908"/>
      <c r="AF446" s="908"/>
      <c r="AG446" s="908"/>
      <c r="AH446" s="908"/>
      <c r="AI446" s="908"/>
      <c r="AJ446" s="908"/>
      <c r="AK446" s="908"/>
      <c r="AL446" s="908"/>
      <c r="AM446" s="908"/>
      <c r="AN446" s="908"/>
      <c r="AO446" s="908"/>
      <c r="AP446" s="908"/>
      <c r="AQ446" s="908"/>
    </row>
    <row r="447" spans="1:43" ht="12.75" customHeight="1" x14ac:dyDescent="0.2">
      <c r="A447" s="908"/>
      <c r="B447" s="909"/>
      <c r="C447" s="908"/>
      <c r="D447" s="908"/>
      <c r="E447" s="908"/>
      <c r="F447" s="908"/>
      <c r="G447" s="908"/>
      <c r="H447" s="908"/>
      <c r="I447" s="908"/>
      <c r="J447" s="908"/>
      <c r="K447" s="908"/>
      <c r="L447" s="908"/>
      <c r="M447" s="908"/>
      <c r="N447" s="908"/>
      <c r="O447" s="908"/>
      <c r="P447" s="908"/>
      <c r="Q447" s="908"/>
      <c r="R447" s="908"/>
      <c r="S447" s="908"/>
      <c r="T447" s="908"/>
      <c r="U447" s="908"/>
      <c r="V447" s="908"/>
      <c r="W447" s="908"/>
      <c r="X447" s="908"/>
      <c r="Y447" s="908"/>
      <c r="Z447" s="908"/>
      <c r="AA447" s="908"/>
      <c r="AB447" s="908"/>
      <c r="AC447" s="908"/>
      <c r="AD447" s="908"/>
      <c r="AE447" s="908"/>
      <c r="AF447" s="908"/>
      <c r="AG447" s="908"/>
      <c r="AH447" s="908"/>
      <c r="AI447" s="908"/>
      <c r="AJ447" s="908"/>
      <c r="AK447" s="908"/>
      <c r="AL447" s="908"/>
      <c r="AM447" s="908"/>
      <c r="AN447" s="908"/>
      <c r="AO447" s="908"/>
      <c r="AP447" s="908"/>
      <c r="AQ447" s="908"/>
    </row>
    <row r="448" spans="1:43" ht="12.75" customHeight="1" x14ac:dyDescent="0.2">
      <c r="A448" s="908"/>
      <c r="B448" s="909"/>
      <c r="C448" s="908"/>
      <c r="D448" s="908"/>
      <c r="E448" s="908"/>
      <c r="F448" s="908"/>
      <c r="G448" s="908"/>
      <c r="H448" s="908"/>
      <c r="I448" s="908"/>
      <c r="J448" s="908"/>
      <c r="K448" s="908"/>
      <c r="L448" s="908"/>
      <c r="M448" s="908"/>
      <c r="N448" s="908"/>
      <c r="O448" s="908"/>
      <c r="P448" s="908"/>
      <c r="Q448" s="908"/>
      <c r="R448" s="908"/>
      <c r="S448" s="908"/>
      <c r="T448" s="908"/>
      <c r="U448" s="908"/>
      <c r="V448" s="908"/>
      <c r="W448" s="908"/>
      <c r="X448" s="908"/>
      <c r="Y448" s="908"/>
      <c r="Z448" s="908"/>
      <c r="AA448" s="908"/>
      <c r="AB448" s="908"/>
      <c r="AC448" s="908"/>
      <c r="AD448" s="908"/>
      <c r="AE448" s="908"/>
      <c r="AF448" s="908"/>
      <c r="AG448" s="908"/>
      <c r="AH448" s="908"/>
      <c r="AI448" s="908"/>
      <c r="AJ448" s="908"/>
      <c r="AK448" s="908"/>
      <c r="AL448" s="908"/>
      <c r="AM448" s="908"/>
      <c r="AN448" s="908"/>
      <c r="AO448" s="908"/>
      <c r="AP448" s="908"/>
      <c r="AQ448" s="908"/>
    </row>
    <row r="449" spans="1:43" ht="12.75" customHeight="1" x14ac:dyDescent="0.2">
      <c r="A449" s="908"/>
      <c r="B449" s="909"/>
      <c r="C449" s="908"/>
      <c r="D449" s="908"/>
      <c r="E449" s="908"/>
      <c r="F449" s="908"/>
      <c r="G449" s="908"/>
      <c r="H449" s="908"/>
      <c r="I449" s="908"/>
      <c r="J449" s="908"/>
      <c r="K449" s="908"/>
      <c r="L449" s="908"/>
      <c r="M449" s="908"/>
      <c r="N449" s="908"/>
      <c r="O449" s="908"/>
      <c r="P449" s="908"/>
      <c r="Q449" s="908"/>
      <c r="R449" s="908"/>
      <c r="S449" s="908"/>
      <c r="T449" s="908"/>
      <c r="U449" s="908"/>
      <c r="V449" s="908"/>
      <c r="W449" s="908"/>
      <c r="X449" s="908"/>
      <c r="Y449" s="908"/>
      <c r="Z449" s="908"/>
      <c r="AA449" s="908"/>
      <c r="AB449" s="908"/>
      <c r="AC449" s="908"/>
      <c r="AD449" s="908"/>
      <c r="AE449" s="908"/>
      <c r="AF449" s="908"/>
      <c r="AG449" s="908"/>
      <c r="AH449" s="908"/>
      <c r="AI449" s="908"/>
      <c r="AJ449" s="908"/>
      <c r="AK449" s="908"/>
      <c r="AL449" s="908"/>
      <c r="AM449" s="908"/>
      <c r="AN449" s="908"/>
      <c r="AO449" s="908"/>
      <c r="AP449" s="908"/>
      <c r="AQ449" s="908"/>
    </row>
    <row r="450" spans="1:43" ht="12.75" customHeight="1" x14ac:dyDescent="0.2">
      <c r="A450" s="908"/>
      <c r="B450" s="909"/>
      <c r="C450" s="908"/>
      <c r="D450" s="908"/>
      <c r="E450" s="908"/>
      <c r="F450" s="908"/>
      <c r="G450" s="908"/>
      <c r="H450" s="908"/>
      <c r="I450" s="908"/>
      <c r="J450" s="908"/>
      <c r="K450" s="908"/>
      <c r="L450" s="908"/>
      <c r="M450" s="908"/>
      <c r="N450" s="908"/>
      <c r="O450" s="908"/>
      <c r="P450" s="908"/>
      <c r="Q450" s="908"/>
      <c r="R450" s="908"/>
      <c r="S450" s="908"/>
      <c r="T450" s="908"/>
      <c r="U450" s="908"/>
      <c r="V450" s="908"/>
      <c r="W450" s="908"/>
      <c r="X450" s="908"/>
      <c r="Y450" s="908"/>
      <c r="Z450" s="908"/>
      <c r="AA450" s="908"/>
      <c r="AB450" s="908"/>
      <c r="AC450" s="908"/>
      <c r="AD450" s="908"/>
      <c r="AE450" s="908"/>
      <c r="AF450" s="908"/>
      <c r="AG450" s="908"/>
      <c r="AH450" s="908"/>
      <c r="AI450" s="908"/>
      <c r="AJ450" s="908"/>
      <c r="AK450" s="908"/>
      <c r="AL450" s="908"/>
      <c r="AM450" s="908"/>
      <c r="AN450" s="908"/>
      <c r="AO450" s="908"/>
      <c r="AP450" s="908"/>
      <c r="AQ450" s="908"/>
    </row>
    <row r="451" spans="1:43" ht="12.75" customHeight="1" x14ac:dyDescent="0.2">
      <c r="A451" s="908"/>
      <c r="B451" s="909"/>
      <c r="C451" s="908"/>
      <c r="D451" s="908"/>
      <c r="E451" s="908"/>
      <c r="F451" s="908"/>
      <c r="G451" s="908"/>
      <c r="H451" s="908"/>
      <c r="I451" s="908"/>
      <c r="J451" s="908"/>
      <c r="K451" s="908"/>
      <c r="L451" s="908"/>
      <c r="M451" s="908"/>
      <c r="N451" s="908"/>
      <c r="O451" s="908"/>
      <c r="P451" s="908"/>
      <c r="Q451" s="908"/>
      <c r="R451" s="908"/>
      <c r="S451" s="908"/>
      <c r="T451" s="908"/>
      <c r="U451" s="908"/>
      <c r="V451" s="908"/>
      <c r="W451" s="908"/>
      <c r="X451" s="908"/>
      <c r="Y451" s="908"/>
      <c r="Z451" s="908"/>
      <c r="AA451" s="908"/>
      <c r="AB451" s="908"/>
      <c r="AC451" s="908"/>
      <c r="AD451" s="908"/>
      <c r="AE451" s="908"/>
      <c r="AF451" s="908"/>
      <c r="AG451" s="908"/>
      <c r="AH451" s="908"/>
      <c r="AI451" s="908"/>
      <c r="AJ451" s="908"/>
      <c r="AK451" s="908"/>
      <c r="AL451" s="908"/>
      <c r="AM451" s="908"/>
      <c r="AN451" s="908"/>
      <c r="AO451" s="908"/>
      <c r="AP451" s="908"/>
      <c r="AQ451" s="908"/>
    </row>
    <row r="452" spans="1:43" ht="12.75" customHeight="1" x14ac:dyDescent="0.2">
      <c r="A452" s="908"/>
      <c r="B452" s="909"/>
      <c r="C452" s="908"/>
      <c r="D452" s="908"/>
      <c r="E452" s="908"/>
      <c r="F452" s="908"/>
      <c r="G452" s="908"/>
      <c r="H452" s="908"/>
      <c r="I452" s="908"/>
      <c r="J452" s="908"/>
      <c r="K452" s="908"/>
      <c r="L452" s="908"/>
      <c r="M452" s="908"/>
      <c r="N452" s="908"/>
      <c r="O452" s="908"/>
      <c r="P452" s="908"/>
      <c r="Q452" s="908"/>
      <c r="R452" s="908"/>
      <c r="S452" s="908"/>
      <c r="T452" s="908"/>
      <c r="U452" s="908"/>
      <c r="V452" s="908"/>
      <c r="W452" s="908"/>
      <c r="X452" s="908"/>
      <c r="Y452" s="908"/>
      <c r="Z452" s="908"/>
      <c r="AA452" s="908"/>
      <c r="AB452" s="908"/>
      <c r="AC452" s="908"/>
      <c r="AD452" s="908"/>
      <c r="AE452" s="908"/>
      <c r="AF452" s="908"/>
      <c r="AG452" s="908"/>
      <c r="AH452" s="908"/>
      <c r="AI452" s="908"/>
      <c r="AJ452" s="908"/>
      <c r="AK452" s="908"/>
      <c r="AL452" s="908"/>
      <c r="AM452" s="908"/>
      <c r="AN452" s="908"/>
      <c r="AO452" s="908"/>
      <c r="AP452" s="908"/>
      <c r="AQ452" s="908"/>
    </row>
    <row r="453" spans="1:43" ht="12.75" customHeight="1" x14ac:dyDescent="0.2">
      <c r="A453" s="908"/>
      <c r="B453" s="909"/>
      <c r="C453" s="908"/>
      <c r="D453" s="908"/>
      <c r="E453" s="908"/>
      <c r="F453" s="908"/>
      <c r="G453" s="908"/>
      <c r="H453" s="908"/>
      <c r="I453" s="908"/>
      <c r="J453" s="908"/>
      <c r="K453" s="908"/>
      <c r="L453" s="908"/>
      <c r="M453" s="908"/>
      <c r="N453" s="908"/>
      <c r="O453" s="908"/>
      <c r="P453" s="908"/>
      <c r="Q453" s="908"/>
      <c r="R453" s="908"/>
      <c r="S453" s="908"/>
      <c r="T453" s="908"/>
      <c r="U453" s="908"/>
      <c r="V453" s="908"/>
      <c r="W453" s="908"/>
      <c r="X453" s="908"/>
      <c r="Y453" s="908"/>
      <c r="Z453" s="908"/>
      <c r="AA453" s="908"/>
      <c r="AB453" s="908"/>
      <c r="AC453" s="908"/>
      <c r="AD453" s="908"/>
      <c r="AE453" s="908"/>
      <c r="AF453" s="908"/>
      <c r="AG453" s="908"/>
      <c r="AH453" s="908"/>
      <c r="AI453" s="908"/>
      <c r="AJ453" s="908"/>
      <c r="AK453" s="908"/>
      <c r="AL453" s="908"/>
      <c r="AM453" s="908"/>
      <c r="AN453" s="908"/>
      <c r="AO453" s="908"/>
      <c r="AP453" s="908"/>
      <c r="AQ453" s="908"/>
    </row>
    <row r="454" spans="1:43" ht="12.75" customHeight="1" x14ac:dyDescent="0.2">
      <c r="A454" s="908"/>
      <c r="B454" s="909"/>
      <c r="C454" s="908"/>
      <c r="D454" s="908"/>
      <c r="E454" s="908"/>
      <c r="F454" s="908"/>
      <c r="G454" s="908"/>
      <c r="H454" s="908"/>
      <c r="I454" s="908"/>
      <c r="J454" s="908"/>
      <c r="K454" s="908"/>
      <c r="L454" s="908"/>
      <c r="M454" s="908"/>
      <c r="N454" s="908"/>
      <c r="O454" s="908"/>
      <c r="P454" s="908"/>
      <c r="Q454" s="908"/>
      <c r="R454" s="908"/>
      <c r="S454" s="908"/>
      <c r="T454" s="908"/>
      <c r="U454" s="908"/>
      <c r="V454" s="908"/>
      <c r="W454" s="908"/>
      <c r="X454" s="908"/>
      <c r="Y454" s="908"/>
      <c r="Z454" s="908"/>
      <c r="AA454" s="908"/>
      <c r="AB454" s="908"/>
      <c r="AC454" s="908"/>
      <c r="AD454" s="908"/>
      <c r="AE454" s="908"/>
      <c r="AF454" s="908"/>
      <c r="AG454" s="908"/>
      <c r="AH454" s="908"/>
      <c r="AI454" s="908"/>
      <c r="AJ454" s="908"/>
      <c r="AK454" s="908"/>
      <c r="AL454" s="908"/>
      <c r="AM454" s="908"/>
      <c r="AN454" s="908"/>
      <c r="AO454" s="908"/>
      <c r="AP454" s="908"/>
      <c r="AQ454" s="908"/>
    </row>
    <row r="455" spans="1:43" ht="12.75" customHeight="1" x14ac:dyDescent="0.2">
      <c r="A455" s="908"/>
      <c r="B455" s="909"/>
      <c r="C455" s="908"/>
      <c r="D455" s="908"/>
      <c r="E455" s="908"/>
      <c r="F455" s="908"/>
      <c r="G455" s="908"/>
      <c r="H455" s="908"/>
      <c r="I455" s="908"/>
      <c r="J455" s="908"/>
      <c r="K455" s="908"/>
      <c r="L455" s="908"/>
      <c r="M455" s="908"/>
      <c r="N455" s="908"/>
      <c r="O455" s="908"/>
      <c r="P455" s="908"/>
      <c r="Q455" s="908"/>
      <c r="R455" s="908"/>
      <c r="S455" s="908"/>
      <c r="T455" s="908"/>
      <c r="U455" s="908"/>
      <c r="V455" s="908"/>
      <c r="W455" s="908"/>
      <c r="X455" s="908"/>
      <c r="Y455" s="908"/>
      <c r="Z455" s="908"/>
      <c r="AA455" s="908"/>
      <c r="AB455" s="908"/>
      <c r="AC455" s="908"/>
      <c r="AD455" s="908"/>
      <c r="AE455" s="908"/>
      <c r="AF455" s="908"/>
      <c r="AG455" s="908"/>
      <c r="AH455" s="908"/>
      <c r="AI455" s="908"/>
      <c r="AJ455" s="908"/>
      <c r="AK455" s="908"/>
      <c r="AL455" s="908"/>
      <c r="AM455" s="908"/>
      <c r="AN455" s="908"/>
      <c r="AO455" s="908"/>
      <c r="AP455" s="908"/>
      <c r="AQ455" s="908"/>
    </row>
    <row r="456" spans="1:43" ht="12.75" customHeight="1" x14ac:dyDescent="0.2">
      <c r="A456" s="908"/>
      <c r="B456" s="909"/>
      <c r="C456" s="908"/>
      <c r="D456" s="908"/>
      <c r="E456" s="908"/>
      <c r="F456" s="908"/>
      <c r="G456" s="908"/>
      <c r="H456" s="908"/>
      <c r="I456" s="908"/>
      <c r="J456" s="908"/>
      <c r="K456" s="908"/>
      <c r="L456" s="908"/>
      <c r="M456" s="908"/>
      <c r="N456" s="908"/>
      <c r="O456" s="908"/>
      <c r="P456" s="908"/>
      <c r="Q456" s="908"/>
      <c r="R456" s="908"/>
      <c r="S456" s="908"/>
      <c r="T456" s="908"/>
      <c r="U456" s="908"/>
      <c r="V456" s="908"/>
      <c r="W456" s="908"/>
      <c r="X456" s="908"/>
      <c r="Y456" s="908"/>
      <c r="Z456" s="908"/>
      <c r="AA456" s="908"/>
      <c r="AB456" s="908"/>
      <c r="AC456" s="908"/>
      <c r="AD456" s="908"/>
      <c r="AE456" s="908"/>
      <c r="AF456" s="908"/>
      <c r="AG456" s="908"/>
      <c r="AH456" s="908"/>
      <c r="AI456" s="908"/>
      <c r="AJ456" s="908"/>
      <c r="AK456" s="908"/>
      <c r="AL456" s="908"/>
      <c r="AM456" s="908"/>
      <c r="AN456" s="908"/>
      <c r="AO456" s="908"/>
      <c r="AP456" s="908"/>
      <c r="AQ456" s="908"/>
    </row>
    <row r="457" spans="1:43" ht="12.75" customHeight="1" x14ac:dyDescent="0.2">
      <c r="A457" s="908"/>
      <c r="B457" s="909"/>
      <c r="C457" s="908"/>
      <c r="D457" s="908"/>
      <c r="E457" s="908"/>
      <c r="F457" s="908"/>
      <c r="G457" s="908"/>
      <c r="H457" s="908"/>
      <c r="I457" s="908"/>
      <c r="J457" s="908"/>
      <c r="K457" s="908"/>
      <c r="L457" s="908"/>
      <c r="M457" s="908"/>
      <c r="N457" s="908"/>
      <c r="O457" s="908"/>
      <c r="P457" s="908"/>
      <c r="Q457" s="908"/>
      <c r="R457" s="908"/>
      <c r="S457" s="908"/>
      <c r="T457" s="908"/>
      <c r="U457" s="908"/>
      <c r="V457" s="908"/>
      <c r="W457" s="908"/>
      <c r="X457" s="908"/>
      <c r="Y457" s="908"/>
      <c r="Z457" s="908"/>
      <c r="AA457" s="908"/>
      <c r="AB457" s="908"/>
      <c r="AC457" s="908"/>
      <c r="AD457" s="908"/>
      <c r="AE457" s="908"/>
      <c r="AF457" s="908"/>
      <c r="AG457" s="908"/>
      <c r="AH457" s="908"/>
      <c r="AI457" s="908"/>
      <c r="AJ457" s="908"/>
      <c r="AK457" s="908"/>
      <c r="AL457" s="908"/>
      <c r="AM457" s="908"/>
      <c r="AN457" s="908"/>
      <c r="AO457" s="908"/>
      <c r="AP457" s="908"/>
      <c r="AQ457" s="908"/>
    </row>
    <row r="458" spans="1:43" ht="12.75" customHeight="1" x14ac:dyDescent="0.2">
      <c r="A458" s="908"/>
      <c r="B458" s="909"/>
      <c r="C458" s="908"/>
      <c r="D458" s="908"/>
      <c r="E458" s="908"/>
      <c r="F458" s="908"/>
      <c r="G458" s="908"/>
      <c r="H458" s="908"/>
      <c r="I458" s="908"/>
      <c r="J458" s="908"/>
      <c r="K458" s="908"/>
      <c r="L458" s="908"/>
      <c r="M458" s="908"/>
      <c r="N458" s="908"/>
      <c r="O458" s="908"/>
      <c r="P458" s="908"/>
      <c r="Q458" s="908"/>
      <c r="R458" s="908"/>
      <c r="S458" s="908"/>
      <c r="T458" s="908"/>
      <c r="U458" s="908"/>
      <c r="V458" s="908"/>
      <c r="W458" s="908"/>
      <c r="X458" s="908"/>
      <c r="Y458" s="908"/>
      <c r="Z458" s="908"/>
      <c r="AA458" s="908"/>
      <c r="AB458" s="908"/>
      <c r="AC458" s="908"/>
      <c r="AD458" s="908"/>
      <c r="AE458" s="908"/>
      <c r="AF458" s="908"/>
      <c r="AG458" s="908"/>
      <c r="AH458" s="908"/>
      <c r="AI458" s="908"/>
      <c r="AJ458" s="908"/>
      <c r="AK458" s="908"/>
      <c r="AL458" s="908"/>
      <c r="AM458" s="908"/>
      <c r="AN458" s="908"/>
      <c r="AO458" s="908"/>
      <c r="AP458" s="908"/>
      <c r="AQ458" s="908"/>
    </row>
    <row r="459" spans="1:43" ht="12.75" customHeight="1" x14ac:dyDescent="0.2">
      <c r="A459" s="908"/>
      <c r="B459" s="909"/>
      <c r="C459" s="908"/>
      <c r="D459" s="908"/>
      <c r="E459" s="908"/>
      <c r="F459" s="908"/>
      <c r="G459" s="908"/>
      <c r="H459" s="908"/>
      <c r="I459" s="908"/>
      <c r="J459" s="908"/>
      <c r="K459" s="908"/>
      <c r="L459" s="908"/>
      <c r="M459" s="908"/>
      <c r="N459" s="908"/>
      <c r="O459" s="908"/>
      <c r="P459" s="908"/>
      <c r="Q459" s="908"/>
      <c r="R459" s="908"/>
      <c r="S459" s="908"/>
      <c r="T459" s="908"/>
      <c r="U459" s="908"/>
      <c r="V459" s="908"/>
      <c r="W459" s="908"/>
      <c r="X459" s="908"/>
      <c r="Y459" s="908"/>
      <c r="Z459" s="908"/>
      <c r="AA459" s="908"/>
      <c r="AB459" s="908"/>
      <c r="AC459" s="908"/>
      <c r="AD459" s="908"/>
      <c r="AE459" s="908"/>
      <c r="AF459" s="908"/>
      <c r="AG459" s="908"/>
      <c r="AH459" s="908"/>
      <c r="AI459" s="908"/>
      <c r="AJ459" s="908"/>
      <c r="AK459" s="908"/>
      <c r="AL459" s="908"/>
      <c r="AM459" s="908"/>
      <c r="AN459" s="908"/>
      <c r="AO459" s="908"/>
      <c r="AP459" s="908"/>
      <c r="AQ459" s="908"/>
    </row>
    <row r="460" spans="1:43" ht="12.75" customHeight="1" x14ac:dyDescent="0.2">
      <c r="A460" s="908"/>
      <c r="B460" s="909"/>
      <c r="C460" s="908"/>
      <c r="D460" s="908"/>
      <c r="E460" s="908"/>
      <c r="F460" s="908"/>
      <c r="G460" s="908"/>
      <c r="H460" s="908"/>
      <c r="I460" s="908"/>
      <c r="J460" s="908"/>
      <c r="K460" s="908"/>
      <c r="L460" s="908"/>
      <c r="M460" s="908"/>
      <c r="N460" s="908"/>
      <c r="O460" s="908"/>
      <c r="P460" s="908"/>
      <c r="Q460" s="908"/>
      <c r="R460" s="908"/>
      <c r="S460" s="908"/>
      <c r="T460" s="908"/>
      <c r="U460" s="908"/>
      <c r="V460" s="908"/>
      <c r="W460" s="908"/>
      <c r="X460" s="908"/>
      <c r="Y460" s="908"/>
      <c r="Z460" s="908"/>
      <c r="AA460" s="908"/>
      <c r="AB460" s="908"/>
      <c r="AC460" s="908"/>
      <c r="AD460" s="908"/>
      <c r="AE460" s="908"/>
      <c r="AF460" s="908"/>
      <c r="AG460" s="908"/>
      <c r="AH460" s="908"/>
      <c r="AI460" s="908"/>
      <c r="AJ460" s="908"/>
      <c r="AK460" s="908"/>
      <c r="AL460" s="908"/>
      <c r="AM460" s="908"/>
      <c r="AN460" s="908"/>
      <c r="AO460" s="908"/>
      <c r="AP460" s="908"/>
      <c r="AQ460" s="908"/>
    </row>
    <row r="461" spans="1:43" ht="12.75" customHeight="1" x14ac:dyDescent="0.2">
      <c r="A461" s="908"/>
      <c r="B461" s="909"/>
      <c r="C461" s="908"/>
      <c r="D461" s="908"/>
      <c r="E461" s="908"/>
      <c r="F461" s="908"/>
      <c r="G461" s="908"/>
      <c r="H461" s="908"/>
      <c r="I461" s="908"/>
      <c r="J461" s="908"/>
      <c r="K461" s="908"/>
      <c r="L461" s="908"/>
      <c r="M461" s="908"/>
      <c r="N461" s="908"/>
      <c r="O461" s="908"/>
      <c r="P461" s="908"/>
      <c r="Q461" s="908"/>
      <c r="R461" s="908"/>
      <c r="S461" s="908"/>
      <c r="T461" s="908"/>
      <c r="U461" s="908"/>
      <c r="V461" s="908"/>
      <c r="W461" s="908"/>
      <c r="X461" s="908"/>
      <c r="Y461" s="908"/>
      <c r="Z461" s="908"/>
      <c r="AA461" s="908"/>
      <c r="AB461" s="908"/>
      <c r="AC461" s="908"/>
      <c r="AD461" s="908"/>
      <c r="AE461" s="908"/>
      <c r="AF461" s="908"/>
      <c r="AG461" s="908"/>
      <c r="AH461" s="908"/>
      <c r="AI461" s="908"/>
      <c r="AJ461" s="908"/>
      <c r="AK461" s="908"/>
      <c r="AL461" s="908"/>
      <c r="AM461" s="908"/>
      <c r="AN461" s="908"/>
      <c r="AO461" s="908"/>
      <c r="AP461" s="908"/>
      <c r="AQ461" s="908"/>
    </row>
    <row r="462" spans="1:43" ht="12.75" customHeight="1" x14ac:dyDescent="0.2">
      <c r="A462" s="908"/>
      <c r="B462" s="909"/>
      <c r="C462" s="908"/>
      <c r="D462" s="908"/>
      <c r="E462" s="908"/>
      <c r="F462" s="908"/>
      <c r="G462" s="908"/>
      <c r="H462" s="908"/>
      <c r="I462" s="908"/>
      <c r="J462" s="908"/>
      <c r="K462" s="908"/>
      <c r="L462" s="908"/>
      <c r="M462" s="908"/>
      <c r="N462" s="908"/>
      <c r="O462" s="908"/>
      <c r="P462" s="908"/>
      <c r="Q462" s="908"/>
      <c r="R462" s="908"/>
      <c r="S462" s="908"/>
      <c r="T462" s="908"/>
      <c r="U462" s="908"/>
      <c r="V462" s="908"/>
      <c r="W462" s="908"/>
      <c r="X462" s="908"/>
      <c r="Y462" s="908"/>
      <c r="Z462" s="908"/>
      <c r="AA462" s="908"/>
      <c r="AB462" s="908"/>
      <c r="AC462" s="908"/>
      <c r="AD462" s="908"/>
      <c r="AE462" s="908"/>
      <c r="AF462" s="908"/>
      <c r="AG462" s="908"/>
      <c r="AH462" s="908"/>
      <c r="AI462" s="908"/>
      <c r="AJ462" s="908"/>
      <c r="AK462" s="908"/>
      <c r="AL462" s="908"/>
      <c r="AM462" s="908"/>
      <c r="AN462" s="908"/>
      <c r="AO462" s="908"/>
      <c r="AP462" s="908"/>
      <c r="AQ462" s="908"/>
    </row>
    <row r="463" spans="1:43" ht="12.75" customHeight="1" x14ac:dyDescent="0.2">
      <c r="A463" s="908"/>
      <c r="B463" s="909"/>
      <c r="C463" s="908"/>
      <c r="D463" s="908"/>
      <c r="E463" s="908"/>
      <c r="F463" s="908"/>
      <c r="G463" s="908"/>
      <c r="H463" s="908"/>
      <c r="I463" s="908"/>
      <c r="J463" s="908"/>
      <c r="K463" s="908"/>
      <c r="L463" s="908"/>
      <c r="M463" s="908"/>
      <c r="N463" s="908"/>
      <c r="O463" s="908"/>
      <c r="P463" s="908"/>
      <c r="Q463" s="908"/>
      <c r="R463" s="908"/>
      <c r="S463" s="908"/>
      <c r="T463" s="908"/>
      <c r="U463" s="908"/>
      <c r="V463" s="908"/>
      <c r="W463" s="908"/>
      <c r="X463" s="908"/>
      <c r="Y463" s="908"/>
      <c r="Z463" s="908"/>
      <c r="AA463" s="908"/>
      <c r="AB463" s="908"/>
      <c r="AC463" s="908"/>
      <c r="AD463" s="908"/>
      <c r="AE463" s="908"/>
      <c r="AF463" s="908"/>
      <c r="AG463" s="908"/>
      <c r="AH463" s="908"/>
      <c r="AI463" s="908"/>
      <c r="AJ463" s="908"/>
      <c r="AK463" s="908"/>
      <c r="AL463" s="908"/>
      <c r="AM463" s="908"/>
      <c r="AN463" s="908"/>
      <c r="AO463" s="908"/>
      <c r="AP463" s="908"/>
      <c r="AQ463" s="908"/>
    </row>
    <row r="464" spans="1:43" ht="12.75" customHeight="1" x14ac:dyDescent="0.2">
      <c r="A464" s="908"/>
      <c r="B464" s="909"/>
      <c r="C464" s="908"/>
      <c r="D464" s="908"/>
      <c r="E464" s="908"/>
      <c r="F464" s="908"/>
      <c r="G464" s="908"/>
      <c r="H464" s="908"/>
      <c r="I464" s="908"/>
      <c r="J464" s="908"/>
      <c r="K464" s="908"/>
      <c r="L464" s="908"/>
      <c r="M464" s="908"/>
      <c r="N464" s="908"/>
      <c r="O464" s="908"/>
      <c r="P464" s="908"/>
      <c r="Q464" s="908"/>
      <c r="R464" s="908"/>
      <c r="S464" s="908"/>
      <c r="T464" s="908"/>
      <c r="U464" s="908"/>
      <c r="V464" s="908"/>
      <c r="W464" s="908"/>
      <c r="X464" s="908"/>
      <c r="Y464" s="908"/>
      <c r="Z464" s="908"/>
      <c r="AA464" s="908"/>
      <c r="AB464" s="908"/>
      <c r="AC464" s="908"/>
      <c r="AD464" s="908"/>
      <c r="AE464" s="908"/>
      <c r="AF464" s="908"/>
      <c r="AG464" s="908"/>
      <c r="AH464" s="908"/>
      <c r="AI464" s="908"/>
      <c r="AJ464" s="908"/>
      <c r="AK464" s="908"/>
      <c r="AL464" s="908"/>
      <c r="AM464" s="908"/>
      <c r="AN464" s="908"/>
      <c r="AO464" s="908"/>
      <c r="AP464" s="908"/>
      <c r="AQ464" s="908"/>
    </row>
    <row r="465" spans="1:43" ht="12.75" customHeight="1" x14ac:dyDescent="0.2">
      <c r="A465" s="908"/>
      <c r="B465" s="909"/>
      <c r="C465" s="908"/>
      <c r="D465" s="908"/>
      <c r="E465" s="908"/>
      <c r="F465" s="908"/>
      <c r="G465" s="908"/>
      <c r="H465" s="908"/>
      <c r="I465" s="908"/>
      <c r="J465" s="908"/>
      <c r="K465" s="908"/>
      <c r="L465" s="908"/>
      <c r="M465" s="908"/>
      <c r="N465" s="908"/>
      <c r="O465" s="908"/>
      <c r="P465" s="908"/>
      <c r="Q465" s="908"/>
      <c r="R465" s="908"/>
      <c r="S465" s="908"/>
      <c r="T465" s="908"/>
      <c r="U465" s="908"/>
      <c r="V465" s="908"/>
      <c r="W465" s="908"/>
      <c r="X465" s="908"/>
      <c r="Y465" s="908"/>
      <c r="Z465" s="908"/>
      <c r="AA465" s="908"/>
      <c r="AB465" s="908"/>
      <c r="AC465" s="908"/>
      <c r="AD465" s="908"/>
      <c r="AE465" s="908"/>
      <c r="AF465" s="908"/>
      <c r="AG465" s="908"/>
      <c r="AH465" s="908"/>
      <c r="AI465" s="908"/>
      <c r="AJ465" s="908"/>
      <c r="AK465" s="908"/>
      <c r="AL465" s="908"/>
      <c r="AM465" s="908"/>
      <c r="AN465" s="908"/>
      <c r="AO465" s="908"/>
      <c r="AP465" s="908"/>
      <c r="AQ465" s="908"/>
    </row>
    <row r="466" spans="1:43" ht="12.75" customHeight="1" x14ac:dyDescent="0.2">
      <c r="A466" s="908"/>
      <c r="B466" s="909"/>
      <c r="C466" s="908"/>
      <c r="D466" s="908"/>
      <c r="E466" s="908"/>
      <c r="F466" s="908"/>
      <c r="G466" s="908"/>
      <c r="H466" s="908"/>
      <c r="I466" s="908"/>
      <c r="J466" s="908"/>
      <c r="K466" s="908"/>
      <c r="L466" s="908"/>
      <c r="M466" s="908"/>
      <c r="N466" s="908"/>
      <c r="O466" s="908"/>
      <c r="P466" s="908"/>
      <c r="Q466" s="908"/>
      <c r="R466" s="908"/>
      <c r="S466" s="908"/>
      <c r="T466" s="908"/>
      <c r="U466" s="908"/>
      <c r="V466" s="908"/>
      <c r="W466" s="908"/>
      <c r="X466" s="908"/>
      <c r="Y466" s="908"/>
      <c r="Z466" s="908"/>
      <c r="AA466" s="908"/>
      <c r="AB466" s="908"/>
      <c r="AC466" s="908"/>
      <c r="AD466" s="908"/>
      <c r="AE466" s="908"/>
      <c r="AF466" s="908"/>
      <c r="AG466" s="908"/>
      <c r="AH466" s="908"/>
      <c r="AI466" s="908"/>
      <c r="AJ466" s="908"/>
      <c r="AK466" s="908"/>
      <c r="AL466" s="908"/>
      <c r="AM466" s="908"/>
      <c r="AN466" s="908"/>
      <c r="AO466" s="908"/>
      <c r="AP466" s="908"/>
      <c r="AQ466" s="908"/>
    </row>
    <row r="467" spans="1:43" ht="12.75" customHeight="1" x14ac:dyDescent="0.2">
      <c r="A467" s="908"/>
      <c r="B467" s="909"/>
      <c r="C467" s="908"/>
      <c r="D467" s="908"/>
      <c r="E467" s="908"/>
      <c r="F467" s="908"/>
      <c r="G467" s="908"/>
      <c r="H467" s="908"/>
      <c r="I467" s="908"/>
      <c r="J467" s="908"/>
      <c r="K467" s="908"/>
      <c r="L467" s="908"/>
      <c r="M467" s="908"/>
      <c r="N467" s="908"/>
      <c r="O467" s="908"/>
      <c r="P467" s="908"/>
      <c r="Q467" s="908"/>
      <c r="R467" s="908"/>
      <c r="S467" s="908"/>
      <c r="T467" s="908"/>
      <c r="U467" s="908"/>
      <c r="V467" s="908"/>
      <c r="W467" s="908"/>
      <c r="X467" s="908"/>
      <c r="Y467" s="908"/>
      <c r="Z467" s="908"/>
      <c r="AA467" s="908"/>
      <c r="AB467" s="908"/>
      <c r="AC467" s="908"/>
      <c r="AD467" s="908"/>
      <c r="AE467" s="908"/>
      <c r="AF467" s="908"/>
      <c r="AG467" s="908"/>
      <c r="AH467" s="908"/>
      <c r="AI467" s="908"/>
      <c r="AJ467" s="908"/>
      <c r="AK467" s="908"/>
      <c r="AL467" s="908"/>
      <c r="AM467" s="908"/>
      <c r="AN467" s="908"/>
      <c r="AO467" s="908"/>
      <c r="AP467" s="908"/>
      <c r="AQ467" s="908"/>
    </row>
    <row r="468" spans="1:43" ht="12.75" customHeight="1" x14ac:dyDescent="0.2">
      <c r="A468" s="908"/>
      <c r="B468" s="909"/>
      <c r="C468" s="908"/>
      <c r="D468" s="908"/>
      <c r="E468" s="908"/>
      <c r="F468" s="908"/>
      <c r="G468" s="908"/>
      <c r="H468" s="908"/>
      <c r="I468" s="908"/>
      <c r="J468" s="908"/>
      <c r="K468" s="908"/>
      <c r="L468" s="908"/>
      <c r="M468" s="908"/>
      <c r="N468" s="908"/>
      <c r="O468" s="908"/>
      <c r="P468" s="908"/>
      <c r="Q468" s="908"/>
      <c r="R468" s="908"/>
      <c r="S468" s="908"/>
      <c r="T468" s="908"/>
      <c r="U468" s="908"/>
      <c r="V468" s="908"/>
      <c r="W468" s="908"/>
      <c r="X468" s="908"/>
      <c r="Y468" s="908"/>
      <c r="Z468" s="908"/>
      <c r="AA468" s="908"/>
      <c r="AB468" s="908"/>
      <c r="AC468" s="908"/>
      <c r="AD468" s="908"/>
      <c r="AE468" s="908"/>
      <c r="AF468" s="908"/>
      <c r="AG468" s="908"/>
      <c r="AH468" s="908"/>
      <c r="AI468" s="908"/>
      <c r="AJ468" s="908"/>
      <c r="AK468" s="908"/>
      <c r="AL468" s="908"/>
      <c r="AM468" s="908"/>
      <c r="AN468" s="908"/>
      <c r="AO468" s="908"/>
      <c r="AP468" s="908"/>
      <c r="AQ468" s="908"/>
    </row>
    <row r="469" spans="1:43" ht="12.75" customHeight="1" x14ac:dyDescent="0.2">
      <c r="A469" s="908"/>
      <c r="B469" s="909"/>
      <c r="C469" s="908"/>
      <c r="D469" s="908"/>
      <c r="E469" s="908"/>
      <c r="F469" s="908"/>
      <c r="G469" s="908"/>
      <c r="H469" s="908"/>
      <c r="I469" s="908"/>
      <c r="J469" s="908"/>
      <c r="K469" s="908"/>
      <c r="L469" s="908"/>
      <c r="M469" s="908"/>
      <c r="N469" s="908"/>
      <c r="O469" s="908"/>
      <c r="P469" s="908"/>
      <c r="Q469" s="908"/>
      <c r="R469" s="908"/>
      <c r="S469" s="908"/>
      <c r="T469" s="908"/>
      <c r="U469" s="908"/>
      <c r="V469" s="908"/>
      <c r="W469" s="908"/>
      <c r="X469" s="908"/>
      <c r="Y469" s="908"/>
      <c r="Z469" s="908"/>
      <c r="AA469" s="908"/>
      <c r="AB469" s="908"/>
      <c r="AC469" s="908"/>
      <c r="AD469" s="908"/>
      <c r="AE469" s="908"/>
      <c r="AF469" s="908"/>
      <c r="AG469" s="908"/>
      <c r="AH469" s="908"/>
      <c r="AI469" s="908"/>
      <c r="AJ469" s="908"/>
      <c r="AK469" s="908"/>
      <c r="AL469" s="908"/>
      <c r="AM469" s="908"/>
      <c r="AN469" s="908"/>
      <c r="AO469" s="908"/>
      <c r="AP469" s="908"/>
      <c r="AQ469" s="908"/>
    </row>
    <row r="470" spans="1:43" ht="12.75" customHeight="1" x14ac:dyDescent="0.2">
      <c r="A470" s="908"/>
      <c r="B470" s="909"/>
      <c r="C470" s="908"/>
      <c r="D470" s="908"/>
      <c r="E470" s="908"/>
      <c r="F470" s="908"/>
      <c r="G470" s="908"/>
      <c r="H470" s="908"/>
      <c r="I470" s="908"/>
      <c r="J470" s="908"/>
      <c r="K470" s="908"/>
      <c r="L470" s="908"/>
      <c r="M470" s="908"/>
      <c r="N470" s="908"/>
      <c r="O470" s="908"/>
      <c r="P470" s="908"/>
      <c r="Q470" s="908"/>
      <c r="R470" s="908"/>
      <c r="S470" s="908"/>
      <c r="T470" s="908"/>
      <c r="U470" s="908"/>
      <c r="V470" s="908"/>
      <c r="W470" s="908"/>
      <c r="X470" s="908"/>
      <c r="Y470" s="908"/>
      <c r="Z470" s="908"/>
      <c r="AA470" s="908"/>
      <c r="AB470" s="908"/>
      <c r="AC470" s="908"/>
      <c r="AD470" s="908"/>
      <c r="AE470" s="908"/>
      <c r="AF470" s="908"/>
      <c r="AG470" s="908"/>
      <c r="AH470" s="908"/>
      <c r="AI470" s="908"/>
      <c r="AJ470" s="908"/>
      <c r="AK470" s="908"/>
      <c r="AL470" s="908"/>
      <c r="AM470" s="908"/>
      <c r="AN470" s="908"/>
      <c r="AO470" s="908"/>
      <c r="AP470" s="908"/>
      <c r="AQ470" s="908"/>
    </row>
    <row r="471" spans="1:43" ht="12.75" customHeight="1" x14ac:dyDescent="0.2">
      <c r="A471" s="908"/>
      <c r="B471" s="909"/>
      <c r="C471" s="908"/>
      <c r="D471" s="908"/>
      <c r="E471" s="908"/>
      <c r="F471" s="908"/>
      <c r="G471" s="908"/>
      <c r="H471" s="908"/>
      <c r="I471" s="908"/>
      <c r="J471" s="908"/>
      <c r="K471" s="908"/>
      <c r="L471" s="908"/>
      <c r="M471" s="908"/>
      <c r="N471" s="908"/>
      <c r="O471" s="908"/>
      <c r="P471" s="908"/>
      <c r="Q471" s="908"/>
      <c r="R471" s="908"/>
      <c r="S471" s="908"/>
      <c r="T471" s="908"/>
      <c r="U471" s="908"/>
      <c r="V471" s="908"/>
      <c r="W471" s="908"/>
      <c r="X471" s="908"/>
      <c r="Y471" s="908"/>
      <c r="Z471" s="908"/>
      <c r="AA471" s="908"/>
      <c r="AB471" s="908"/>
      <c r="AC471" s="908"/>
      <c r="AD471" s="908"/>
      <c r="AE471" s="908"/>
      <c r="AF471" s="908"/>
      <c r="AG471" s="908"/>
      <c r="AH471" s="908"/>
      <c r="AI471" s="908"/>
      <c r="AJ471" s="908"/>
      <c r="AK471" s="908"/>
      <c r="AL471" s="908"/>
      <c r="AM471" s="908"/>
      <c r="AN471" s="908"/>
      <c r="AO471" s="908"/>
      <c r="AP471" s="908"/>
      <c r="AQ471" s="908"/>
    </row>
    <row r="472" spans="1:43" ht="12.75" customHeight="1" x14ac:dyDescent="0.2">
      <c r="A472" s="908"/>
      <c r="B472" s="909"/>
      <c r="C472" s="908"/>
      <c r="D472" s="908"/>
      <c r="E472" s="908"/>
      <c r="F472" s="908"/>
      <c r="G472" s="908"/>
      <c r="H472" s="908"/>
      <c r="I472" s="908"/>
      <c r="J472" s="908"/>
      <c r="K472" s="908"/>
      <c r="L472" s="908"/>
      <c r="M472" s="908"/>
      <c r="N472" s="908"/>
      <c r="O472" s="908"/>
      <c r="P472" s="908"/>
      <c r="Q472" s="908"/>
      <c r="R472" s="908"/>
      <c r="S472" s="908"/>
      <c r="T472" s="908"/>
      <c r="U472" s="908"/>
      <c r="V472" s="908"/>
      <c r="W472" s="908"/>
      <c r="X472" s="908"/>
      <c r="Y472" s="908"/>
      <c r="Z472" s="908"/>
      <c r="AA472" s="908"/>
      <c r="AB472" s="908"/>
      <c r="AC472" s="908"/>
      <c r="AD472" s="908"/>
      <c r="AE472" s="908"/>
      <c r="AF472" s="908"/>
      <c r="AG472" s="908"/>
      <c r="AH472" s="908"/>
      <c r="AI472" s="908"/>
      <c r="AJ472" s="908"/>
      <c r="AK472" s="908"/>
      <c r="AL472" s="908"/>
      <c r="AM472" s="908"/>
      <c r="AN472" s="908"/>
      <c r="AO472" s="908"/>
      <c r="AP472" s="908"/>
      <c r="AQ472" s="908"/>
    </row>
    <row r="473" spans="1:43" ht="12.75" customHeight="1" x14ac:dyDescent="0.2">
      <c r="A473" s="908"/>
      <c r="B473" s="909"/>
      <c r="C473" s="908"/>
      <c r="D473" s="908"/>
      <c r="E473" s="908"/>
      <c r="F473" s="908"/>
      <c r="G473" s="908"/>
      <c r="H473" s="908"/>
      <c r="I473" s="908"/>
      <c r="J473" s="908"/>
      <c r="K473" s="908"/>
      <c r="L473" s="908"/>
      <c r="M473" s="908"/>
      <c r="N473" s="908"/>
      <c r="O473" s="908"/>
      <c r="P473" s="908"/>
      <c r="Q473" s="908"/>
      <c r="R473" s="908"/>
      <c r="S473" s="908"/>
      <c r="T473" s="908"/>
      <c r="U473" s="908"/>
      <c r="V473" s="908"/>
      <c r="W473" s="908"/>
      <c r="X473" s="908"/>
      <c r="Y473" s="908"/>
      <c r="Z473" s="908"/>
      <c r="AA473" s="908"/>
      <c r="AB473" s="908"/>
      <c r="AC473" s="908"/>
      <c r="AD473" s="908"/>
      <c r="AE473" s="908"/>
      <c r="AF473" s="908"/>
      <c r="AG473" s="908"/>
      <c r="AH473" s="908"/>
      <c r="AI473" s="908"/>
      <c r="AJ473" s="908"/>
      <c r="AK473" s="908"/>
      <c r="AL473" s="908"/>
      <c r="AM473" s="908"/>
      <c r="AN473" s="908"/>
      <c r="AO473" s="908"/>
      <c r="AP473" s="908"/>
      <c r="AQ473" s="908"/>
    </row>
    <row r="474" spans="1:43" ht="12.75" customHeight="1" x14ac:dyDescent="0.2">
      <c r="A474" s="908"/>
      <c r="B474" s="909"/>
      <c r="C474" s="908"/>
      <c r="D474" s="908"/>
      <c r="E474" s="908"/>
      <c r="F474" s="908"/>
      <c r="G474" s="908"/>
      <c r="H474" s="908"/>
      <c r="I474" s="908"/>
      <c r="J474" s="908"/>
      <c r="K474" s="908"/>
      <c r="L474" s="908"/>
      <c r="M474" s="908"/>
      <c r="N474" s="908"/>
      <c r="O474" s="908"/>
      <c r="P474" s="908"/>
      <c r="Q474" s="908"/>
      <c r="R474" s="908"/>
      <c r="S474" s="908"/>
      <c r="T474" s="908"/>
      <c r="U474" s="908"/>
      <c r="V474" s="908"/>
      <c r="W474" s="908"/>
      <c r="X474" s="908"/>
      <c r="Y474" s="908"/>
      <c r="Z474" s="908"/>
      <c r="AA474" s="908"/>
      <c r="AB474" s="908"/>
      <c r="AC474" s="908"/>
      <c r="AD474" s="908"/>
      <c r="AE474" s="908"/>
      <c r="AF474" s="908"/>
      <c r="AG474" s="908"/>
      <c r="AH474" s="908"/>
      <c r="AI474" s="908"/>
      <c r="AJ474" s="908"/>
      <c r="AK474" s="908"/>
      <c r="AL474" s="908"/>
      <c r="AM474" s="908"/>
      <c r="AN474" s="908"/>
      <c r="AO474" s="908"/>
      <c r="AP474" s="908"/>
      <c r="AQ474" s="908"/>
    </row>
    <row r="475" spans="1:43" ht="12.75" customHeight="1" x14ac:dyDescent="0.2">
      <c r="A475" s="908"/>
      <c r="B475" s="909"/>
      <c r="C475" s="908"/>
      <c r="D475" s="908"/>
      <c r="E475" s="908"/>
      <c r="F475" s="908"/>
      <c r="G475" s="908"/>
      <c r="H475" s="908"/>
      <c r="I475" s="908"/>
      <c r="J475" s="908"/>
      <c r="K475" s="908"/>
      <c r="L475" s="908"/>
      <c r="M475" s="908"/>
      <c r="N475" s="908"/>
      <c r="O475" s="908"/>
      <c r="P475" s="908"/>
      <c r="Q475" s="908"/>
      <c r="R475" s="908"/>
      <c r="S475" s="908"/>
      <c r="T475" s="908"/>
      <c r="U475" s="908"/>
      <c r="V475" s="908"/>
      <c r="W475" s="908"/>
      <c r="X475" s="908"/>
      <c r="Y475" s="908"/>
      <c r="Z475" s="908"/>
      <c r="AA475" s="908"/>
      <c r="AB475" s="908"/>
      <c r="AC475" s="908"/>
      <c r="AD475" s="908"/>
      <c r="AE475" s="908"/>
      <c r="AF475" s="908"/>
      <c r="AG475" s="908"/>
      <c r="AH475" s="908"/>
      <c r="AI475" s="908"/>
      <c r="AJ475" s="908"/>
      <c r="AK475" s="908"/>
      <c r="AL475" s="908"/>
      <c r="AM475" s="908"/>
      <c r="AN475" s="908"/>
      <c r="AO475" s="908"/>
      <c r="AP475" s="908"/>
      <c r="AQ475" s="908"/>
    </row>
    <row r="476" spans="1:43" ht="12.75" customHeight="1" x14ac:dyDescent="0.2">
      <c r="A476" s="908"/>
      <c r="B476" s="909"/>
      <c r="C476" s="908"/>
      <c r="D476" s="908"/>
      <c r="E476" s="908"/>
      <c r="F476" s="908"/>
      <c r="G476" s="908"/>
      <c r="H476" s="908"/>
      <c r="I476" s="908"/>
      <c r="J476" s="908"/>
      <c r="K476" s="908"/>
      <c r="L476" s="908"/>
      <c r="M476" s="908"/>
      <c r="N476" s="908"/>
      <c r="O476" s="908"/>
      <c r="P476" s="908"/>
      <c r="Q476" s="908"/>
      <c r="R476" s="908"/>
      <c r="S476" s="908"/>
      <c r="T476" s="908"/>
      <c r="U476" s="908"/>
      <c r="V476" s="908"/>
      <c r="W476" s="908"/>
      <c r="X476" s="908"/>
      <c r="Y476" s="908"/>
      <c r="Z476" s="908"/>
      <c r="AA476" s="908"/>
      <c r="AB476" s="908"/>
      <c r="AC476" s="908"/>
      <c r="AD476" s="908"/>
      <c r="AE476" s="908"/>
      <c r="AF476" s="908"/>
      <c r="AG476" s="908"/>
      <c r="AH476" s="908"/>
      <c r="AI476" s="908"/>
      <c r="AJ476" s="908"/>
      <c r="AK476" s="908"/>
      <c r="AL476" s="908"/>
      <c r="AM476" s="908"/>
      <c r="AN476" s="908"/>
      <c r="AO476" s="908"/>
      <c r="AP476" s="908"/>
      <c r="AQ476" s="908"/>
    </row>
    <row r="477" spans="1:43" ht="12.75" customHeight="1" x14ac:dyDescent="0.2">
      <c r="A477" s="908"/>
      <c r="B477" s="909"/>
      <c r="C477" s="908"/>
      <c r="D477" s="908"/>
      <c r="E477" s="908"/>
      <c r="F477" s="908"/>
      <c r="G477" s="908"/>
      <c r="H477" s="908"/>
      <c r="I477" s="908"/>
      <c r="J477" s="908"/>
      <c r="K477" s="908"/>
      <c r="L477" s="908"/>
      <c r="M477" s="908"/>
      <c r="N477" s="908"/>
      <c r="O477" s="908"/>
      <c r="P477" s="908"/>
      <c r="Q477" s="908"/>
      <c r="R477" s="908"/>
      <c r="S477" s="908"/>
      <c r="T477" s="908"/>
      <c r="U477" s="908"/>
      <c r="V477" s="908"/>
      <c r="W477" s="908"/>
      <c r="X477" s="908"/>
      <c r="Y477" s="908"/>
      <c r="Z477" s="908"/>
      <c r="AA477" s="908"/>
      <c r="AB477" s="908"/>
      <c r="AC477" s="908"/>
      <c r="AD477" s="908"/>
      <c r="AE477" s="908"/>
      <c r="AF477" s="908"/>
      <c r="AG477" s="908"/>
      <c r="AH477" s="908"/>
      <c r="AI477" s="908"/>
      <c r="AJ477" s="908"/>
      <c r="AK477" s="908"/>
      <c r="AL477" s="908"/>
      <c r="AM477" s="908"/>
      <c r="AN477" s="908"/>
      <c r="AO477" s="908"/>
      <c r="AP477" s="908"/>
      <c r="AQ477" s="908"/>
    </row>
    <row r="478" spans="1:43" ht="12.75" customHeight="1" x14ac:dyDescent="0.2">
      <c r="A478" s="908"/>
      <c r="B478" s="909"/>
      <c r="C478" s="908"/>
      <c r="D478" s="908"/>
      <c r="E478" s="908"/>
      <c r="F478" s="908"/>
      <c r="G478" s="908"/>
      <c r="H478" s="908"/>
      <c r="I478" s="908"/>
      <c r="J478" s="908"/>
      <c r="K478" s="908"/>
      <c r="L478" s="908"/>
      <c r="M478" s="908"/>
      <c r="N478" s="908"/>
      <c r="O478" s="908"/>
      <c r="P478" s="908"/>
      <c r="Q478" s="908"/>
      <c r="R478" s="908"/>
      <c r="S478" s="908"/>
      <c r="T478" s="908"/>
      <c r="U478" s="908"/>
      <c r="V478" s="908"/>
      <c r="W478" s="908"/>
      <c r="X478" s="908"/>
      <c r="Y478" s="908"/>
      <c r="Z478" s="908"/>
      <c r="AA478" s="908"/>
      <c r="AB478" s="908"/>
      <c r="AC478" s="908"/>
      <c r="AD478" s="908"/>
      <c r="AE478" s="908"/>
      <c r="AF478" s="908"/>
      <c r="AG478" s="908"/>
      <c r="AH478" s="908"/>
      <c r="AI478" s="908"/>
      <c r="AJ478" s="908"/>
      <c r="AK478" s="908"/>
      <c r="AL478" s="908"/>
      <c r="AM478" s="908"/>
      <c r="AN478" s="908"/>
      <c r="AO478" s="908"/>
      <c r="AP478" s="908"/>
      <c r="AQ478" s="908"/>
    </row>
    <row r="479" spans="1:43" ht="12.75" customHeight="1" x14ac:dyDescent="0.2">
      <c r="A479" s="908"/>
      <c r="B479" s="909"/>
      <c r="C479" s="908"/>
      <c r="D479" s="908"/>
      <c r="E479" s="908"/>
      <c r="F479" s="908"/>
      <c r="G479" s="908"/>
      <c r="H479" s="908"/>
      <c r="I479" s="908"/>
      <c r="J479" s="908"/>
      <c r="K479" s="908"/>
      <c r="L479" s="908"/>
      <c r="M479" s="908"/>
      <c r="N479" s="908"/>
      <c r="O479" s="908"/>
      <c r="P479" s="908"/>
      <c r="Q479" s="908"/>
      <c r="R479" s="908"/>
      <c r="S479" s="908"/>
      <c r="T479" s="908"/>
      <c r="U479" s="908"/>
      <c r="V479" s="908"/>
      <c r="W479" s="908"/>
      <c r="X479" s="908"/>
      <c r="Y479" s="908"/>
      <c r="Z479" s="908"/>
      <c r="AA479" s="908"/>
      <c r="AB479" s="908"/>
      <c r="AC479" s="908"/>
      <c r="AD479" s="908"/>
      <c r="AE479" s="908"/>
      <c r="AF479" s="908"/>
      <c r="AG479" s="908"/>
      <c r="AH479" s="908"/>
      <c r="AI479" s="908"/>
      <c r="AJ479" s="908"/>
      <c r="AK479" s="908"/>
      <c r="AL479" s="908"/>
      <c r="AM479" s="908"/>
      <c r="AN479" s="908"/>
      <c r="AO479" s="908"/>
      <c r="AP479" s="908"/>
      <c r="AQ479" s="908"/>
    </row>
    <row r="480" spans="1:43" ht="12.75" customHeight="1" x14ac:dyDescent="0.2">
      <c r="A480" s="908"/>
      <c r="B480" s="909"/>
      <c r="C480" s="908"/>
      <c r="D480" s="908"/>
      <c r="E480" s="908"/>
      <c r="F480" s="908"/>
      <c r="G480" s="908"/>
      <c r="H480" s="908"/>
      <c r="I480" s="908"/>
      <c r="J480" s="908"/>
      <c r="K480" s="908"/>
      <c r="L480" s="908"/>
      <c r="M480" s="908"/>
      <c r="N480" s="908"/>
      <c r="O480" s="908"/>
      <c r="P480" s="908"/>
      <c r="Q480" s="908"/>
      <c r="R480" s="908"/>
      <c r="S480" s="908"/>
      <c r="T480" s="908"/>
      <c r="U480" s="908"/>
      <c r="V480" s="908"/>
      <c r="W480" s="908"/>
      <c r="X480" s="908"/>
      <c r="Y480" s="908"/>
      <c r="Z480" s="908"/>
      <c r="AA480" s="908"/>
      <c r="AB480" s="908"/>
      <c r="AC480" s="908"/>
      <c r="AD480" s="908"/>
      <c r="AE480" s="908"/>
      <c r="AF480" s="908"/>
      <c r="AG480" s="908"/>
      <c r="AH480" s="908"/>
      <c r="AI480" s="908"/>
      <c r="AJ480" s="908"/>
      <c r="AK480" s="908"/>
      <c r="AL480" s="908"/>
      <c r="AM480" s="908"/>
      <c r="AN480" s="908"/>
      <c r="AO480" s="908"/>
      <c r="AP480" s="908"/>
      <c r="AQ480" s="908"/>
    </row>
    <row r="481" spans="1:43" ht="12.75" customHeight="1" x14ac:dyDescent="0.2">
      <c r="A481" s="908"/>
      <c r="B481" s="909"/>
      <c r="C481" s="908"/>
      <c r="D481" s="908"/>
      <c r="E481" s="908"/>
      <c r="F481" s="908"/>
      <c r="G481" s="908"/>
      <c r="H481" s="908"/>
      <c r="I481" s="908"/>
      <c r="J481" s="908"/>
      <c r="K481" s="908"/>
      <c r="L481" s="908"/>
      <c r="M481" s="908"/>
      <c r="N481" s="908"/>
      <c r="O481" s="908"/>
      <c r="P481" s="908"/>
      <c r="Q481" s="908"/>
      <c r="R481" s="908"/>
      <c r="S481" s="908"/>
      <c r="T481" s="908"/>
      <c r="U481" s="908"/>
      <c r="V481" s="908"/>
      <c r="W481" s="908"/>
      <c r="X481" s="908"/>
      <c r="Y481" s="908"/>
      <c r="Z481" s="908"/>
      <c r="AA481" s="908"/>
      <c r="AB481" s="908"/>
      <c r="AC481" s="908"/>
      <c r="AD481" s="908"/>
      <c r="AE481" s="908"/>
      <c r="AF481" s="908"/>
      <c r="AG481" s="908"/>
      <c r="AH481" s="908"/>
      <c r="AI481" s="908"/>
      <c r="AJ481" s="908"/>
      <c r="AK481" s="908"/>
      <c r="AL481" s="908"/>
      <c r="AM481" s="908"/>
      <c r="AN481" s="908"/>
      <c r="AO481" s="908"/>
      <c r="AP481" s="908"/>
      <c r="AQ481" s="908"/>
    </row>
    <row r="482" spans="1:43" ht="12.75" customHeight="1" x14ac:dyDescent="0.2">
      <c r="A482" s="908"/>
      <c r="B482" s="909"/>
      <c r="C482" s="908"/>
      <c r="D482" s="908"/>
      <c r="E482" s="908"/>
      <c r="F482" s="908"/>
      <c r="G482" s="908"/>
      <c r="H482" s="908"/>
      <c r="I482" s="908"/>
      <c r="J482" s="908"/>
      <c r="K482" s="908"/>
      <c r="L482" s="908"/>
      <c r="M482" s="908"/>
      <c r="N482" s="908"/>
      <c r="O482" s="908"/>
      <c r="P482" s="908"/>
      <c r="Q482" s="908"/>
      <c r="R482" s="908"/>
      <c r="S482" s="908"/>
      <c r="T482" s="908"/>
      <c r="U482" s="908"/>
      <c r="V482" s="908"/>
      <c r="W482" s="908"/>
      <c r="X482" s="908"/>
      <c r="Y482" s="908"/>
      <c r="Z482" s="908"/>
      <c r="AA482" s="908"/>
      <c r="AB482" s="908"/>
      <c r="AC482" s="908"/>
      <c r="AD482" s="908"/>
      <c r="AE482" s="908"/>
      <c r="AF482" s="908"/>
      <c r="AG482" s="908"/>
      <c r="AH482" s="908"/>
      <c r="AI482" s="908"/>
      <c r="AJ482" s="908"/>
      <c r="AK482" s="908"/>
      <c r="AL482" s="908"/>
      <c r="AM482" s="908"/>
      <c r="AN482" s="908"/>
      <c r="AO482" s="908"/>
      <c r="AP482" s="908"/>
      <c r="AQ482" s="908"/>
    </row>
    <row r="483" spans="1:43" ht="12.75" customHeight="1" x14ac:dyDescent="0.2">
      <c r="A483" s="908"/>
      <c r="B483" s="909"/>
      <c r="C483" s="908"/>
      <c r="D483" s="908"/>
      <c r="E483" s="908"/>
      <c r="F483" s="908"/>
      <c r="G483" s="908"/>
      <c r="H483" s="908"/>
      <c r="I483" s="908"/>
      <c r="J483" s="908"/>
      <c r="K483" s="908"/>
      <c r="L483" s="908"/>
      <c r="M483" s="908"/>
      <c r="N483" s="908"/>
      <c r="O483" s="908"/>
      <c r="P483" s="908"/>
      <c r="Q483" s="908"/>
      <c r="R483" s="908"/>
      <c r="S483" s="908"/>
      <c r="T483" s="908"/>
      <c r="U483" s="908"/>
      <c r="V483" s="908"/>
      <c r="W483" s="908"/>
      <c r="X483" s="908"/>
      <c r="Y483" s="908"/>
      <c r="Z483" s="908"/>
      <c r="AA483" s="908"/>
      <c r="AB483" s="908"/>
      <c r="AC483" s="908"/>
      <c r="AD483" s="908"/>
      <c r="AE483" s="908"/>
      <c r="AF483" s="908"/>
      <c r="AG483" s="908"/>
      <c r="AH483" s="908"/>
      <c r="AI483" s="908"/>
      <c r="AJ483" s="908"/>
      <c r="AK483" s="908"/>
      <c r="AL483" s="908"/>
      <c r="AM483" s="908"/>
      <c r="AN483" s="908"/>
      <c r="AO483" s="908"/>
      <c r="AP483" s="908"/>
      <c r="AQ483" s="908"/>
    </row>
    <row r="484" spans="1:43" ht="12.75" customHeight="1" x14ac:dyDescent="0.2">
      <c r="A484" s="908"/>
      <c r="B484" s="909"/>
      <c r="C484" s="908"/>
      <c r="D484" s="908"/>
      <c r="E484" s="908"/>
      <c r="F484" s="908"/>
      <c r="G484" s="908"/>
      <c r="H484" s="908"/>
      <c r="I484" s="908"/>
      <c r="J484" s="908"/>
      <c r="K484" s="908"/>
      <c r="L484" s="908"/>
      <c r="M484" s="908"/>
      <c r="N484" s="908"/>
      <c r="O484" s="908"/>
      <c r="P484" s="908"/>
      <c r="Q484" s="908"/>
      <c r="R484" s="908"/>
      <c r="S484" s="908"/>
      <c r="T484" s="908"/>
      <c r="U484" s="908"/>
      <c r="V484" s="908"/>
      <c r="W484" s="908"/>
      <c r="X484" s="908"/>
      <c r="Y484" s="908"/>
      <c r="Z484" s="908"/>
      <c r="AA484" s="908"/>
      <c r="AB484" s="908"/>
      <c r="AC484" s="908"/>
      <c r="AD484" s="908"/>
      <c r="AE484" s="908"/>
      <c r="AF484" s="908"/>
      <c r="AG484" s="908"/>
      <c r="AH484" s="908"/>
      <c r="AI484" s="908"/>
      <c r="AJ484" s="908"/>
      <c r="AK484" s="908"/>
      <c r="AL484" s="908"/>
      <c r="AM484" s="908"/>
      <c r="AN484" s="908"/>
      <c r="AO484" s="908"/>
      <c r="AP484" s="908"/>
      <c r="AQ484" s="908"/>
    </row>
    <row r="485" spans="1:43" ht="12.75" customHeight="1" x14ac:dyDescent="0.2">
      <c r="A485" s="908"/>
      <c r="B485" s="909"/>
      <c r="C485" s="908"/>
      <c r="D485" s="908"/>
      <c r="E485" s="908"/>
      <c r="F485" s="908"/>
      <c r="G485" s="908"/>
      <c r="H485" s="908"/>
      <c r="I485" s="908"/>
      <c r="J485" s="908"/>
      <c r="K485" s="908"/>
      <c r="L485" s="908"/>
      <c r="M485" s="908"/>
      <c r="N485" s="908"/>
      <c r="O485" s="908"/>
      <c r="P485" s="908"/>
      <c r="Q485" s="908"/>
      <c r="R485" s="908"/>
      <c r="S485" s="908"/>
      <c r="T485" s="908"/>
      <c r="U485" s="908"/>
      <c r="V485" s="908"/>
      <c r="W485" s="908"/>
      <c r="X485" s="908"/>
      <c r="Y485" s="908"/>
      <c r="Z485" s="908"/>
      <c r="AA485" s="908"/>
      <c r="AB485" s="908"/>
      <c r="AC485" s="908"/>
      <c r="AD485" s="908"/>
      <c r="AE485" s="908"/>
      <c r="AF485" s="908"/>
      <c r="AG485" s="908"/>
      <c r="AH485" s="908"/>
      <c r="AI485" s="908"/>
      <c r="AJ485" s="908"/>
      <c r="AK485" s="908"/>
      <c r="AL485" s="908"/>
      <c r="AM485" s="908"/>
      <c r="AN485" s="908"/>
      <c r="AO485" s="908"/>
      <c r="AP485" s="908"/>
      <c r="AQ485" s="908"/>
    </row>
    <row r="486" spans="1:43" ht="12.75" customHeight="1" x14ac:dyDescent="0.2">
      <c r="A486" s="908"/>
      <c r="B486" s="909"/>
      <c r="C486" s="908"/>
      <c r="D486" s="908"/>
      <c r="E486" s="908"/>
      <c r="F486" s="908"/>
      <c r="G486" s="908"/>
      <c r="H486" s="908"/>
      <c r="I486" s="908"/>
      <c r="J486" s="908"/>
      <c r="K486" s="908"/>
      <c r="L486" s="908"/>
      <c r="M486" s="908"/>
      <c r="N486" s="908"/>
      <c r="O486" s="908"/>
      <c r="P486" s="908"/>
      <c r="Q486" s="908"/>
      <c r="R486" s="908"/>
      <c r="S486" s="908"/>
      <c r="T486" s="908"/>
      <c r="U486" s="908"/>
      <c r="V486" s="908"/>
      <c r="W486" s="908"/>
      <c r="X486" s="908"/>
      <c r="Y486" s="908"/>
      <c r="Z486" s="908"/>
      <c r="AA486" s="908"/>
      <c r="AB486" s="908"/>
      <c r="AC486" s="908"/>
      <c r="AD486" s="908"/>
      <c r="AE486" s="908"/>
      <c r="AF486" s="908"/>
      <c r="AG486" s="908"/>
      <c r="AH486" s="908"/>
      <c r="AI486" s="908"/>
      <c r="AJ486" s="908"/>
      <c r="AK486" s="908"/>
      <c r="AL486" s="908"/>
      <c r="AM486" s="908"/>
      <c r="AN486" s="908"/>
      <c r="AO486" s="908"/>
      <c r="AP486" s="908"/>
      <c r="AQ486" s="908"/>
    </row>
    <row r="487" spans="1:43" ht="12.75" customHeight="1" x14ac:dyDescent="0.2">
      <c r="A487" s="908"/>
      <c r="B487" s="909"/>
      <c r="C487" s="908"/>
      <c r="D487" s="908"/>
      <c r="E487" s="908"/>
      <c r="F487" s="908"/>
      <c r="G487" s="908"/>
      <c r="H487" s="908"/>
      <c r="I487" s="908"/>
      <c r="J487" s="908"/>
      <c r="K487" s="908"/>
      <c r="L487" s="908"/>
      <c r="M487" s="908"/>
      <c r="N487" s="908"/>
      <c r="O487" s="908"/>
      <c r="P487" s="908"/>
      <c r="Q487" s="908"/>
      <c r="R487" s="908"/>
      <c r="S487" s="908"/>
      <c r="T487" s="908"/>
      <c r="U487" s="908"/>
      <c r="V487" s="908"/>
      <c r="W487" s="908"/>
      <c r="X487" s="908"/>
      <c r="Y487" s="908"/>
      <c r="Z487" s="908"/>
      <c r="AA487" s="908"/>
      <c r="AB487" s="908"/>
      <c r="AC487" s="908"/>
      <c r="AD487" s="908"/>
      <c r="AE487" s="908"/>
      <c r="AF487" s="908"/>
      <c r="AG487" s="908"/>
      <c r="AH487" s="908"/>
      <c r="AI487" s="908"/>
      <c r="AJ487" s="908"/>
      <c r="AK487" s="908"/>
      <c r="AL487" s="908"/>
      <c r="AM487" s="908"/>
      <c r="AN487" s="908"/>
      <c r="AO487" s="908"/>
      <c r="AP487" s="908"/>
      <c r="AQ487" s="908"/>
    </row>
    <row r="488" spans="1:43" ht="12.75" customHeight="1" x14ac:dyDescent="0.2">
      <c r="A488" s="908"/>
      <c r="B488" s="909"/>
      <c r="C488" s="908"/>
      <c r="D488" s="908"/>
      <c r="E488" s="908"/>
      <c r="F488" s="908"/>
      <c r="G488" s="908"/>
      <c r="H488" s="908"/>
      <c r="I488" s="908"/>
      <c r="J488" s="908"/>
      <c r="K488" s="908"/>
      <c r="L488" s="908"/>
      <c r="M488" s="908"/>
      <c r="N488" s="908"/>
      <c r="O488" s="908"/>
      <c r="P488" s="908"/>
      <c r="Q488" s="908"/>
      <c r="R488" s="908"/>
      <c r="S488" s="908"/>
      <c r="T488" s="908"/>
      <c r="U488" s="908"/>
      <c r="V488" s="908"/>
      <c r="W488" s="908"/>
      <c r="X488" s="908"/>
      <c r="Y488" s="908"/>
      <c r="Z488" s="908"/>
      <c r="AA488" s="908"/>
      <c r="AB488" s="908"/>
      <c r="AC488" s="908"/>
      <c r="AD488" s="908"/>
      <c r="AE488" s="908"/>
      <c r="AF488" s="908"/>
      <c r="AG488" s="908"/>
      <c r="AH488" s="908"/>
      <c r="AI488" s="908"/>
      <c r="AJ488" s="908"/>
      <c r="AK488" s="908"/>
      <c r="AL488" s="908"/>
      <c r="AM488" s="908"/>
      <c r="AN488" s="908"/>
      <c r="AO488" s="908"/>
      <c r="AP488" s="908"/>
      <c r="AQ488" s="908"/>
    </row>
    <row r="489" spans="1:43" ht="12.75" customHeight="1" x14ac:dyDescent="0.2">
      <c r="A489" s="908"/>
      <c r="B489" s="909"/>
      <c r="C489" s="908"/>
      <c r="D489" s="908"/>
      <c r="E489" s="908"/>
      <c r="F489" s="908"/>
      <c r="G489" s="908"/>
      <c r="H489" s="908"/>
      <c r="I489" s="908"/>
      <c r="J489" s="908"/>
      <c r="K489" s="908"/>
      <c r="L489" s="908"/>
      <c r="M489" s="908"/>
      <c r="N489" s="908"/>
      <c r="O489" s="908"/>
      <c r="P489" s="908"/>
      <c r="Q489" s="908"/>
      <c r="R489" s="908"/>
      <c r="S489" s="908"/>
      <c r="T489" s="908"/>
      <c r="U489" s="908"/>
      <c r="V489" s="908"/>
      <c r="W489" s="908"/>
      <c r="X489" s="908"/>
      <c r="Y489" s="908"/>
      <c r="Z489" s="908"/>
      <c r="AA489" s="908"/>
      <c r="AB489" s="908"/>
      <c r="AC489" s="908"/>
      <c r="AD489" s="908"/>
      <c r="AE489" s="908"/>
      <c r="AF489" s="908"/>
      <c r="AG489" s="908"/>
      <c r="AH489" s="908"/>
      <c r="AI489" s="908"/>
      <c r="AJ489" s="908"/>
      <c r="AK489" s="908"/>
      <c r="AL489" s="908"/>
      <c r="AM489" s="908"/>
      <c r="AN489" s="908"/>
      <c r="AO489" s="908"/>
      <c r="AP489" s="908"/>
      <c r="AQ489" s="908"/>
    </row>
    <row r="490" spans="1:43" ht="12.75" customHeight="1" x14ac:dyDescent="0.2">
      <c r="A490" s="908"/>
      <c r="B490" s="909"/>
      <c r="C490" s="908"/>
      <c r="D490" s="908"/>
      <c r="E490" s="908"/>
      <c r="F490" s="908"/>
      <c r="G490" s="908"/>
      <c r="H490" s="908"/>
      <c r="I490" s="908"/>
      <c r="J490" s="908"/>
      <c r="K490" s="908"/>
      <c r="L490" s="908"/>
      <c r="M490" s="908"/>
      <c r="N490" s="908"/>
      <c r="O490" s="908"/>
      <c r="P490" s="908"/>
      <c r="Q490" s="908"/>
      <c r="R490" s="908"/>
      <c r="S490" s="908"/>
      <c r="T490" s="908"/>
      <c r="U490" s="908"/>
      <c r="V490" s="908"/>
      <c r="W490" s="908"/>
      <c r="X490" s="908"/>
      <c r="Y490" s="908"/>
      <c r="Z490" s="908"/>
      <c r="AA490" s="908"/>
      <c r="AB490" s="908"/>
      <c r="AC490" s="908"/>
      <c r="AD490" s="908"/>
      <c r="AE490" s="908"/>
      <c r="AF490" s="908"/>
      <c r="AG490" s="908"/>
      <c r="AH490" s="908"/>
      <c r="AI490" s="908"/>
      <c r="AJ490" s="908"/>
      <c r="AK490" s="908"/>
      <c r="AL490" s="908"/>
      <c r="AM490" s="908"/>
      <c r="AN490" s="908"/>
      <c r="AO490" s="908"/>
      <c r="AP490" s="908"/>
      <c r="AQ490" s="908"/>
    </row>
    <row r="491" spans="1:43" ht="12.75" customHeight="1" x14ac:dyDescent="0.2">
      <c r="A491" s="908"/>
      <c r="B491" s="909"/>
      <c r="C491" s="908"/>
      <c r="D491" s="908"/>
      <c r="E491" s="908"/>
      <c r="F491" s="908"/>
      <c r="G491" s="908"/>
      <c r="H491" s="908"/>
      <c r="I491" s="908"/>
      <c r="J491" s="908"/>
      <c r="K491" s="908"/>
      <c r="L491" s="908"/>
      <c r="M491" s="908"/>
      <c r="N491" s="908"/>
      <c r="O491" s="908"/>
      <c r="P491" s="908"/>
      <c r="Q491" s="908"/>
      <c r="R491" s="908"/>
      <c r="S491" s="908"/>
      <c r="T491" s="908"/>
      <c r="U491" s="908"/>
      <c r="V491" s="908"/>
      <c r="W491" s="908"/>
      <c r="X491" s="908"/>
      <c r="Y491" s="908"/>
      <c r="Z491" s="908"/>
      <c r="AA491" s="908"/>
      <c r="AB491" s="908"/>
      <c r="AC491" s="908"/>
      <c r="AD491" s="908"/>
      <c r="AE491" s="908"/>
      <c r="AF491" s="908"/>
      <c r="AG491" s="908"/>
      <c r="AH491" s="908"/>
      <c r="AI491" s="908"/>
      <c r="AJ491" s="908"/>
      <c r="AK491" s="908"/>
      <c r="AL491" s="908"/>
      <c r="AM491" s="908"/>
      <c r="AN491" s="908"/>
      <c r="AO491" s="908"/>
      <c r="AP491" s="908"/>
      <c r="AQ491" s="908"/>
    </row>
    <row r="492" spans="1:43" ht="12.75" customHeight="1" x14ac:dyDescent="0.2">
      <c r="A492" s="908"/>
      <c r="B492" s="909"/>
      <c r="C492" s="908"/>
      <c r="D492" s="908"/>
      <c r="E492" s="908"/>
      <c r="F492" s="908"/>
      <c r="G492" s="908"/>
      <c r="H492" s="908"/>
      <c r="I492" s="908"/>
      <c r="J492" s="908"/>
      <c r="K492" s="908"/>
      <c r="L492" s="908"/>
      <c r="M492" s="908"/>
      <c r="N492" s="908"/>
      <c r="O492" s="908"/>
      <c r="P492" s="908"/>
      <c r="Q492" s="908"/>
      <c r="R492" s="908"/>
      <c r="S492" s="908"/>
      <c r="T492" s="908"/>
      <c r="U492" s="908"/>
      <c r="V492" s="908"/>
      <c r="W492" s="908"/>
      <c r="X492" s="908"/>
      <c r="Y492" s="908"/>
      <c r="Z492" s="908"/>
      <c r="AA492" s="908"/>
      <c r="AB492" s="908"/>
      <c r="AC492" s="908"/>
      <c r="AD492" s="908"/>
      <c r="AE492" s="908"/>
      <c r="AF492" s="908"/>
      <c r="AG492" s="908"/>
      <c r="AH492" s="908"/>
      <c r="AI492" s="908"/>
      <c r="AJ492" s="908"/>
      <c r="AK492" s="908"/>
      <c r="AL492" s="908"/>
      <c r="AM492" s="908"/>
      <c r="AN492" s="908"/>
      <c r="AO492" s="908"/>
      <c r="AP492" s="908"/>
      <c r="AQ492" s="908"/>
    </row>
    <row r="493" spans="1:43" ht="12.75" customHeight="1" x14ac:dyDescent="0.2">
      <c r="A493" s="908"/>
      <c r="B493" s="909"/>
      <c r="C493" s="908"/>
      <c r="D493" s="908"/>
      <c r="E493" s="908"/>
      <c r="F493" s="908"/>
      <c r="G493" s="908"/>
      <c r="H493" s="908"/>
      <c r="I493" s="908"/>
      <c r="J493" s="908"/>
      <c r="K493" s="908"/>
      <c r="L493" s="908"/>
      <c r="M493" s="908"/>
      <c r="N493" s="908"/>
      <c r="O493" s="908"/>
      <c r="P493" s="908"/>
      <c r="Q493" s="908"/>
      <c r="R493" s="908"/>
      <c r="S493" s="908"/>
      <c r="T493" s="908"/>
      <c r="U493" s="908"/>
      <c r="V493" s="908"/>
      <c r="W493" s="908"/>
      <c r="X493" s="908"/>
      <c r="Y493" s="908"/>
      <c r="Z493" s="908"/>
      <c r="AA493" s="908"/>
      <c r="AB493" s="908"/>
      <c r="AC493" s="908"/>
      <c r="AD493" s="908"/>
      <c r="AE493" s="908"/>
      <c r="AF493" s="908"/>
      <c r="AG493" s="908"/>
      <c r="AH493" s="908"/>
      <c r="AI493" s="908"/>
      <c r="AJ493" s="908"/>
      <c r="AK493" s="908"/>
      <c r="AL493" s="908"/>
      <c r="AM493" s="908"/>
      <c r="AN493" s="908"/>
      <c r="AO493" s="908"/>
      <c r="AP493" s="908"/>
      <c r="AQ493" s="908"/>
    </row>
    <row r="494" spans="1:43" ht="12.75" customHeight="1" x14ac:dyDescent="0.2">
      <c r="A494" s="908"/>
      <c r="B494" s="909"/>
      <c r="C494" s="908"/>
      <c r="D494" s="908"/>
      <c r="E494" s="908"/>
      <c r="F494" s="908"/>
      <c r="G494" s="908"/>
      <c r="H494" s="908"/>
      <c r="I494" s="908"/>
      <c r="J494" s="908"/>
      <c r="K494" s="908"/>
      <c r="L494" s="908"/>
      <c r="M494" s="908"/>
      <c r="N494" s="908"/>
      <c r="O494" s="908"/>
      <c r="P494" s="908"/>
      <c r="Q494" s="908"/>
      <c r="R494" s="908"/>
      <c r="S494" s="908"/>
      <c r="T494" s="908"/>
      <c r="U494" s="908"/>
      <c r="V494" s="908"/>
      <c r="W494" s="908"/>
      <c r="X494" s="908"/>
      <c r="Y494" s="908"/>
      <c r="Z494" s="908"/>
      <c r="AA494" s="908"/>
      <c r="AB494" s="908"/>
      <c r="AC494" s="908"/>
      <c r="AD494" s="908"/>
      <c r="AE494" s="908"/>
      <c r="AF494" s="908"/>
      <c r="AG494" s="908"/>
      <c r="AH494" s="908"/>
      <c r="AI494" s="908"/>
      <c r="AJ494" s="908"/>
      <c r="AK494" s="908"/>
      <c r="AL494" s="908"/>
      <c r="AM494" s="908"/>
      <c r="AN494" s="908"/>
      <c r="AO494" s="908"/>
      <c r="AP494" s="908"/>
      <c r="AQ494" s="908"/>
    </row>
    <row r="495" spans="1:43" ht="12.75" customHeight="1" x14ac:dyDescent="0.2">
      <c r="A495" s="908"/>
      <c r="B495" s="909"/>
      <c r="C495" s="908"/>
      <c r="D495" s="908"/>
      <c r="E495" s="908"/>
      <c r="F495" s="908"/>
      <c r="G495" s="908"/>
      <c r="H495" s="908"/>
      <c r="I495" s="908"/>
      <c r="J495" s="908"/>
      <c r="K495" s="908"/>
      <c r="L495" s="908"/>
      <c r="M495" s="908"/>
      <c r="N495" s="908"/>
      <c r="O495" s="908"/>
      <c r="P495" s="908"/>
      <c r="Q495" s="908"/>
      <c r="R495" s="908"/>
      <c r="S495" s="908"/>
      <c r="T495" s="908"/>
      <c r="U495" s="908"/>
      <c r="V495" s="908"/>
      <c r="W495" s="908"/>
      <c r="X495" s="908"/>
      <c r="Y495" s="908"/>
      <c r="Z495" s="908"/>
      <c r="AA495" s="908"/>
      <c r="AB495" s="908"/>
      <c r="AC495" s="908"/>
      <c r="AD495" s="908"/>
      <c r="AE495" s="908"/>
      <c r="AF495" s="908"/>
      <c r="AG495" s="908"/>
      <c r="AH495" s="908"/>
      <c r="AI495" s="908"/>
      <c r="AJ495" s="908"/>
      <c r="AK495" s="908"/>
      <c r="AL495" s="908"/>
      <c r="AM495" s="908"/>
      <c r="AN495" s="908"/>
      <c r="AO495" s="908"/>
      <c r="AP495" s="908"/>
      <c r="AQ495" s="908"/>
    </row>
    <row r="496" spans="1:43" ht="12.75" customHeight="1" x14ac:dyDescent="0.2">
      <c r="A496" s="908"/>
      <c r="B496" s="909"/>
      <c r="C496" s="908"/>
      <c r="D496" s="908"/>
      <c r="E496" s="908"/>
      <c r="F496" s="908"/>
      <c r="G496" s="908"/>
      <c r="H496" s="908"/>
      <c r="I496" s="908"/>
      <c r="J496" s="908"/>
      <c r="K496" s="908"/>
      <c r="L496" s="908"/>
      <c r="M496" s="908"/>
      <c r="N496" s="908"/>
      <c r="O496" s="908"/>
      <c r="P496" s="908"/>
      <c r="Q496" s="908"/>
      <c r="R496" s="908"/>
      <c r="S496" s="908"/>
      <c r="T496" s="908"/>
      <c r="U496" s="908"/>
      <c r="V496" s="908"/>
      <c r="W496" s="908"/>
      <c r="X496" s="908"/>
      <c r="Y496" s="908"/>
      <c r="Z496" s="908"/>
      <c r="AA496" s="908"/>
      <c r="AB496" s="908"/>
      <c r="AC496" s="908"/>
      <c r="AD496" s="908"/>
      <c r="AE496" s="908"/>
      <c r="AF496" s="908"/>
      <c r="AG496" s="908"/>
      <c r="AH496" s="908"/>
      <c r="AI496" s="908"/>
      <c r="AJ496" s="908"/>
      <c r="AK496" s="908"/>
      <c r="AL496" s="908"/>
      <c r="AM496" s="908"/>
      <c r="AN496" s="908"/>
      <c r="AO496" s="908"/>
      <c r="AP496" s="908"/>
      <c r="AQ496" s="908"/>
    </row>
    <row r="497" spans="1:43" ht="12.75" customHeight="1" x14ac:dyDescent="0.2">
      <c r="A497" s="908"/>
      <c r="B497" s="909"/>
      <c r="C497" s="908"/>
      <c r="D497" s="908"/>
      <c r="E497" s="908"/>
      <c r="F497" s="908"/>
      <c r="G497" s="908"/>
      <c r="H497" s="908"/>
      <c r="I497" s="908"/>
      <c r="J497" s="908"/>
      <c r="K497" s="908"/>
      <c r="L497" s="908"/>
      <c r="M497" s="908"/>
      <c r="N497" s="908"/>
      <c r="O497" s="908"/>
      <c r="P497" s="908"/>
      <c r="Q497" s="908"/>
      <c r="R497" s="908"/>
      <c r="S497" s="908"/>
      <c r="T497" s="908"/>
      <c r="U497" s="908"/>
      <c r="V497" s="908"/>
      <c r="W497" s="908"/>
      <c r="X497" s="908"/>
      <c r="Y497" s="908"/>
      <c r="Z497" s="908"/>
      <c r="AA497" s="908"/>
      <c r="AB497" s="908"/>
      <c r="AC497" s="908"/>
      <c r="AD497" s="908"/>
      <c r="AE497" s="908"/>
      <c r="AF497" s="908"/>
      <c r="AG497" s="908"/>
      <c r="AH497" s="908"/>
      <c r="AI497" s="908"/>
      <c r="AJ497" s="908"/>
      <c r="AK497" s="908"/>
      <c r="AL497" s="908"/>
      <c r="AM497" s="908"/>
      <c r="AN497" s="908"/>
      <c r="AO497" s="908"/>
      <c r="AP497" s="908"/>
      <c r="AQ497" s="908"/>
    </row>
    <row r="498" spans="1:43" ht="12.75" customHeight="1" x14ac:dyDescent="0.2">
      <c r="A498" s="908"/>
      <c r="B498" s="909"/>
      <c r="C498" s="908"/>
      <c r="D498" s="908"/>
      <c r="E498" s="908"/>
      <c r="F498" s="908"/>
      <c r="G498" s="908"/>
      <c r="H498" s="908"/>
      <c r="I498" s="908"/>
      <c r="J498" s="908"/>
      <c r="K498" s="908"/>
      <c r="L498" s="908"/>
      <c r="M498" s="908"/>
      <c r="N498" s="908"/>
      <c r="O498" s="908"/>
      <c r="P498" s="908"/>
      <c r="Q498" s="908"/>
      <c r="R498" s="908"/>
      <c r="S498" s="908"/>
      <c r="T498" s="908"/>
      <c r="U498" s="908"/>
      <c r="V498" s="908"/>
      <c r="W498" s="908"/>
      <c r="X498" s="908"/>
      <c r="Y498" s="908"/>
      <c r="Z498" s="908"/>
      <c r="AA498" s="908"/>
      <c r="AB498" s="908"/>
      <c r="AC498" s="908"/>
      <c r="AD498" s="908"/>
      <c r="AE498" s="908"/>
      <c r="AF498" s="908"/>
      <c r="AG498" s="908"/>
      <c r="AH498" s="908"/>
      <c r="AI498" s="908"/>
      <c r="AJ498" s="908"/>
      <c r="AK498" s="908"/>
      <c r="AL498" s="908"/>
      <c r="AM498" s="908"/>
      <c r="AN498" s="908"/>
      <c r="AO498" s="908"/>
      <c r="AP498" s="908"/>
      <c r="AQ498" s="908"/>
    </row>
    <row r="499" spans="1:43" ht="12.75" customHeight="1" x14ac:dyDescent="0.2">
      <c r="A499" s="908"/>
      <c r="B499" s="909"/>
      <c r="C499" s="908"/>
      <c r="D499" s="908"/>
      <c r="E499" s="908"/>
      <c r="F499" s="908"/>
      <c r="G499" s="908"/>
      <c r="H499" s="908"/>
      <c r="I499" s="908"/>
      <c r="J499" s="908"/>
      <c r="K499" s="908"/>
      <c r="L499" s="908"/>
      <c r="M499" s="908"/>
      <c r="N499" s="908"/>
      <c r="O499" s="908"/>
      <c r="P499" s="908"/>
      <c r="Q499" s="908"/>
      <c r="R499" s="908"/>
      <c r="S499" s="908"/>
      <c r="T499" s="908"/>
      <c r="U499" s="908"/>
      <c r="V499" s="908"/>
      <c r="W499" s="908"/>
      <c r="X499" s="908"/>
      <c r="Y499" s="908"/>
      <c r="Z499" s="908"/>
      <c r="AA499" s="908"/>
      <c r="AB499" s="908"/>
      <c r="AC499" s="908"/>
      <c r="AD499" s="908"/>
      <c r="AE499" s="908"/>
      <c r="AF499" s="908"/>
      <c r="AG499" s="908"/>
      <c r="AH499" s="908"/>
      <c r="AI499" s="908"/>
      <c r="AJ499" s="908"/>
      <c r="AK499" s="908"/>
      <c r="AL499" s="908"/>
      <c r="AM499" s="908"/>
      <c r="AN499" s="908"/>
      <c r="AO499" s="908"/>
      <c r="AP499" s="908"/>
      <c r="AQ499" s="908"/>
    </row>
    <row r="500" spans="1:43" ht="12.75" customHeight="1" x14ac:dyDescent="0.2">
      <c r="A500" s="908"/>
      <c r="B500" s="909"/>
      <c r="C500" s="908"/>
      <c r="D500" s="908"/>
      <c r="E500" s="908"/>
      <c r="F500" s="908"/>
      <c r="G500" s="908"/>
      <c r="H500" s="908"/>
      <c r="I500" s="908"/>
      <c r="J500" s="908"/>
      <c r="K500" s="908"/>
      <c r="L500" s="908"/>
      <c r="M500" s="908"/>
      <c r="N500" s="908"/>
      <c r="O500" s="908"/>
      <c r="P500" s="908"/>
      <c r="Q500" s="908"/>
      <c r="R500" s="908"/>
      <c r="S500" s="908"/>
      <c r="T500" s="908"/>
      <c r="U500" s="908"/>
      <c r="V500" s="908"/>
      <c r="W500" s="908"/>
      <c r="X500" s="908"/>
      <c r="Y500" s="908"/>
      <c r="Z500" s="908"/>
      <c r="AA500" s="908"/>
      <c r="AB500" s="908"/>
      <c r="AC500" s="908"/>
      <c r="AD500" s="908"/>
      <c r="AE500" s="908"/>
      <c r="AF500" s="908"/>
      <c r="AG500" s="908"/>
      <c r="AH500" s="908"/>
      <c r="AI500" s="908"/>
      <c r="AJ500" s="908"/>
      <c r="AK500" s="908"/>
      <c r="AL500" s="908"/>
      <c r="AM500" s="908"/>
      <c r="AN500" s="908"/>
      <c r="AO500" s="908"/>
      <c r="AP500" s="908"/>
      <c r="AQ500" s="908"/>
    </row>
    <row r="501" spans="1:43" ht="12.75" customHeight="1" x14ac:dyDescent="0.2">
      <c r="A501" s="908"/>
      <c r="B501" s="909"/>
      <c r="C501" s="908"/>
      <c r="D501" s="908"/>
      <c r="E501" s="908"/>
      <c r="F501" s="908"/>
      <c r="G501" s="908"/>
      <c r="H501" s="908"/>
      <c r="I501" s="908"/>
      <c r="J501" s="908"/>
      <c r="K501" s="908"/>
      <c r="L501" s="908"/>
      <c r="M501" s="908"/>
      <c r="N501" s="908"/>
      <c r="O501" s="908"/>
      <c r="P501" s="908"/>
      <c r="Q501" s="908"/>
      <c r="R501" s="908"/>
      <c r="S501" s="908"/>
      <c r="T501" s="908"/>
      <c r="U501" s="908"/>
      <c r="V501" s="908"/>
      <c r="W501" s="908"/>
      <c r="X501" s="908"/>
      <c r="Y501" s="908"/>
      <c r="Z501" s="908"/>
      <c r="AA501" s="908"/>
      <c r="AB501" s="908"/>
      <c r="AC501" s="908"/>
      <c r="AD501" s="908"/>
      <c r="AE501" s="908"/>
      <c r="AF501" s="908"/>
      <c r="AG501" s="908"/>
      <c r="AH501" s="908"/>
      <c r="AI501" s="908"/>
      <c r="AJ501" s="908"/>
      <c r="AK501" s="908"/>
      <c r="AL501" s="908"/>
      <c r="AM501" s="908"/>
      <c r="AN501" s="908"/>
      <c r="AO501" s="908"/>
      <c r="AP501" s="908"/>
      <c r="AQ501" s="908"/>
    </row>
    <row r="502" spans="1:43" ht="12.75" customHeight="1" x14ac:dyDescent="0.2">
      <c r="A502" s="908"/>
      <c r="B502" s="909"/>
      <c r="C502" s="908"/>
      <c r="D502" s="908"/>
      <c r="E502" s="908"/>
      <c r="F502" s="908"/>
      <c r="G502" s="908"/>
      <c r="H502" s="908"/>
      <c r="I502" s="908"/>
      <c r="J502" s="908"/>
      <c r="K502" s="908"/>
      <c r="L502" s="908"/>
      <c r="M502" s="908"/>
      <c r="N502" s="908"/>
      <c r="O502" s="908"/>
      <c r="P502" s="908"/>
      <c r="Q502" s="908"/>
      <c r="R502" s="908"/>
      <c r="S502" s="908"/>
      <c r="T502" s="908"/>
      <c r="U502" s="908"/>
      <c r="V502" s="908"/>
      <c r="W502" s="908"/>
      <c r="X502" s="908"/>
      <c r="Y502" s="908"/>
      <c r="Z502" s="908"/>
      <c r="AA502" s="908"/>
      <c r="AB502" s="908"/>
      <c r="AC502" s="908"/>
      <c r="AD502" s="908"/>
      <c r="AE502" s="908"/>
      <c r="AF502" s="908"/>
      <c r="AG502" s="908"/>
      <c r="AH502" s="908"/>
      <c r="AI502" s="908"/>
      <c r="AJ502" s="908"/>
      <c r="AK502" s="908"/>
      <c r="AL502" s="908"/>
      <c r="AM502" s="908"/>
      <c r="AN502" s="908"/>
      <c r="AO502" s="908"/>
      <c r="AP502" s="908"/>
      <c r="AQ502" s="908"/>
    </row>
    <row r="503" spans="1:43" ht="12.75" customHeight="1" x14ac:dyDescent="0.2">
      <c r="A503" s="908"/>
      <c r="B503" s="909"/>
      <c r="C503" s="908"/>
      <c r="D503" s="908"/>
      <c r="E503" s="908"/>
      <c r="F503" s="908"/>
      <c r="G503" s="908"/>
      <c r="H503" s="908"/>
      <c r="I503" s="908"/>
      <c r="J503" s="908"/>
      <c r="K503" s="908"/>
      <c r="L503" s="908"/>
      <c r="M503" s="908"/>
      <c r="N503" s="908"/>
      <c r="O503" s="908"/>
      <c r="P503" s="908"/>
      <c r="Q503" s="908"/>
      <c r="R503" s="908"/>
      <c r="S503" s="908"/>
      <c r="T503" s="908"/>
      <c r="U503" s="908"/>
      <c r="V503" s="908"/>
      <c r="W503" s="908"/>
      <c r="X503" s="908"/>
      <c r="Y503" s="908"/>
      <c r="Z503" s="908"/>
      <c r="AA503" s="908"/>
      <c r="AB503" s="908"/>
      <c r="AC503" s="908"/>
      <c r="AD503" s="908"/>
      <c r="AE503" s="908"/>
      <c r="AF503" s="908"/>
      <c r="AG503" s="908"/>
      <c r="AH503" s="908"/>
      <c r="AI503" s="908"/>
      <c r="AJ503" s="908"/>
      <c r="AK503" s="908"/>
      <c r="AL503" s="908"/>
      <c r="AM503" s="908"/>
      <c r="AN503" s="908"/>
      <c r="AO503" s="908"/>
      <c r="AP503" s="908"/>
      <c r="AQ503" s="908"/>
    </row>
    <row r="504" spans="1:43" ht="12.75" customHeight="1" x14ac:dyDescent="0.2">
      <c r="A504" s="908"/>
      <c r="B504" s="909"/>
      <c r="C504" s="908"/>
      <c r="D504" s="908"/>
      <c r="E504" s="908"/>
      <c r="F504" s="908"/>
      <c r="G504" s="908"/>
      <c r="H504" s="908"/>
      <c r="I504" s="908"/>
      <c r="J504" s="908"/>
      <c r="K504" s="908"/>
      <c r="L504" s="908"/>
      <c r="M504" s="908"/>
      <c r="N504" s="908"/>
      <c r="O504" s="908"/>
      <c r="P504" s="908"/>
      <c r="Q504" s="908"/>
      <c r="R504" s="908"/>
      <c r="S504" s="908"/>
      <c r="T504" s="908"/>
      <c r="U504" s="908"/>
      <c r="V504" s="908"/>
      <c r="W504" s="908"/>
      <c r="X504" s="908"/>
      <c r="Y504" s="908"/>
      <c r="Z504" s="908"/>
      <c r="AA504" s="908"/>
      <c r="AB504" s="908"/>
      <c r="AC504" s="908"/>
      <c r="AD504" s="908"/>
      <c r="AE504" s="908"/>
      <c r="AF504" s="908"/>
      <c r="AG504" s="908"/>
      <c r="AH504" s="908"/>
      <c r="AI504" s="908"/>
      <c r="AJ504" s="908"/>
      <c r="AK504" s="908"/>
      <c r="AL504" s="908"/>
      <c r="AM504" s="908"/>
      <c r="AN504" s="908"/>
      <c r="AO504" s="908"/>
      <c r="AP504" s="908"/>
      <c r="AQ504" s="908"/>
    </row>
    <row r="505" spans="1:43" ht="12.75" customHeight="1" x14ac:dyDescent="0.2">
      <c r="A505" s="908"/>
      <c r="B505" s="909"/>
      <c r="C505" s="908"/>
      <c r="D505" s="908"/>
      <c r="E505" s="908"/>
      <c r="F505" s="908"/>
      <c r="G505" s="908"/>
      <c r="H505" s="908"/>
      <c r="I505" s="908"/>
      <c r="J505" s="908"/>
      <c r="K505" s="908"/>
      <c r="L505" s="908"/>
      <c r="M505" s="908"/>
      <c r="N505" s="908"/>
      <c r="O505" s="908"/>
      <c r="P505" s="908"/>
      <c r="Q505" s="908"/>
      <c r="R505" s="908"/>
      <c r="S505" s="908"/>
      <c r="T505" s="908"/>
      <c r="U505" s="908"/>
      <c r="V505" s="908"/>
      <c r="W505" s="908"/>
      <c r="X505" s="908"/>
      <c r="Y505" s="908"/>
      <c r="Z505" s="908"/>
      <c r="AA505" s="908"/>
      <c r="AB505" s="908"/>
      <c r="AC505" s="908"/>
      <c r="AD505" s="908"/>
      <c r="AE505" s="908"/>
      <c r="AF505" s="908"/>
      <c r="AG505" s="908"/>
      <c r="AH505" s="908"/>
      <c r="AI505" s="908"/>
      <c r="AJ505" s="908"/>
      <c r="AK505" s="908"/>
      <c r="AL505" s="908"/>
      <c r="AM505" s="908"/>
      <c r="AN505" s="908"/>
      <c r="AO505" s="908"/>
      <c r="AP505" s="908"/>
      <c r="AQ505" s="908"/>
    </row>
    <row r="506" spans="1:43" ht="12.75" customHeight="1" x14ac:dyDescent="0.2">
      <c r="A506" s="908"/>
      <c r="B506" s="909"/>
      <c r="C506" s="908"/>
      <c r="D506" s="908"/>
      <c r="E506" s="908"/>
      <c r="F506" s="908"/>
      <c r="G506" s="908"/>
      <c r="H506" s="908"/>
      <c r="I506" s="908"/>
      <c r="J506" s="908"/>
      <c r="K506" s="908"/>
      <c r="L506" s="908"/>
      <c r="M506" s="908"/>
      <c r="N506" s="908"/>
      <c r="O506" s="908"/>
      <c r="P506" s="908"/>
      <c r="Q506" s="908"/>
      <c r="R506" s="908"/>
      <c r="S506" s="908"/>
      <c r="T506" s="908"/>
      <c r="U506" s="908"/>
      <c r="V506" s="908"/>
      <c r="W506" s="908"/>
      <c r="X506" s="908"/>
      <c r="Y506" s="908"/>
      <c r="Z506" s="908"/>
      <c r="AA506" s="908"/>
      <c r="AB506" s="908"/>
      <c r="AC506" s="908"/>
      <c r="AD506" s="908"/>
      <c r="AE506" s="908"/>
      <c r="AF506" s="908"/>
      <c r="AG506" s="908"/>
      <c r="AH506" s="908"/>
      <c r="AI506" s="908"/>
      <c r="AJ506" s="908"/>
      <c r="AK506" s="908"/>
      <c r="AL506" s="908"/>
      <c r="AM506" s="908"/>
      <c r="AN506" s="908"/>
      <c r="AO506" s="908"/>
      <c r="AP506" s="908"/>
      <c r="AQ506" s="908"/>
    </row>
    <row r="507" spans="1:43" ht="12.75" customHeight="1" x14ac:dyDescent="0.2">
      <c r="A507" s="908"/>
      <c r="B507" s="909"/>
      <c r="C507" s="908"/>
      <c r="D507" s="908"/>
      <c r="E507" s="908"/>
      <c r="F507" s="908"/>
      <c r="G507" s="908"/>
      <c r="H507" s="908"/>
      <c r="I507" s="908"/>
      <c r="J507" s="908"/>
      <c r="K507" s="908"/>
      <c r="L507" s="908"/>
      <c r="M507" s="908"/>
      <c r="N507" s="908"/>
      <c r="O507" s="908"/>
      <c r="P507" s="908"/>
      <c r="Q507" s="908"/>
      <c r="R507" s="908"/>
      <c r="S507" s="908"/>
      <c r="T507" s="908"/>
      <c r="U507" s="908"/>
      <c r="V507" s="908"/>
      <c r="W507" s="908"/>
      <c r="X507" s="908"/>
      <c r="Y507" s="908"/>
      <c r="Z507" s="908"/>
      <c r="AA507" s="908"/>
      <c r="AB507" s="908"/>
      <c r="AC507" s="908"/>
      <c r="AD507" s="908"/>
      <c r="AE507" s="908"/>
      <c r="AF507" s="908"/>
      <c r="AG507" s="908"/>
      <c r="AH507" s="908"/>
      <c r="AI507" s="908"/>
      <c r="AJ507" s="908"/>
      <c r="AK507" s="908"/>
      <c r="AL507" s="908"/>
      <c r="AM507" s="908"/>
      <c r="AN507" s="908"/>
      <c r="AO507" s="908"/>
      <c r="AP507" s="908"/>
      <c r="AQ507" s="908"/>
    </row>
    <row r="508" spans="1:43" ht="12.75" customHeight="1" x14ac:dyDescent="0.2">
      <c r="A508" s="908"/>
      <c r="B508" s="909"/>
      <c r="C508" s="908"/>
      <c r="D508" s="908"/>
      <c r="E508" s="908"/>
      <c r="F508" s="908"/>
      <c r="G508" s="908"/>
      <c r="H508" s="908"/>
      <c r="I508" s="908"/>
      <c r="J508" s="908"/>
      <c r="K508" s="908"/>
      <c r="L508" s="908"/>
      <c r="M508" s="908"/>
      <c r="N508" s="908"/>
      <c r="O508" s="908"/>
      <c r="P508" s="908"/>
      <c r="Q508" s="908"/>
      <c r="R508" s="908"/>
      <c r="S508" s="908"/>
      <c r="T508" s="908"/>
      <c r="U508" s="908"/>
      <c r="V508" s="908"/>
      <c r="W508" s="908"/>
      <c r="X508" s="908"/>
      <c r="Y508" s="908"/>
      <c r="Z508" s="908"/>
      <c r="AA508" s="908"/>
      <c r="AB508" s="908"/>
      <c r="AC508" s="908"/>
      <c r="AD508" s="908"/>
      <c r="AE508" s="908"/>
      <c r="AF508" s="908"/>
      <c r="AG508" s="908"/>
      <c r="AH508" s="908"/>
      <c r="AI508" s="908"/>
      <c r="AJ508" s="908"/>
      <c r="AK508" s="908"/>
      <c r="AL508" s="908"/>
      <c r="AM508" s="908"/>
      <c r="AN508" s="908"/>
      <c r="AO508" s="908"/>
      <c r="AP508" s="908"/>
      <c r="AQ508" s="908"/>
    </row>
    <row r="509" spans="1:43" ht="12.75" customHeight="1" x14ac:dyDescent="0.2">
      <c r="A509" s="908"/>
      <c r="B509" s="909"/>
      <c r="C509" s="908"/>
      <c r="D509" s="908"/>
      <c r="E509" s="908"/>
      <c r="F509" s="908"/>
      <c r="G509" s="908"/>
      <c r="H509" s="908"/>
      <c r="I509" s="908"/>
      <c r="J509" s="908"/>
      <c r="K509" s="908"/>
      <c r="L509" s="908"/>
      <c r="M509" s="908"/>
      <c r="N509" s="908"/>
      <c r="O509" s="908"/>
      <c r="P509" s="908"/>
      <c r="Q509" s="908"/>
      <c r="R509" s="908"/>
      <c r="S509" s="908"/>
      <c r="T509" s="908"/>
      <c r="U509" s="908"/>
      <c r="V509" s="908"/>
      <c r="W509" s="908"/>
      <c r="X509" s="908"/>
      <c r="Y509" s="908"/>
      <c r="Z509" s="908"/>
      <c r="AA509" s="908"/>
      <c r="AB509" s="908"/>
      <c r="AC509" s="908"/>
      <c r="AD509" s="908"/>
      <c r="AE509" s="908"/>
      <c r="AF509" s="908"/>
      <c r="AG509" s="908"/>
      <c r="AH509" s="908"/>
      <c r="AI509" s="908"/>
      <c r="AJ509" s="908"/>
      <c r="AK509" s="908"/>
      <c r="AL509" s="908"/>
      <c r="AM509" s="908"/>
      <c r="AN509" s="908"/>
      <c r="AO509" s="908"/>
      <c r="AP509" s="908"/>
      <c r="AQ509" s="908"/>
    </row>
    <row r="510" spans="1:43" ht="12.75" customHeight="1" x14ac:dyDescent="0.2">
      <c r="A510" s="908"/>
      <c r="B510" s="909"/>
      <c r="C510" s="908"/>
      <c r="D510" s="908"/>
      <c r="E510" s="908"/>
      <c r="F510" s="908"/>
      <c r="G510" s="908"/>
      <c r="H510" s="908"/>
      <c r="I510" s="908"/>
      <c r="J510" s="908"/>
      <c r="K510" s="908"/>
      <c r="L510" s="908"/>
      <c r="M510" s="908"/>
      <c r="N510" s="908"/>
      <c r="O510" s="908"/>
      <c r="P510" s="908"/>
      <c r="Q510" s="908"/>
      <c r="R510" s="908"/>
      <c r="S510" s="908"/>
      <c r="T510" s="908"/>
      <c r="U510" s="908"/>
      <c r="V510" s="908"/>
      <c r="W510" s="908"/>
      <c r="X510" s="908"/>
      <c r="Y510" s="908"/>
      <c r="Z510" s="908"/>
      <c r="AA510" s="908"/>
      <c r="AB510" s="908"/>
      <c r="AC510" s="908"/>
      <c r="AD510" s="908"/>
      <c r="AE510" s="908"/>
      <c r="AF510" s="908"/>
      <c r="AG510" s="908"/>
      <c r="AH510" s="908"/>
      <c r="AI510" s="908"/>
      <c r="AJ510" s="908"/>
      <c r="AK510" s="908"/>
      <c r="AL510" s="908"/>
      <c r="AM510" s="908"/>
      <c r="AN510" s="908"/>
      <c r="AO510" s="908"/>
      <c r="AP510" s="908"/>
      <c r="AQ510" s="908"/>
    </row>
    <row r="511" spans="1:43" ht="12.75" customHeight="1" x14ac:dyDescent="0.2">
      <c r="A511" s="908"/>
      <c r="B511" s="909"/>
      <c r="C511" s="908"/>
      <c r="D511" s="908"/>
      <c r="E511" s="908"/>
      <c r="F511" s="908"/>
      <c r="G511" s="908"/>
      <c r="H511" s="908"/>
      <c r="I511" s="908"/>
      <c r="J511" s="908"/>
      <c r="K511" s="908"/>
      <c r="L511" s="908"/>
      <c r="M511" s="908"/>
      <c r="N511" s="908"/>
      <c r="O511" s="908"/>
      <c r="P511" s="908"/>
      <c r="Q511" s="908"/>
      <c r="R511" s="908"/>
      <c r="S511" s="908"/>
      <c r="T511" s="908"/>
      <c r="U511" s="908"/>
      <c r="V511" s="908"/>
      <c r="W511" s="908"/>
      <c r="X511" s="908"/>
      <c r="Y511" s="908"/>
      <c r="Z511" s="908"/>
      <c r="AA511" s="908"/>
      <c r="AB511" s="908"/>
      <c r="AC511" s="908"/>
      <c r="AD511" s="908"/>
      <c r="AE511" s="908"/>
      <c r="AF511" s="908"/>
      <c r="AG511" s="908"/>
      <c r="AH511" s="908"/>
      <c r="AI511" s="908"/>
      <c r="AJ511" s="908"/>
      <c r="AK511" s="908"/>
      <c r="AL511" s="908"/>
      <c r="AM511" s="908"/>
      <c r="AN511" s="908"/>
      <c r="AO511" s="908"/>
      <c r="AP511" s="908"/>
      <c r="AQ511" s="908"/>
    </row>
    <row r="512" spans="1:43" ht="12.75" customHeight="1" x14ac:dyDescent="0.2">
      <c r="A512" s="908"/>
      <c r="B512" s="909"/>
      <c r="C512" s="908"/>
      <c r="D512" s="908"/>
      <c r="E512" s="908"/>
      <c r="F512" s="908"/>
      <c r="G512" s="908"/>
      <c r="H512" s="908"/>
      <c r="I512" s="908"/>
      <c r="J512" s="908"/>
      <c r="K512" s="908"/>
      <c r="L512" s="908"/>
      <c r="M512" s="908"/>
      <c r="N512" s="908"/>
      <c r="O512" s="908"/>
      <c r="P512" s="908"/>
      <c r="Q512" s="908"/>
      <c r="R512" s="908"/>
      <c r="S512" s="908"/>
      <c r="T512" s="908"/>
      <c r="U512" s="908"/>
      <c r="V512" s="908"/>
      <c r="W512" s="908"/>
      <c r="X512" s="908"/>
      <c r="Y512" s="908"/>
      <c r="Z512" s="908"/>
      <c r="AA512" s="908"/>
      <c r="AB512" s="908"/>
      <c r="AC512" s="908"/>
      <c r="AD512" s="908"/>
      <c r="AE512" s="908"/>
      <c r="AF512" s="908"/>
      <c r="AG512" s="908"/>
      <c r="AH512" s="908"/>
      <c r="AI512" s="908"/>
      <c r="AJ512" s="908"/>
      <c r="AK512" s="908"/>
      <c r="AL512" s="908"/>
      <c r="AM512" s="908"/>
      <c r="AN512" s="908"/>
      <c r="AO512" s="908"/>
      <c r="AP512" s="908"/>
      <c r="AQ512" s="908"/>
    </row>
    <row r="513" spans="1:43" ht="12.75" customHeight="1" x14ac:dyDescent="0.2">
      <c r="A513" s="908"/>
      <c r="B513" s="909"/>
      <c r="C513" s="908"/>
      <c r="D513" s="908"/>
      <c r="E513" s="908"/>
      <c r="F513" s="908"/>
      <c r="G513" s="908"/>
      <c r="H513" s="908"/>
      <c r="I513" s="908"/>
      <c r="J513" s="908"/>
      <c r="K513" s="908"/>
      <c r="L513" s="908"/>
      <c r="M513" s="908"/>
      <c r="N513" s="908"/>
      <c r="O513" s="908"/>
      <c r="P513" s="908"/>
      <c r="Q513" s="908"/>
      <c r="R513" s="908"/>
      <c r="S513" s="908"/>
      <c r="T513" s="908"/>
      <c r="U513" s="908"/>
      <c r="V513" s="908"/>
      <c r="W513" s="908"/>
      <c r="X513" s="908"/>
      <c r="Y513" s="908"/>
      <c r="Z513" s="908"/>
      <c r="AA513" s="908"/>
      <c r="AB513" s="908"/>
      <c r="AC513" s="908"/>
      <c r="AD513" s="908"/>
      <c r="AE513" s="908"/>
      <c r="AF513" s="908"/>
      <c r="AG513" s="908"/>
      <c r="AH513" s="908"/>
      <c r="AI513" s="908"/>
      <c r="AJ513" s="908"/>
      <c r="AK513" s="908"/>
      <c r="AL513" s="908"/>
      <c r="AM513" s="908"/>
      <c r="AN513" s="908"/>
      <c r="AO513" s="908"/>
      <c r="AP513" s="908"/>
      <c r="AQ513" s="908"/>
    </row>
    <row r="514" spans="1:43" ht="12.75" customHeight="1" x14ac:dyDescent="0.2">
      <c r="A514" s="908"/>
      <c r="B514" s="909"/>
      <c r="C514" s="908"/>
      <c r="D514" s="908"/>
      <c r="E514" s="908"/>
      <c r="F514" s="908"/>
      <c r="G514" s="908"/>
      <c r="H514" s="908"/>
      <c r="I514" s="908"/>
      <c r="J514" s="908"/>
      <c r="K514" s="908"/>
      <c r="L514" s="908"/>
      <c r="M514" s="908"/>
      <c r="N514" s="908"/>
      <c r="O514" s="908"/>
      <c r="P514" s="908"/>
      <c r="Q514" s="908"/>
      <c r="R514" s="908"/>
      <c r="S514" s="908"/>
      <c r="T514" s="908"/>
      <c r="U514" s="908"/>
      <c r="V514" s="908"/>
      <c r="W514" s="908"/>
      <c r="X514" s="908"/>
      <c r="Y514" s="908"/>
      <c r="Z514" s="908"/>
      <c r="AA514" s="908"/>
      <c r="AB514" s="908"/>
      <c r="AC514" s="908"/>
      <c r="AD514" s="908"/>
      <c r="AE514" s="908"/>
      <c r="AF514" s="908"/>
      <c r="AG514" s="908"/>
      <c r="AH514" s="908"/>
      <c r="AI514" s="908"/>
      <c r="AJ514" s="908"/>
      <c r="AK514" s="908"/>
      <c r="AL514" s="908"/>
      <c r="AM514" s="908"/>
      <c r="AN514" s="908"/>
      <c r="AO514" s="908"/>
      <c r="AP514" s="908"/>
      <c r="AQ514" s="908"/>
    </row>
    <row r="515" spans="1:43" ht="12.75" customHeight="1" x14ac:dyDescent="0.2">
      <c r="A515" s="908"/>
      <c r="B515" s="909"/>
      <c r="C515" s="908"/>
      <c r="D515" s="908"/>
      <c r="E515" s="908"/>
      <c r="F515" s="908"/>
      <c r="G515" s="908"/>
      <c r="H515" s="908"/>
      <c r="I515" s="908"/>
      <c r="J515" s="908"/>
      <c r="K515" s="908"/>
      <c r="L515" s="908"/>
      <c r="M515" s="908"/>
      <c r="N515" s="908"/>
      <c r="O515" s="908"/>
      <c r="P515" s="908"/>
      <c r="Q515" s="908"/>
      <c r="R515" s="908"/>
      <c r="S515" s="908"/>
      <c r="T515" s="908"/>
      <c r="U515" s="908"/>
      <c r="V515" s="908"/>
      <c r="W515" s="908"/>
      <c r="X515" s="908"/>
      <c r="Y515" s="908"/>
      <c r="Z515" s="908"/>
      <c r="AA515" s="908"/>
      <c r="AB515" s="908"/>
      <c r="AC515" s="908"/>
      <c r="AD515" s="908"/>
      <c r="AE515" s="908"/>
      <c r="AF515" s="908"/>
      <c r="AG515" s="908"/>
      <c r="AH515" s="908"/>
      <c r="AI515" s="908"/>
      <c r="AJ515" s="908"/>
      <c r="AK515" s="908"/>
      <c r="AL515" s="908"/>
      <c r="AM515" s="908"/>
      <c r="AN515" s="908"/>
      <c r="AO515" s="908"/>
      <c r="AP515" s="908"/>
      <c r="AQ515" s="908"/>
    </row>
    <row r="516" spans="1:43" ht="12.75" customHeight="1" x14ac:dyDescent="0.2">
      <c r="A516" s="908"/>
      <c r="B516" s="909"/>
      <c r="C516" s="908"/>
      <c r="D516" s="908"/>
      <c r="E516" s="908"/>
      <c r="F516" s="908"/>
      <c r="G516" s="908"/>
      <c r="H516" s="908"/>
      <c r="I516" s="908"/>
      <c r="J516" s="908"/>
      <c r="K516" s="908"/>
      <c r="L516" s="908"/>
      <c r="M516" s="908"/>
      <c r="N516" s="908"/>
      <c r="O516" s="908"/>
      <c r="P516" s="908"/>
      <c r="Q516" s="908"/>
      <c r="R516" s="908"/>
      <c r="S516" s="908"/>
      <c r="T516" s="908"/>
      <c r="U516" s="908"/>
      <c r="V516" s="908"/>
      <c r="W516" s="908"/>
      <c r="X516" s="908"/>
      <c r="Y516" s="908"/>
      <c r="Z516" s="908"/>
      <c r="AA516" s="908"/>
      <c r="AB516" s="908"/>
      <c r="AC516" s="908"/>
      <c r="AD516" s="908"/>
      <c r="AE516" s="908"/>
      <c r="AF516" s="908"/>
      <c r="AG516" s="908"/>
      <c r="AH516" s="908"/>
      <c r="AI516" s="908"/>
      <c r="AJ516" s="908"/>
      <c r="AK516" s="908"/>
      <c r="AL516" s="908"/>
      <c r="AM516" s="908"/>
      <c r="AN516" s="908"/>
      <c r="AO516" s="908"/>
      <c r="AP516" s="908"/>
      <c r="AQ516" s="908"/>
    </row>
    <row r="517" spans="1:43" ht="12.75" customHeight="1" x14ac:dyDescent="0.2">
      <c r="A517" s="908"/>
      <c r="B517" s="909"/>
      <c r="C517" s="908"/>
      <c r="D517" s="908"/>
      <c r="E517" s="908"/>
      <c r="F517" s="908"/>
      <c r="G517" s="908"/>
      <c r="H517" s="908"/>
      <c r="I517" s="908"/>
      <c r="J517" s="908"/>
      <c r="K517" s="908"/>
      <c r="L517" s="908"/>
      <c r="M517" s="908"/>
      <c r="N517" s="908"/>
      <c r="O517" s="908"/>
      <c r="P517" s="908"/>
      <c r="Q517" s="908"/>
      <c r="R517" s="908"/>
      <c r="S517" s="908"/>
      <c r="T517" s="908"/>
      <c r="U517" s="908"/>
      <c r="V517" s="908"/>
      <c r="W517" s="908"/>
      <c r="X517" s="908"/>
      <c r="Y517" s="908"/>
      <c r="Z517" s="908"/>
      <c r="AA517" s="908"/>
      <c r="AB517" s="908"/>
      <c r="AC517" s="908"/>
      <c r="AD517" s="908"/>
      <c r="AE517" s="908"/>
      <c r="AF517" s="908"/>
      <c r="AG517" s="908"/>
      <c r="AH517" s="908"/>
      <c r="AI517" s="908"/>
      <c r="AJ517" s="908"/>
      <c r="AK517" s="908"/>
      <c r="AL517" s="908"/>
      <c r="AM517" s="908"/>
      <c r="AN517" s="908"/>
      <c r="AO517" s="908"/>
      <c r="AP517" s="908"/>
      <c r="AQ517" s="908"/>
    </row>
    <row r="518" spans="1:43" ht="12.75" customHeight="1" x14ac:dyDescent="0.2">
      <c r="A518" s="908"/>
      <c r="B518" s="909"/>
      <c r="C518" s="908"/>
      <c r="D518" s="908"/>
      <c r="E518" s="908"/>
      <c r="F518" s="908"/>
      <c r="G518" s="908"/>
      <c r="H518" s="908"/>
      <c r="I518" s="908"/>
      <c r="J518" s="908"/>
      <c r="K518" s="908"/>
      <c r="L518" s="908"/>
      <c r="M518" s="908"/>
      <c r="N518" s="908"/>
      <c r="O518" s="908"/>
      <c r="P518" s="908"/>
      <c r="Q518" s="908"/>
      <c r="R518" s="908"/>
      <c r="S518" s="908"/>
      <c r="T518" s="908"/>
      <c r="U518" s="908"/>
      <c r="V518" s="908"/>
      <c r="W518" s="908"/>
      <c r="X518" s="908"/>
      <c r="Y518" s="908"/>
      <c r="Z518" s="908"/>
      <c r="AA518" s="908"/>
      <c r="AB518" s="908"/>
      <c r="AC518" s="908"/>
      <c r="AD518" s="908"/>
      <c r="AE518" s="908"/>
      <c r="AF518" s="908"/>
      <c r="AG518" s="908"/>
      <c r="AH518" s="908"/>
      <c r="AI518" s="908"/>
      <c r="AJ518" s="908"/>
      <c r="AK518" s="908"/>
      <c r="AL518" s="908"/>
      <c r="AM518" s="908"/>
      <c r="AN518" s="908"/>
      <c r="AO518" s="908"/>
      <c r="AP518" s="908"/>
      <c r="AQ518" s="908"/>
    </row>
    <row r="519" spans="1:43" ht="12.75" customHeight="1" x14ac:dyDescent="0.2">
      <c r="A519" s="908"/>
      <c r="B519" s="909"/>
      <c r="C519" s="908"/>
      <c r="D519" s="908"/>
      <c r="E519" s="908"/>
      <c r="F519" s="908"/>
      <c r="G519" s="908"/>
      <c r="H519" s="908"/>
      <c r="I519" s="908"/>
      <c r="J519" s="908"/>
      <c r="K519" s="908"/>
      <c r="L519" s="908"/>
      <c r="M519" s="908"/>
      <c r="N519" s="908"/>
      <c r="O519" s="908"/>
      <c r="P519" s="908"/>
      <c r="Q519" s="908"/>
      <c r="R519" s="908"/>
      <c r="S519" s="908"/>
      <c r="T519" s="908"/>
      <c r="U519" s="908"/>
      <c r="V519" s="908"/>
      <c r="W519" s="908"/>
      <c r="X519" s="908"/>
      <c r="Y519" s="908"/>
      <c r="Z519" s="908"/>
      <c r="AA519" s="908"/>
      <c r="AB519" s="908"/>
      <c r="AC519" s="908"/>
      <c r="AD519" s="908"/>
      <c r="AE519" s="908"/>
      <c r="AF519" s="908"/>
      <c r="AG519" s="908"/>
      <c r="AH519" s="908"/>
      <c r="AI519" s="908"/>
      <c r="AJ519" s="908"/>
      <c r="AK519" s="908"/>
      <c r="AL519" s="908"/>
      <c r="AM519" s="908"/>
      <c r="AN519" s="908"/>
      <c r="AO519" s="908"/>
      <c r="AP519" s="908"/>
      <c r="AQ519" s="908"/>
    </row>
    <row r="520" spans="1:43" ht="12.75" customHeight="1" x14ac:dyDescent="0.2">
      <c r="A520" s="908"/>
      <c r="B520" s="909"/>
      <c r="C520" s="908"/>
      <c r="D520" s="908"/>
      <c r="E520" s="908"/>
      <c r="F520" s="908"/>
      <c r="G520" s="908"/>
      <c r="H520" s="908"/>
      <c r="I520" s="908"/>
      <c r="J520" s="908"/>
      <c r="K520" s="908"/>
      <c r="L520" s="908"/>
      <c r="M520" s="908"/>
      <c r="N520" s="908"/>
      <c r="O520" s="908"/>
      <c r="P520" s="908"/>
      <c r="Q520" s="908"/>
      <c r="R520" s="908"/>
      <c r="S520" s="908"/>
      <c r="T520" s="908"/>
      <c r="U520" s="908"/>
      <c r="V520" s="908"/>
      <c r="W520" s="908"/>
      <c r="X520" s="908"/>
      <c r="Y520" s="908"/>
      <c r="Z520" s="908"/>
      <c r="AA520" s="908"/>
      <c r="AB520" s="908"/>
      <c r="AC520" s="908"/>
      <c r="AD520" s="908"/>
      <c r="AE520" s="908"/>
      <c r="AF520" s="908"/>
      <c r="AG520" s="908"/>
      <c r="AH520" s="908"/>
      <c r="AI520" s="908"/>
      <c r="AJ520" s="908"/>
      <c r="AK520" s="908"/>
      <c r="AL520" s="908"/>
      <c r="AM520" s="908"/>
      <c r="AN520" s="908"/>
      <c r="AO520" s="908"/>
      <c r="AP520" s="908"/>
      <c r="AQ520" s="908"/>
    </row>
    <row r="521" spans="1:43" ht="12.75" customHeight="1" x14ac:dyDescent="0.2">
      <c r="A521" s="908"/>
      <c r="B521" s="909"/>
      <c r="C521" s="908"/>
      <c r="D521" s="908"/>
      <c r="E521" s="908"/>
      <c r="F521" s="908"/>
      <c r="G521" s="908"/>
      <c r="H521" s="908"/>
      <c r="I521" s="908"/>
      <c r="J521" s="908"/>
      <c r="K521" s="908"/>
      <c r="L521" s="908"/>
      <c r="M521" s="908"/>
      <c r="N521" s="908"/>
      <c r="O521" s="908"/>
      <c r="P521" s="908"/>
      <c r="Q521" s="908"/>
      <c r="R521" s="908"/>
      <c r="S521" s="908"/>
      <c r="T521" s="908"/>
      <c r="U521" s="908"/>
      <c r="V521" s="908"/>
      <c r="W521" s="908"/>
      <c r="X521" s="908"/>
      <c r="Y521" s="908"/>
      <c r="Z521" s="908"/>
      <c r="AA521" s="908"/>
      <c r="AB521" s="908"/>
      <c r="AC521" s="908"/>
      <c r="AD521" s="908"/>
      <c r="AE521" s="908"/>
      <c r="AF521" s="908"/>
      <c r="AG521" s="908"/>
      <c r="AH521" s="908"/>
      <c r="AI521" s="908"/>
      <c r="AJ521" s="908"/>
      <c r="AK521" s="908"/>
      <c r="AL521" s="908"/>
      <c r="AM521" s="908"/>
      <c r="AN521" s="908"/>
      <c r="AO521" s="908"/>
      <c r="AP521" s="908"/>
      <c r="AQ521" s="908"/>
    </row>
    <row r="522" spans="1:43" ht="12.75" customHeight="1" x14ac:dyDescent="0.2">
      <c r="A522" s="908"/>
      <c r="B522" s="909"/>
      <c r="C522" s="908"/>
      <c r="D522" s="908"/>
      <c r="E522" s="908"/>
      <c r="F522" s="908"/>
      <c r="G522" s="908"/>
      <c r="H522" s="908"/>
      <c r="I522" s="908"/>
      <c r="J522" s="908"/>
      <c r="K522" s="908"/>
      <c r="L522" s="908"/>
      <c r="M522" s="908"/>
      <c r="N522" s="908"/>
      <c r="O522" s="908"/>
      <c r="P522" s="908"/>
      <c r="Q522" s="908"/>
      <c r="R522" s="908"/>
      <c r="S522" s="908"/>
      <c r="T522" s="908"/>
      <c r="U522" s="908"/>
      <c r="V522" s="908"/>
      <c r="W522" s="908"/>
      <c r="X522" s="908"/>
      <c r="Y522" s="908"/>
      <c r="Z522" s="908"/>
      <c r="AA522" s="908"/>
      <c r="AB522" s="908"/>
      <c r="AC522" s="908"/>
      <c r="AD522" s="908"/>
      <c r="AE522" s="908"/>
      <c r="AF522" s="908"/>
      <c r="AG522" s="908"/>
      <c r="AH522" s="908"/>
      <c r="AI522" s="908"/>
      <c r="AJ522" s="908"/>
      <c r="AK522" s="908"/>
      <c r="AL522" s="908"/>
      <c r="AM522" s="908"/>
      <c r="AN522" s="908"/>
      <c r="AO522" s="908"/>
      <c r="AP522" s="908"/>
      <c r="AQ522" s="908"/>
    </row>
    <row r="523" spans="1:43" ht="12.75" customHeight="1" x14ac:dyDescent="0.2">
      <c r="A523" s="908"/>
      <c r="B523" s="909"/>
      <c r="C523" s="908"/>
      <c r="D523" s="908"/>
      <c r="E523" s="908"/>
      <c r="F523" s="908"/>
      <c r="G523" s="908"/>
      <c r="H523" s="908"/>
      <c r="I523" s="908"/>
      <c r="J523" s="908"/>
      <c r="K523" s="908"/>
      <c r="L523" s="908"/>
      <c r="M523" s="908"/>
      <c r="N523" s="908"/>
      <c r="O523" s="908"/>
      <c r="P523" s="908"/>
      <c r="Q523" s="908"/>
      <c r="R523" s="908"/>
      <c r="S523" s="908"/>
      <c r="T523" s="908"/>
      <c r="U523" s="908"/>
      <c r="V523" s="908"/>
      <c r="W523" s="908"/>
      <c r="X523" s="908"/>
      <c r="Y523" s="908"/>
      <c r="Z523" s="908"/>
      <c r="AA523" s="908"/>
      <c r="AB523" s="908"/>
      <c r="AC523" s="908"/>
      <c r="AD523" s="908"/>
      <c r="AE523" s="908"/>
      <c r="AF523" s="908"/>
      <c r="AG523" s="908"/>
      <c r="AH523" s="908"/>
      <c r="AI523" s="908"/>
      <c r="AJ523" s="908"/>
      <c r="AK523" s="908"/>
      <c r="AL523" s="908"/>
      <c r="AM523" s="908"/>
      <c r="AN523" s="908"/>
      <c r="AO523" s="908"/>
      <c r="AP523" s="908"/>
      <c r="AQ523" s="908"/>
    </row>
    <row r="524" spans="1:43" ht="12.75" customHeight="1" x14ac:dyDescent="0.2">
      <c r="A524" s="908"/>
      <c r="B524" s="909"/>
      <c r="C524" s="908"/>
      <c r="D524" s="908"/>
      <c r="E524" s="908"/>
      <c r="F524" s="908"/>
      <c r="G524" s="908"/>
      <c r="H524" s="908"/>
      <c r="I524" s="908"/>
      <c r="J524" s="908"/>
      <c r="K524" s="908"/>
      <c r="L524" s="908"/>
      <c r="M524" s="908"/>
      <c r="N524" s="908"/>
      <c r="O524" s="908"/>
      <c r="P524" s="908"/>
      <c r="Q524" s="908"/>
      <c r="R524" s="908"/>
      <c r="S524" s="908"/>
      <c r="T524" s="908"/>
      <c r="U524" s="908"/>
      <c r="V524" s="908"/>
      <c r="W524" s="908"/>
      <c r="X524" s="908"/>
      <c r="Y524" s="908"/>
      <c r="Z524" s="908"/>
      <c r="AA524" s="908"/>
      <c r="AB524" s="908"/>
      <c r="AC524" s="908"/>
      <c r="AD524" s="908"/>
      <c r="AE524" s="908"/>
      <c r="AF524" s="908"/>
      <c r="AG524" s="908"/>
      <c r="AH524" s="908"/>
      <c r="AI524" s="908"/>
      <c r="AJ524" s="908"/>
      <c r="AK524" s="908"/>
      <c r="AL524" s="908"/>
      <c r="AM524" s="908"/>
      <c r="AN524" s="908"/>
      <c r="AO524" s="908"/>
      <c r="AP524" s="908"/>
      <c r="AQ524" s="908"/>
    </row>
    <row r="525" spans="1:43" ht="12.75" customHeight="1" x14ac:dyDescent="0.2">
      <c r="A525" s="908"/>
      <c r="B525" s="909"/>
      <c r="C525" s="908"/>
      <c r="D525" s="908"/>
      <c r="E525" s="908"/>
      <c r="F525" s="908"/>
      <c r="G525" s="908"/>
      <c r="H525" s="908"/>
      <c r="I525" s="908"/>
      <c r="J525" s="908"/>
      <c r="K525" s="908"/>
      <c r="L525" s="908"/>
      <c r="M525" s="908"/>
      <c r="N525" s="908"/>
      <c r="O525" s="908"/>
      <c r="P525" s="908"/>
      <c r="Q525" s="908"/>
      <c r="R525" s="908"/>
      <c r="S525" s="908"/>
      <c r="T525" s="908"/>
      <c r="U525" s="908"/>
      <c r="V525" s="908"/>
      <c r="W525" s="908"/>
      <c r="X525" s="908"/>
      <c r="Y525" s="908"/>
      <c r="Z525" s="908"/>
      <c r="AA525" s="908"/>
      <c r="AB525" s="908"/>
      <c r="AC525" s="908"/>
      <c r="AD525" s="908"/>
      <c r="AE525" s="908"/>
      <c r="AF525" s="908"/>
      <c r="AG525" s="908"/>
      <c r="AH525" s="908"/>
      <c r="AI525" s="908"/>
      <c r="AJ525" s="908"/>
      <c r="AK525" s="908"/>
      <c r="AL525" s="908"/>
      <c r="AM525" s="908"/>
      <c r="AN525" s="908"/>
      <c r="AO525" s="908"/>
      <c r="AP525" s="908"/>
      <c r="AQ525" s="908"/>
    </row>
    <row r="526" spans="1:43" ht="12.75" customHeight="1" x14ac:dyDescent="0.2">
      <c r="A526" s="908"/>
      <c r="B526" s="909"/>
      <c r="C526" s="908"/>
      <c r="D526" s="908"/>
      <c r="E526" s="908"/>
      <c r="F526" s="908"/>
      <c r="G526" s="908"/>
      <c r="H526" s="908"/>
      <c r="I526" s="908"/>
      <c r="J526" s="908"/>
      <c r="K526" s="908"/>
      <c r="L526" s="908"/>
      <c r="M526" s="908"/>
      <c r="N526" s="908"/>
      <c r="O526" s="908"/>
      <c r="P526" s="908"/>
      <c r="Q526" s="908"/>
      <c r="R526" s="908"/>
      <c r="S526" s="908"/>
      <c r="T526" s="908"/>
      <c r="U526" s="908"/>
      <c r="V526" s="908"/>
      <c r="W526" s="908"/>
      <c r="X526" s="908"/>
      <c r="Y526" s="908"/>
      <c r="Z526" s="908"/>
      <c r="AA526" s="908"/>
      <c r="AB526" s="908"/>
      <c r="AC526" s="908"/>
      <c r="AD526" s="908"/>
      <c r="AE526" s="908"/>
      <c r="AF526" s="908"/>
      <c r="AG526" s="908"/>
      <c r="AH526" s="908"/>
      <c r="AI526" s="908"/>
      <c r="AJ526" s="908"/>
      <c r="AK526" s="908"/>
      <c r="AL526" s="908"/>
      <c r="AM526" s="908"/>
      <c r="AN526" s="908"/>
      <c r="AO526" s="908"/>
      <c r="AP526" s="908"/>
      <c r="AQ526" s="908"/>
    </row>
    <row r="527" spans="1:43" ht="12.75" customHeight="1" x14ac:dyDescent="0.2">
      <c r="A527" s="908"/>
      <c r="B527" s="909"/>
      <c r="C527" s="908"/>
      <c r="D527" s="908"/>
      <c r="E527" s="908"/>
      <c r="F527" s="908"/>
      <c r="G527" s="908"/>
      <c r="H527" s="908"/>
      <c r="I527" s="908"/>
      <c r="J527" s="908"/>
      <c r="K527" s="908"/>
      <c r="L527" s="908"/>
      <c r="M527" s="908"/>
      <c r="N527" s="908"/>
      <c r="O527" s="908"/>
      <c r="P527" s="908"/>
      <c r="Q527" s="908"/>
      <c r="R527" s="908"/>
      <c r="S527" s="908"/>
      <c r="T527" s="908"/>
      <c r="U527" s="908"/>
      <c r="V527" s="908"/>
      <c r="W527" s="908"/>
      <c r="X527" s="908"/>
      <c r="Y527" s="908"/>
      <c r="Z527" s="908"/>
      <c r="AA527" s="908"/>
      <c r="AB527" s="908"/>
      <c r="AC527" s="908"/>
      <c r="AD527" s="908"/>
      <c r="AE527" s="908"/>
      <c r="AF527" s="908"/>
      <c r="AG527" s="908"/>
      <c r="AH527" s="908"/>
      <c r="AI527" s="908"/>
      <c r="AJ527" s="908"/>
      <c r="AK527" s="908"/>
      <c r="AL527" s="908"/>
      <c r="AM527" s="908"/>
      <c r="AN527" s="908"/>
      <c r="AO527" s="908"/>
      <c r="AP527" s="908"/>
      <c r="AQ527" s="908"/>
    </row>
    <row r="528" spans="1:43" ht="12.75" customHeight="1" x14ac:dyDescent="0.2">
      <c r="A528" s="908"/>
      <c r="B528" s="909"/>
      <c r="C528" s="908"/>
      <c r="D528" s="908"/>
      <c r="E528" s="908"/>
      <c r="F528" s="908"/>
      <c r="G528" s="908"/>
      <c r="H528" s="908"/>
      <c r="I528" s="908"/>
      <c r="J528" s="908"/>
      <c r="K528" s="908"/>
      <c r="L528" s="908"/>
      <c r="M528" s="908"/>
      <c r="N528" s="908"/>
      <c r="O528" s="908"/>
      <c r="P528" s="908"/>
      <c r="Q528" s="908"/>
      <c r="R528" s="908"/>
      <c r="S528" s="908"/>
      <c r="T528" s="908"/>
      <c r="U528" s="908"/>
      <c r="V528" s="908"/>
      <c r="W528" s="908"/>
      <c r="X528" s="908"/>
      <c r="Y528" s="908"/>
      <c r="Z528" s="908"/>
      <c r="AA528" s="908"/>
      <c r="AB528" s="908"/>
      <c r="AC528" s="908"/>
      <c r="AD528" s="908"/>
      <c r="AE528" s="908"/>
      <c r="AF528" s="908"/>
      <c r="AG528" s="908"/>
      <c r="AH528" s="908"/>
      <c r="AI528" s="908"/>
      <c r="AJ528" s="908"/>
      <c r="AK528" s="908"/>
      <c r="AL528" s="908"/>
      <c r="AM528" s="908"/>
      <c r="AN528" s="908"/>
      <c r="AO528" s="908"/>
      <c r="AP528" s="908"/>
      <c r="AQ528" s="908"/>
    </row>
    <row r="529" spans="1:43" ht="12.75" customHeight="1" x14ac:dyDescent="0.2">
      <c r="A529" s="908"/>
      <c r="B529" s="909"/>
      <c r="C529" s="908"/>
      <c r="D529" s="908"/>
      <c r="E529" s="908"/>
      <c r="F529" s="908"/>
      <c r="G529" s="908"/>
      <c r="H529" s="908"/>
      <c r="I529" s="908"/>
      <c r="J529" s="908"/>
      <c r="K529" s="908"/>
      <c r="L529" s="908"/>
      <c r="M529" s="908"/>
      <c r="N529" s="908"/>
      <c r="O529" s="908"/>
      <c r="P529" s="908"/>
      <c r="Q529" s="908"/>
      <c r="R529" s="908"/>
      <c r="S529" s="908"/>
      <c r="T529" s="908"/>
      <c r="U529" s="908"/>
      <c r="V529" s="908"/>
      <c r="W529" s="908"/>
      <c r="X529" s="908"/>
      <c r="Y529" s="908"/>
      <c r="Z529" s="908"/>
      <c r="AA529" s="908"/>
      <c r="AB529" s="908"/>
      <c r="AC529" s="908"/>
      <c r="AD529" s="908"/>
      <c r="AE529" s="908"/>
      <c r="AF529" s="908"/>
      <c r="AG529" s="908"/>
      <c r="AH529" s="908"/>
      <c r="AI529" s="908"/>
      <c r="AJ529" s="908"/>
      <c r="AK529" s="908"/>
      <c r="AL529" s="908"/>
      <c r="AM529" s="908"/>
      <c r="AN529" s="908"/>
      <c r="AO529" s="908"/>
      <c r="AP529" s="908"/>
      <c r="AQ529" s="908"/>
    </row>
    <row r="530" spans="1:43" ht="12.75" customHeight="1" x14ac:dyDescent="0.2">
      <c r="A530" s="908"/>
      <c r="B530" s="909"/>
      <c r="C530" s="908"/>
      <c r="D530" s="908"/>
      <c r="E530" s="908"/>
      <c r="F530" s="908"/>
      <c r="G530" s="908"/>
      <c r="H530" s="908"/>
      <c r="I530" s="908"/>
      <c r="J530" s="908"/>
      <c r="K530" s="908"/>
      <c r="L530" s="908"/>
      <c r="M530" s="908"/>
      <c r="N530" s="908"/>
      <c r="O530" s="908"/>
      <c r="P530" s="908"/>
      <c r="Q530" s="908"/>
      <c r="R530" s="908"/>
      <c r="S530" s="908"/>
      <c r="T530" s="908"/>
      <c r="U530" s="908"/>
      <c r="V530" s="908"/>
      <c r="W530" s="908"/>
      <c r="X530" s="908"/>
      <c r="Y530" s="908"/>
      <c r="Z530" s="908"/>
      <c r="AA530" s="908"/>
      <c r="AB530" s="908"/>
      <c r="AC530" s="908"/>
      <c r="AD530" s="908"/>
      <c r="AE530" s="908"/>
      <c r="AF530" s="908"/>
      <c r="AG530" s="908"/>
      <c r="AH530" s="908"/>
      <c r="AI530" s="908"/>
      <c r="AJ530" s="908"/>
      <c r="AK530" s="908"/>
      <c r="AL530" s="908"/>
      <c r="AM530" s="908"/>
      <c r="AN530" s="908"/>
      <c r="AO530" s="908"/>
      <c r="AP530" s="908"/>
      <c r="AQ530" s="908"/>
    </row>
    <row r="531" spans="1:43" ht="12.75" customHeight="1" x14ac:dyDescent="0.2">
      <c r="A531" s="908"/>
      <c r="B531" s="909"/>
      <c r="C531" s="908"/>
      <c r="D531" s="908"/>
      <c r="E531" s="908"/>
      <c r="F531" s="908"/>
      <c r="G531" s="908"/>
      <c r="H531" s="908"/>
      <c r="I531" s="908"/>
      <c r="J531" s="908"/>
      <c r="K531" s="908"/>
      <c r="L531" s="908"/>
      <c r="M531" s="908"/>
      <c r="N531" s="908"/>
      <c r="O531" s="908"/>
      <c r="P531" s="908"/>
      <c r="Q531" s="908"/>
      <c r="R531" s="908"/>
      <c r="S531" s="908"/>
      <c r="T531" s="908"/>
      <c r="U531" s="908"/>
      <c r="V531" s="908"/>
      <c r="W531" s="908"/>
      <c r="X531" s="908"/>
      <c r="Y531" s="908"/>
      <c r="Z531" s="908"/>
      <c r="AA531" s="908"/>
      <c r="AB531" s="908"/>
      <c r="AC531" s="908"/>
      <c r="AD531" s="908"/>
      <c r="AE531" s="908"/>
      <c r="AF531" s="908"/>
      <c r="AG531" s="908"/>
      <c r="AH531" s="908"/>
      <c r="AI531" s="908"/>
      <c r="AJ531" s="908"/>
      <c r="AK531" s="908"/>
      <c r="AL531" s="908"/>
      <c r="AM531" s="908"/>
      <c r="AN531" s="908"/>
      <c r="AO531" s="908"/>
      <c r="AP531" s="908"/>
      <c r="AQ531" s="908"/>
    </row>
    <row r="532" spans="1:43" ht="12.75" customHeight="1" x14ac:dyDescent="0.2">
      <c r="A532" s="908"/>
      <c r="B532" s="909"/>
      <c r="C532" s="908"/>
      <c r="D532" s="908"/>
      <c r="E532" s="908"/>
      <c r="F532" s="908"/>
      <c r="G532" s="908"/>
      <c r="H532" s="908"/>
      <c r="I532" s="908"/>
      <c r="J532" s="908"/>
      <c r="K532" s="908"/>
      <c r="L532" s="908"/>
      <c r="M532" s="908"/>
      <c r="N532" s="908"/>
      <c r="O532" s="908"/>
      <c r="P532" s="908"/>
      <c r="Q532" s="908"/>
      <c r="R532" s="908"/>
      <c r="S532" s="908"/>
      <c r="T532" s="908"/>
      <c r="U532" s="908"/>
      <c r="V532" s="908"/>
      <c r="W532" s="908"/>
      <c r="X532" s="908"/>
      <c r="Y532" s="908"/>
      <c r="Z532" s="908"/>
      <c r="AA532" s="908"/>
      <c r="AB532" s="908"/>
      <c r="AC532" s="908"/>
      <c r="AD532" s="908"/>
      <c r="AE532" s="908"/>
      <c r="AF532" s="908"/>
      <c r="AG532" s="908"/>
      <c r="AH532" s="908"/>
      <c r="AI532" s="908"/>
      <c r="AJ532" s="908"/>
      <c r="AK532" s="908"/>
      <c r="AL532" s="908"/>
      <c r="AM532" s="908"/>
      <c r="AN532" s="908"/>
      <c r="AO532" s="908"/>
      <c r="AP532" s="908"/>
      <c r="AQ532" s="908"/>
    </row>
    <row r="533" spans="1:43" ht="12.75" customHeight="1" x14ac:dyDescent="0.2">
      <c r="A533" s="908"/>
      <c r="B533" s="909"/>
      <c r="C533" s="908"/>
      <c r="D533" s="908"/>
      <c r="E533" s="908"/>
      <c r="F533" s="908"/>
      <c r="G533" s="908"/>
      <c r="H533" s="908"/>
      <c r="I533" s="908"/>
      <c r="J533" s="908"/>
      <c r="K533" s="908"/>
      <c r="L533" s="908"/>
      <c r="M533" s="908"/>
      <c r="N533" s="908"/>
      <c r="O533" s="908"/>
      <c r="P533" s="908"/>
      <c r="Q533" s="908"/>
      <c r="R533" s="908"/>
      <c r="S533" s="908"/>
      <c r="T533" s="908"/>
      <c r="U533" s="908"/>
      <c r="V533" s="908"/>
      <c r="W533" s="908"/>
      <c r="X533" s="908"/>
      <c r="Y533" s="908"/>
      <c r="Z533" s="908"/>
      <c r="AA533" s="908"/>
      <c r="AB533" s="908"/>
      <c r="AC533" s="908"/>
      <c r="AD533" s="908"/>
      <c r="AE533" s="908"/>
      <c r="AF533" s="908"/>
      <c r="AG533" s="908"/>
      <c r="AH533" s="908"/>
      <c r="AI533" s="908"/>
      <c r="AJ533" s="908"/>
      <c r="AK533" s="908"/>
      <c r="AL533" s="908"/>
      <c r="AM533" s="908"/>
      <c r="AN533" s="908"/>
      <c r="AO533" s="908"/>
      <c r="AP533" s="908"/>
      <c r="AQ533" s="908"/>
    </row>
    <row r="534" spans="1:43" ht="12.75" customHeight="1" x14ac:dyDescent="0.2">
      <c r="A534" s="908"/>
      <c r="B534" s="909"/>
      <c r="C534" s="908"/>
      <c r="D534" s="908"/>
      <c r="E534" s="908"/>
      <c r="F534" s="908"/>
      <c r="G534" s="908"/>
      <c r="H534" s="908"/>
      <c r="I534" s="908"/>
      <c r="J534" s="908"/>
      <c r="K534" s="908"/>
      <c r="L534" s="908"/>
      <c r="M534" s="908"/>
      <c r="N534" s="908"/>
      <c r="O534" s="908"/>
      <c r="P534" s="908"/>
      <c r="Q534" s="908"/>
      <c r="R534" s="908"/>
      <c r="S534" s="908"/>
      <c r="T534" s="908"/>
      <c r="U534" s="908"/>
      <c r="V534" s="908"/>
      <c r="W534" s="908"/>
      <c r="X534" s="908"/>
      <c r="Y534" s="908"/>
      <c r="Z534" s="908"/>
      <c r="AA534" s="908"/>
      <c r="AB534" s="908"/>
      <c r="AC534" s="908"/>
      <c r="AD534" s="908"/>
      <c r="AE534" s="908"/>
      <c r="AF534" s="908"/>
      <c r="AG534" s="908"/>
      <c r="AH534" s="908"/>
      <c r="AI534" s="908"/>
      <c r="AJ534" s="908"/>
      <c r="AK534" s="908"/>
      <c r="AL534" s="908"/>
      <c r="AM534" s="908"/>
      <c r="AN534" s="908"/>
      <c r="AO534" s="908"/>
      <c r="AP534" s="908"/>
      <c r="AQ534" s="908"/>
    </row>
    <row r="535" spans="1:43" ht="12.75" customHeight="1" x14ac:dyDescent="0.2">
      <c r="A535" s="908"/>
      <c r="B535" s="909"/>
      <c r="C535" s="908"/>
      <c r="D535" s="908"/>
      <c r="E535" s="908"/>
      <c r="F535" s="908"/>
      <c r="G535" s="908"/>
      <c r="H535" s="908"/>
      <c r="I535" s="908"/>
      <c r="J535" s="908"/>
      <c r="K535" s="908"/>
      <c r="L535" s="908"/>
      <c r="M535" s="908"/>
      <c r="N535" s="908"/>
      <c r="O535" s="908"/>
      <c r="P535" s="908"/>
      <c r="Q535" s="908"/>
      <c r="R535" s="908"/>
      <c r="S535" s="908"/>
      <c r="T535" s="908"/>
      <c r="U535" s="908"/>
      <c r="V535" s="908"/>
      <c r="W535" s="908"/>
      <c r="X535" s="908"/>
      <c r="Y535" s="908"/>
      <c r="Z535" s="908"/>
      <c r="AA535" s="908"/>
      <c r="AB535" s="908"/>
      <c r="AC535" s="908"/>
      <c r="AD535" s="908"/>
      <c r="AE535" s="908"/>
      <c r="AF535" s="908"/>
      <c r="AG535" s="908"/>
      <c r="AH535" s="908"/>
      <c r="AI535" s="908"/>
      <c r="AJ535" s="908"/>
      <c r="AK535" s="908"/>
      <c r="AL535" s="908"/>
      <c r="AM535" s="908"/>
      <c r="AN535" s="908"/>
      <c r="AO535" s="908"/>
      <c r="AP535" s="908"/>
      <c r="AQ535" s="908"/>
    </row>
    <row r="536" spans="1:43" ht="12.75" customHeight="1" x14ac:dyDescent="0.2">
      <c r="A536" s="908"/>
      <c r="B536" s="909"/>
      <c r="C536" s="908"/>
      <c r="D536" s="908"/>
      <c r="E536" s="908"/>
      <c r="F536" s="908"/>
      <c r="G536" s="908"/>
      <c r="H536" s="908"/>
      <c r="I536" s="908"/>
      <c r="J536" s="908"/>
      <c r="K536" s="908"/>
      <c r="L536" s="908"/>
      <c r="M536" s="908"/>
      <c r="N536" s="908"/>
      <c r="O536" s="908"/>
      <c r="P536" s="908"/>
      <c r="Q536" s="908"/>
      <c r="R536" s="908"/>
      <c r="S536" s="908"/>
      <c r="T536" s="908"/>
      <c r="U536" s="908"/>
      <c r="V536" s="908"/>
      <c r="W536" s="908"/>
      <c r="X536" s="908"/>
      <c r="Y536" s="908"/>
      <c r="Z536" s="908"/>
      <c r="AA536" s="908"/>
      <c r="AB536" s="908"/>
      <c r="AC536" s="908"/>
      <c r="AD536" s="908"/>
      <c r="AE536" s="908"/>
      <c r="AF536" s="908"/>
      <c r="AG536" s="908"/>
      <c r="AH536" s="908"/>
      <c r="AI536" s="908"/>
      <c r="AJ536" s="908"/>
      <c r="AK536" s="908"/>
      <c r="AL536" s="908"/>
      <c r="AM536" s="908"/>
      <c r="AN536" s="908"/>
      <c r="AO536" s="908"/>
      <c r="AP536" s="908"/>
      <c r="AQ536" s="908"/>
    </row>
    <row r="537" spans="1:43" ht="12.75" customHeight="1" x14ac:dyDescent="0.2">
      <c r="A537" s="908"/>
      <c r="B537" s="909"/>
      <c r="C537" s="908"/>
      <c r="D537" s="908"/>
      <c r="E537" s="908"/>
      <c r="F537" s="908"/>
      <c r="G537" s="908"/>
      <c r="H537" s="908"/>
      <c r="I537" s="908"/>
      <c r="J537" s="908"/>
      <c r="K537" s="908"/>
      <c r="L537" s="908"/>
      <c r="M537" s="908"/>
      <c r="N537" s="908"/>
      <c r="O537" s="908"/>
      <c r="P537" s="908"/>
      <c r="Q537" s="908"/>
      <c r="R537" s="908"/>
      <c r="S537" s="908"/>
      <c r="T537" s="908"/>
      <c r="U537" s="908"/>
      <c r="V537" s="908"/>
      <c r="W537" s="908"/>
      <c r="X537" s="908"/>
      <c r="Y537" s="908"/>
      <c r="Z537" s="908"/>
      <c r="AA537" s="908"/>
      <c r="AB537" s="908"/>
      <c r="AC537" s="908"/>
      <c r="AD537" s="908"/>
      <c r="AE537" s="908"/>
      <c r="AF537" s="908"/>
      <c r="AG537" s="908"/>
      <c r="AH537" s="908"/>
      <c r="AI537" s="908"/>
      <c r="AJ537" s="908"/>
      <c r="AK537" s="908"/>
      <c r="AL537" s="908"/>
      <c r="AM537" s="908"/>
      <c r="AN537" s="908"/>
      <c r="AO537" s="908"/>
      <c r="AP537" s="908"/>
      <c r="AQ537" s="908"/>
    </row>
    <row r="538" spans="1:43" ht="12.75" customHeight="1" x14ac:dyDescent="0.2">
      <c r="A538" s="908"/>
      <c r="B538" s="909"/>
      <c r="C538" s="908"/>
      <c r="D538" s="908"/>
      <c r="E538" s="908"/>
      <c r="F538" s="908"/>
      <c r="G538" s="908"/>
      <c r="H538" s="908"/>
      <c r="I538" s="908"/>
      <c r="J538" s="908"/>
      <c r="K538" s="908"/>
      <c r="L538" s="908"/>
      <c r="M538" s="908"/>
      <c r="N538" s="908"/>
      <c r="O538" s="908"/>
      <c r="P538" s="908"/>
      <c r="Q538" s="908"/>
      <c r="R538" s="908"/>
      <c r="S538" s="908"/>
      <c r="T538" s="908"/>
      <c r="U538" s="908"/>
      <c r="V538" s="908"/>
      <c r="W538" s="908"/>
      <c r="X538" s="908"/>
      <c r="Y538" s="908"/>
      <c r="Z538" s="908"/>
      <c r="AA538" s="908"/>
      <c r="AB538" s="908"/>
      <c r="AC538" s="908"/>
      <c r="AD538" s="908"/>
      <c r="AE538" s="908"/>
      <c r="AF538" s="908"/>
      <c r="AG538" s="908"/>
      <c r="AH538" s="908"/>
      <c r="AI538" s="908"/>
      <c r="AJ538" s="908"/>
      <c r="AK538" s="908"/>
      <c r="AL538" s="908"/>
      <c r="AM538" s="908"/>
      <c r="AN538" s="908"/>
      <c r="AO538" s="908"/>
      <c r="AP538" s="908"/>
      <c r="AQ538" s="908"/>
    </row>
    <row r="539" spans="1:43" ht="12.75" customHeight="1" x14ac:dyDescent="0.2">
      <c r="A539" s="908"/>
      <c r="B539" s="909"/>
      <c r="C539" s="908"/>
      <c r="D539" s="908"/>
      <c r="E539" s="908"/>
      <c r="F539" s="908"/>
      <c r="G539" s="908"/>
      <c r="H539" s="908"/>
      <c r="I539" s="908"/>
      <c r="J539" s="908"/>
      <c r="K539" s="908"/>
      <c r="L539" s="908"/>
      <c r="M539" s="908"/>
      <c r="N539" s="908"/>
      <c r="O539" s="908"/>
      <c r="P539" s="908"/>
      <c r="Q539" s="908"/>
      <c r="R539" s="908"/>
      <c r="S539" s="908"/>
      <c r="T539" s="908"/>
      <c r="U539" s="908"/>
      <c r="V539" s="908"/>
      <c r="W539" s="908"/>
      <c r="X539" s="908"/>
      <c r="Y539" s="908"/>
      <c r="Z539" s="908"/>
      <c r="AA539" s="908"/>
      <c r="AB539" s="908"/>
      <c r="AC539" s="908"/>
      <c r="AD539" s="908"/>
      <c r="AE539" s="908"/>
      <c r="AF539" s="908"/>
      <c r="AG539" s="908"/>
      <c r="AH539" s="908"/>
      <c r="AI539" s="908"/>
      <c r="AJ539" s="908"/>
      <c r="AK539" s="908"/>
      <c r="AL539" s="908"/>
      <c r="AM539" s="908"/>
      <c r="AN539" s="908"/>
      <c r="AO539" s="908"/>
      <c r="AP539" s="908"/>
      <c r="AQ539" s="908"/>
    </row>
    <row r="540" spans="1:43" ht="12.75" customHeight="1" x14ac:dyDescent="0.2">
      <c r="A540" s="908"/>
      <c r="B540" s="909"/>
      <c r="C540" s="908"/>
      <c r="D540" s="908"/>
      <c r="E540" s="908"/>
      <c r="F540" s="908"/>
      <c r="G540" s="908"/>
      <c r="H540" s="908"/>
      <c r="I540" s="908"/>
      <c r="J540" s="908"/>
      <c r="K540" s="908"/>
      <c r="L540" s="908"/>
      <c r="M540" s="908"/>
      <c r="N540" s="908"/>
      <c r="O540" s="908"/>
      <c r="P540" s="908"/>
      <c r="Q540" s="908"/>
      <c r="R540" s="908"/>
      <c r="S540" s="908"/>
      <c r="T540" s="908"/>
      <c r="U540" s="908"/>
      <c r="V540" s="908"/>
      <c r="W540" s="908"/>
      <c r="X540" s="908"/>
      <c r="Y540" s="908"/>
      <c r="Z540" s="908"/>
      <c r="AA540" s="908"/>
      <c r="AB540" s="908"/>
      <c r="AC540" s="908"/>
      <c r="AD540" s="908"/>
      <c r="AE540" s="908"/>
      <c r="AF540" s="908"/>
      <c r="AG540" s="908"/>
      <c r="AH540" s="908"/>
      <c r="AI540" s="908"/>
      <c r="AJ540" s="908"/>
      <c r="AK540" s="908"/>
      <c r="AL540" s="908"/>
      <c r="AM540" s="908"/>
      <c r="AN540" s="908"/>
      <c r="AO540" s="908"/>
      <c r="AP540" s="908"/>
      <c r="AQ540" s="908"/>
    </row>
    <row r="541" spans="1:43" ht="12.75" customHeight="1" x14ac:dyDescent="0.2">
      <c r="A541" s="908"/>
      <c r="B541" s="909"/>
      <c r="C541" s="908"/>
      <c r="D541" s="908"/>
      <c r="E541" s="908"/>
      <c r="F541" s="908"/>
      <c r="G541" s="908"/>
      <c r="H541" s="908"/>
      <c r="I541" s="908"/>
      <c r="J541" s="908"/>
      <c r="K541" s="908"/>
      <c r="L541" s="908"/>
      <c r="M541" s="908"/>
      <c r="N541" s="908"/>
      <c r="O541" s="908"/>
      <c r="P541" s="908"/>
      <c r="Q541" s="908"/>
      <c r="R541" s="908"/>
      <c r="S541" s="908"/>
      <c r="T541" s="908"/>
      <c r="U541" s="908"/>
      <c r="V541" s="908"/>
      <c r="W541" s="908"/>
      <c r="X541" s="908"/>
      <c r="Y541" s="908"/>
      <c r="Z541" s="908"/>
      <c r="AA541" s="908"/>
      <c r="AB541" s="908"/>
      <c r="AC541" s="908"/>
      <c r="AD541" s="908"/>
      <c r="AE541" s="908"/>
      <c r="AF541" s="908"/>
      <c r="AG541" s="908"/>
      <c r="AH541" s="908"/>
      <c r="AI541" s="908"/>
      <c r="AJ541" s="908"/>
      <c r="AK541" s="908"/>
      <c r="AL541" s="908"/>
      <c r="AM541" s="908"/>
      <c r="AN541" s="908"/>
      <c r="AO541" s="908"/>
      <c r="AP541" s="908"/>
      <c r="AQ541" s="908"/>
    </row>
    <row r="542" spans="1:43" ht="12.75" customHeight="1" x14ac:dyDescent="0.2">
      <c r="A542" s="908"/>
      <c r="B542" s="909"/>
      <c r="C542" s="908"/>
      <c r="D542" s="908"/>
      <c r="E542" s="908"/>
      <c r="F542" s="908"/>
      <c r="G542" s="908"/>
      <c r="H542" s="908"/>
      <c r="I542" s="908"/>
      <c r="J542" s="908"/>
      <c r="K542" s="908"/>
      <c r="L542" s="908"/>
      <c r="M542" s="908"/>
      <c r="N542" s="908"/>
      <c r="O542" s="908"/>
      <c r="P542" s="908"/>
      <c r="Q542" s="908"/>
      <c r="R542" s="908"/>
      <c r="S542" s="908"/>
      <c r="T542" s="908"/>
      <c r="U542" s="908"/>
      <c r="V542" s="908"/>
      <c r="W542" s="908"/>
      <c r="X542" s="908"/>
      <c r="Y542" s="908"/>
      <c r="Z542" s="908"/>
      <c r="AA542" s="908"/>
      <c r="AB542" s="908"/>
      <c r="AC542" s="908"/>
      <c r="AD542" s="908"/>
      <c r="AE542" s="908"/>
      <c r="AF542" s="908"/>
      <c r="AG542" s="908"/>
      <c r="AH542" s="908"/>
      <c r="AI542" s="908"/>
      <c r="AJ542" s="908"/>
      <c r="AK542" s="908"/>
      <c r="AL542" s="908"/>
      <c r="AM542" s="908"/>
      <c r="AN542" s="908"/>
      <c r="AO542" s="908"/>
      <c r="AP542" s="908"/>
      <c r="AQ542" s="908"/>
    </row>
    <row r="543" spans="1:43" ht="12.75" customHeight="1" x14ac:dyDescent="0.2">
      <c r="A543" s="908"/>
      <c r="B543" s="909"/>
      <c r="C543" s="908"/>
      <c r="D543" s="908"/>
      <c r="E543" s="908"/>
      <c r="F543" s="908"/>
      <c r="G543" s="908"/>
      <c r="H543" s="908"/>
      <c r="I543" s="908"/>
      <c r="J543" s="908"/>
      <c r="K543" s="908"/>
      <c r="L543" s="908"/>
      <c r="M543" s="908"/>
      <c r="N543" s="908"/>
      <c r="O543" s="908"/>
      <c r="P543" s="908"/>
      <c r="Q543" s="908"/>
      <c r="R543" s="908"/>
      <c r="S543" s="908"/>
      <c r="T543" s="908"/>
      <c r="U543" s="908"/>
      <c r="V543" s="908"/>
      <c r="W543" s="908"/>
      <c r="X543" s="908"/>
      <c r="Y543" s="908"/>
      <c r="Z543" s="908"/>
      <c r="AA543" s="908"/>
      <c r="AB543" s="908"/>
      <c r="AC543" s="908"/>
      <c r="AD543" s="908"/>
      <c r="AE543" s="908"/>
      <c r="AF543" s="908"/>
      <c r="AG543" s="908"/>
      <c r="AH543" s="908"/>
      <c r="AI543" s="908"/>
      <c r="AJ543" s="908"/>
      <c r="AK543" s="908"/>
      <c r="AL543" s="908"/>
      <c r="AM543" s="908"/>
      <c r="AN543" s="908"/>
      <c r="AO543" s="908"/>
      <c r="AP543" s="908"/>
      <c r="AQ543" s="908"/>
    </row>
    <row r="544" spans="1:43" ht="12.75" customHeight="1" x14ac:dyDescent="0.2">
      <c r="A544" s="908"/>
      <c r="B544" s="909"/>
      <c r="C544" s="908"/>
      <c r="D544" s="908"/>
      <c r="E544" s="908"/>
      <c r="F544" s="908"/>
      <c r="G544" s="908"/>
      <c r="H544" s="908"/>
      <c r="I544" s="908"/>
      <c r="J544" s="908"/>
      <c r="K544" s="908"/>
      <c r="L544" s="908"/>
      <c r="M544" s="908"/>
      <c r="N544" s="908"/>
      <c r="O544" s="908"/>
      <c r="P544" s="908"/>
      <c r="Q544" s="908"/>
      <c r="R544" s="908"/>
      <c r="S544" s="908"/>
      <c r="T544" s="908"/>
      <c r="U544" s="908"/>
      <c r="V544" s="908"/>
      <c r="W544" s="908"/>
      <c r="X544" s="908"/>
      <c r="Y544" s="908"/>
      <c r="Z544" s="908"/>
      <c r="AA544" s="908"/>
      <c r="AB544" s="908"/>
      <c r="AC544" s="908"/>
      <c r="AD544" s="908"/>
      <c r="AE544" s="908"/>
      <c r="AF544" s="908"/>
      <c r="AG544" s="908"/>
      <c r="AH544" s="908"/>
      <c r="AI544" s="908"/>
      <c r="AJ544" s="908"/>
      <c r="AK544" s="908"/>
      <c r="AL544" s="908"/>
      <c r="AM544" s="908"/>
      <c r="AN544" s="908"/>
      <c r="AO544" s="908"/>
      <c r="AP544" s="908"/>
      <c r="AQ544" s="908"/>
    </row>
    <row r="545" spans="1:43" ht="12.75" customHeight="1" x14ac:dyDescent="0.2">
      <c r="A545" s="908"/>
      <c r="B545" s="909"/>
      <c r="C545" s="908"/>
      <c r="D545" s="908"/>
      <c r="E545" s="908"/>
      <c r="F545" s="908"/>
      <c r="G545" s="908"/>
      <c r="H545" s="908"/>
      <c r="I545" s="908"/>
      <c r="J545" s="908"/>
      <c r="K545" s="908"/>
      <c r="L545" s="908"/>
      <c r="M545" s="908"/>
      <c r="N545" s="908"/>
      <c r="O545" s="908"/>
      <c r="P545" s="908"/>
      <c r="Q545" s="908"/>
      <c r="R545" s="908"/>
      <c r="S545" s="908"/>
      <c r="T545" s="908"/>
      <c r="U545" s="908"/>
      <c r="V545" s="908"/>
      <c r="W545" s="908"/>
      <c r="X545" s="908"/>
      <c r="Y545" s="908"/>
      <c r="Z545" s="908"/>
      <c r="AA545" s="908"/>
      <c r="AB545" s="908"/>
      <c r="AC545" s="908"/>
      <c r="AD545" s="908"/>
      <c r="AE545" s="908"/>
      <c r="AF545" s="908"/>
      <c r="AG545" s="908"/>
      <c r="AH545" s="908"/>
      <c r="AI545" s="908"/>
      <c r="AJ545" s="908"/>
      <c r="AK545" s="908"/>
      <c r="AL545" s="908"/>
      <c r="AM545" s="908"/>
      <c r="AN545" s="908"/>
      <c r="AO545" s="908"/>
      <c r="AP545" s="908"/>
      <c r="AQ545" s="908"/>
    </row>
    <row r="546" spans="1:43" ht="12.75" customHeight="1" x14ac:dyDescent="0.2">
      <c r="A546" s="908"/>
      <c r="B546" s="909"/>
      <c r="C546" s="908"/>
      <c r="D546" s="908"/>
      <c r="E546" s="908"/>
      <c r="F546" s="908"/>
      <c r="G546" s="908"/>
      <c r="H546" s="908"/>
      <c r="I546" s="908"/>
      <c r="J546" s="908"/>
      <c r="K546" s="908"/>
      <c r="L546" s="908"/>
      <c r="M546" s="908"/>
      <c r="N546" s="908"/>
      <c r="O546" s="908"/>
      <c r="P546" s="908"/>
      <c r="Q546" s="908"/>
      <c r="R546" s="908"/>
      <c r="S546" s="908"/>
      <c r="T546" s="908"/>
      <c r="U546" s="908"/>
      <c r="V546" s="908"/>
      <c r="W546" s="908"/>
      <c r="X546" s="908"/>
      <c r="Y546" s="908"/>
      <c r="Z546" s="908"/>
      <c r="AA546" s="908"/>
      <c r="AB546" s="908"/>
      <c r="AC546" s="908"/>
      <c r="AD546" s="908"/>
      <c r="AE546" s="908"/>
      <c r="AF546" s="908"/>
      <c r="AG546" s="908"/>
      <c r="AH546" s="908"/>
      <c r="AI546" s="908"/>
      <c r="AJ546" s="908"/>
      <c r="AK546" s="908"/>
      <c r="AL546" s="908"/>
      <c r="AM546" s="908"/>
      <c r="AN546" s="908"/>
      <c r="AO546" s="908"/>
      <c r="AP546" s="908"/>
      <c r="AQ546" s="908"/>
    </row>
    <row r="547" spans="1:43" ht="12.75" customHeight="1" x14ac:dyDescent="0.2">
      <c r="A547" s="908"/>
      <c r="B547" s="909"/>
      <c r="C547" s="908"/>
      <c r="D547" s="908"/>
      <c r="E547" s="908"/>
      <c r="F547" s="908"/>
      <c r="G547" s="908"/>
      <c r="H547" s="908"/>
      <c r="I547" s="908"/>
      <c r="J547" s="908"/>
      <c r="K547" s="908"/>
      <c r="L547" s="908"/>
      <c r="M547" s="908"/>
      <c r="N547" s="908"/>
      <c r="O547" s="908"/>
      <c r="P547" s="908"/>
      <c r="Q547" s="908"/>
      <c r="R547" s="908"/>
      <c r="S547" s="908"/>
      <c r="T547" s="908"/>
      <c r="U547" s="908"/>
      <c r="V547" s="908"/>
      <c r="W547" s="908"/>
      <c r="X547" s="908"/>
      <c r="Y547" s="908"/>
      <c r="Z547" s="908"/>
      <c r="AA547" s="908"/>
      <c r="AB547" s="908"/>
      <c r="AC547" s="908"/>
      <c r="AD547" s="908"/>
      <c r="AE547" s="908"/>
      <c r="AF547" s="908"/>
      <c r="AG547" s="908"/>
      <c r="AH547" s="908"/>
      <c r="AI547" s="908"/>
      <c r="AJ547" s="908"/>
      <c r="AK547" s="908"/>
      <c r="AL547" s="908"/>
      <c r="AM547" s="908"/>
      <c r="AN547" s="908"/>
      <c r="AO547" s="908"/>
      <c r="AP547" s="908"/>
      <c r="AQ547" s="908"/>
    </row>
    <row r="548" spans="1:43" ht="12.75" customHeight="1" x14ac:dyDescent="0.2">
      <c r="A548" s="908"/>
      <c r="B548" s="909"/>
      <c r="C548" s="908"/>
      <c r="D548" s="908"/>
      <c r="E548" s="908"/>
      <c r="F548" s="908"/>
      <c r="G548" s="908"/>
      <c r="H548" s="908"/>
      <c r="I548" s="908"/>
      <c r="J548" s="908"/>
      <c r="K548" s="908"/>
      <c r="L548" s="908"/>
      <c r="M548" s="908"/>
      <c r="N548" s="908"/>
      <c r="O548" s="908"/>
      <c r="P548" s="908"/>
      <c r="Q548" s="908"/>
      <c r="R548" s="908"/>
      <c r="S548" s="908"/>
      <c r="T548" s="908"/>
      <c r="U548" s="908"/>
      <c r="V548" s="908"/>
      <c r="W548" s="908"/>
      <c r="X548" s="908"/>
      <c r="Y548" s="908"/>
      <c r="Z548" s="908"/>
      <c r="AA548" s="908"/>
      <c r="AB548" s="908"/>
      <c r="AC548" s="908"/>
      <c r="AD548" s="908"/>
      <c r="AE548" s="908"/>
      <c r="AF548" s="908"/>
      <c r="AG548" s="908"/>
      <c r="AH548" s="908"/>
      <c r="AI548" s="908"/>
      <c r="AJ548" s="908"/>
      <c r="AK548" s="908"/>
      <c r="AL548" s="908"/>
      <c r="AM548" s="908"/>
      <c r="AN548" s="908"/>
      <c r="AO548" s="908"/>
      <c r="AP548" s="908"/>
      <c r="AQ548" s="908"/>
    </row>
    <row r="549" spans="1:43" ht="12.75" customHeight="1" x14ac:dyDescent="0.2">
      <c r="A549" s="908"/>
      <c r="B549" s="909"/>
      <c r="C549" s="908"/>
      <c r="D549" s="908"/>
      <c r="E549" s="908"/>
      <c r="F549" s="908"/>
      <c r="G549" s="908"/>
      <c r="H549" s="908"/>
      <c r="I549" s="908"/>
      <c r="J549" s="908"/>
      <c r="K549" s="908"/>
      <c r="L549" s="908"/>
      <c r="M549" s="908"/>
      <c r="N549" s="908"/>
      <c r="O549" s="908"/>
      <c r="P549" s="908"/>
      <c r="Q549" s="908"/>
      <c r="R549" s="908"/>
      <c r="S549" s="908"/>
      <c r="T549" s="908"/>
      <c r="U549" s="908"/>
      <c r="V549" s="908"/>
      <c r="W549" s="908"/>
      <c r="X549" s="908"/>
      <c r="Y549" s="908"/>
      <c r="Z549" s="908"/>
      <c r="AA549" s="908"/>
      <c r="AB549" s="908"/>
      <c r="AC549" s="908"/>
      <c r="AD549" s="908"/>
      <c r="AE549" s="908"/>
      <c r="AF549" s="908"/>
      <c r="AG549" s="908"/>
      <c r="AH549" s="908"/>
      <c r="AI549" s="908"/>
      <c r="AJ549" s="908"/>
      <c r="AK549" s="908"/>
      <c r="AL549" s="908"/>
      <c r="AM549" s="908"/>
      <c r="AN549" s="908"/>
      <c r="AO549" s="908"/>
      <c r="AP549" s="908"/>
      <c r="AQ549" s="908"/>
    </row>
    <row r="550" spans="1:43" ht="12.75" customHeight="1" x14ac:dyDescent="0.2">
      <c r="A550" s="908"/>
      <c r="B550" s="909"/>
      <c r="C550" s="908"/>
      <c r="D550" s="908"/>
      <c r="E550" s="908"/>
      <c r="F550" s="908"/>
      <c r="G550" s="908"/>
      <c r="H550" s="908"/>
      <c r="I550" s="908"/>
      <c r="J550" s="908"/>
      <c r="K550" s="908"/>
      <c r="L550" s="908"/>
      <c r="M550" s="908"/>
      <c r="N550" s="908"/>
      <c r="O550" s="908"/>
      <c r="P550" s="908"/>
      <c r="Q550" s="908"/>
      <c r="R550" s="908"/>
      <c r="S550" s="908"/>
      <c r="T550" s="908"/>
      <c r="U550" s="908"/>
      <c r="V550" s="908"/>
      <c r="W550" s="908"/>
      <c r="X550" s="908"/>
      <c r="Y550" s="908"/>
      <c r="Z550" s="908"/>
      <c r="AA550" s="908"/>
      <c r="AB550" s="908"/>
      <c r="AC550" s="908"/>
      <c r="AD550" s="908"/>
      <c r="AE550" s="908"/>
      <c r="AF550" s="908"/>
      <c r="AG550" s="908"/>
      <c r="AH550" s="908"/>
      <c r="AI550" s="908"/>
      <c r="AJ550" s="908"/>
      <c r="AK550" s="908"/>
      <c r="AL550" s="908"/>
      <c r="AM550" s="908"/>
      <c r="AN550" s="908"/>
      <c r="AO550" s="908"/>
      <c r="AP550" s="908"/>
      <c r="AQ550" s="908"/>
    </row>
    <row r="551" spans="1:43" ht="12.75" customHeight="1" x14ac:dyDescent="0.2">
      <c r="A551" s="908"/>
      <c r="B551" s="909"/>
      <c r="C551" s="908"/>
      <c r="D551" s="908"/>
      <c r="E551" s="908"/>
      <c r="F551" s="908"/>
      <c r="G551" s="908"/>
      <c r="H551" s="908"/>
      <c r="I551" s="908"/>
      <c r="J551" s="908"/>
      <c r="K551" s="908"/>
      <c r="L551" s="908"/>
      <c r="M551" s="908"/>
      <c r="N551" s="908"/>
      <c r="O551" s="908"/>
      <c r="P551" s="908"/>
      <c r="Q551" s="908"/>
      <c r="R551" s="908"/>
      <c r="S551" s="908"/>
      <c r="T551" s="908"/>
      <c r="U551" s="908"/>
      <c r="V551" s="908"/>
      <c r="W551" s="908"/>
      <c r="X551" s="908"/>
      <c r="Y551" s="908"/>
      <c r="Z551" s="908"/>
      <c r="AA551" s="908"/>
      <c r="AB551" s="908"/>
      <c r="AC551" s="908"/>
      <c r="AD551" s="908"/>
      <c r="AE551" s="908"/>
      <c r="AF551" s="908"/>
      <c r="AG551" s="908"/>
      <c r="AH551" s="908"/>
      <c r="AI551" s="908"/>
      <c r="AJ551" s="908"/>
      <c r="AK551" s="908"/>
      <c r="AL551" s="908"/>
      <c r="AM551" s="908"/>
      <c r="AN551" s="908"/>
      <c r="AO551" s="908"/>
      <c r="AP551" s="908"/>
      <c r="AQ551" s="908"/>
    </row>
    <row r="552" spans="1:43" ht="12.75" customHeight="1" x14ac:dyDescent="0.2">
      <c r="A552" s="908"/>
      <c r="B552" s="909"/>
      <c r="C552" s="908"/>
      <c r="D552" s="908"/>
      <c r="E552" s="908"/>
      <c r="F552" s="908"/>
      <c r="G552" s="908"/>
      <c r="H552" s="908"/>
      <c r="I552" s="908"/>
      <c r="J552" s="908"/>
      <c r="K552" s="908"/>
      <c r="L552" s="908"/>
      <c r="M552" s="908"/>
      <c r="N552" s="908"/>
      <c r="O552" s="908"/>
      <c r="P552" s="908"/>
      <c r="Q552" s="908"/>
      <c r="R552" s="908"/>
      <c r="S552" s="908"/>
      <c r="T552" s="908"/>
      <c r="U552" s="908"/>
      <c r="V552" s="908"/>
      <c r="W552" s="908"/>
      <c r="X552" s="908"/>
      <c r="Y552" s="908"/>
      <c r="Z552" s="908"/>
      <c r="AA552" s="908"/>
      <c r="AB552" s="908"/>
      <c r="AC552" s="908"/>
      <c r="AD552" s="908"/>
      <c r="AE552" s="908"/>
      <c r="AF552" s="908"/>
      <c r="AG552" s="908"/>
      <c r="AH552" s="908"/>
      <c r="AI552" s="908"/>
      <c r="AJ552" s="908"/>
      <c r="AK552" s="908"/>
      <c r="AL552" s="908"/>
      <c r="AM552" s="908"/>
      <c r="AN552" s="908"/>
      <c r="AO552" s="908"/>
      <c r="AP552" s="908"/>
      <c r="AQ552" s="908"/>
    </row>
    <row r="553" spans="1:43" ht="12.75" customHeight="1" x14ac:dyDescent="0.2">
      <c r="A553" s="908"/>
      <c r="B553" s="909"/>
      <c r="C553" s="908"/>
      <c r="D553" s="908"/>
      <c r="E553" s="908"/>
      <c r="F553" s="908"/>
      <c r="G553" s="908"/>
      <c r="H553" s="908"/>
      <c r="I553" s="908"/>
      <c r="J553" s="908"/>
      <c r="K553" s="908"/>
      <c r="L553" s="908"/>
      <c r="M553" s="908"/>
      <c r="N553" s="908"/>
      <c r="O553" s="908"/>
      <c r="P553" s="908"/>
      <c r="Q553" s="908"/>
      <c r="R553" s="908"/>
      <c r="S553" s="908"/>
      <c r="T553" s="908"/>
      <c r="U553" s="908"/>
      <c r="V553" s="908"/>
      <c r="W553" s="908"/>
      <c r="X553" s="908"/>
      <c r="Y553" s="908"/>
      <c r="Z553" s="908"/>
      <c r="AA553" s="908"/>
      <c r="AB553" s="908"/>
      <c r="AC553" s="908"/>
      <c r="AD553" s="908"/>
      <c r="AE553" s="908"/>
      <c r="AF553" s="908"/>
      <c r="AG553" s="908"/>
      <c r="AH553" s="908"/>
      <c r="AI553" s="908"/>
      <c r="AJ553" s="908"/>
      <c r="AK553" s="908"/>
      <c r="AL553" s="908"/>
      <c r="AM553" s="908"/>
      <c r="AN553" s="908"/>
      <c r="AO553" s="908"/>
      <c r="AP553" s="908"/>
      <c r="AQ553" s="908"/>
    </row>
    <row r="554" spans="1:43" ht="12.75" customHeight="1" x14ac:dyDescent="0.2">
      <c r="A554" s="908"/>
      <c r="B554" s="909"/>
      <c r="C554" s="908"/>
      <c r="D554" s="908"/>
      <c r="E554" s="908"/>
      <c r="F554" s="908"/>
      <c r="G554" s="908"/>
      <c r="H554" s="908"/>
      <c r="I554" s="908"/>
      <c r="J554" s="908"/>
      <c r="K554" s="908"/>
      <c r="L554" s="908"/>
      <c r="M554" s="908"/>
      <c r="N554" s="908"/>
      <c r="O554" s="908"/>
      <c r="P554" s="908"/>
      <c r="Q554" s="908"/>
      <c r="R554" s="908"/>
      <c r="S554" s="908"/>
      <c r="T554" s="908"/>
      <c r="U554" s="908"/>
      <c r="V554" s="908"/>
      <c r="W554" s="908"/>
      <c r="X554" s="908"/>
      <c r="Y554" s="908"/>
      <c r="Z554" s="908"/>
      <c r="AA554" s="908"/>
      <c r="AB554" s="908"/>
      <c r="AC554" s="908"/>
      <c r="AD554" s="908"/>
      <c r="AE554" s="908"/>
      <c r="AF554" s="908"/>
      <c r="AG554" s="908"/>
      <c r="AH554" s="908"/>
      <c r="AI554" s="908"/>
      <c r="AJ554" s="908"/>
      <c r="AK554" s="908"/>
      <c r="AL554" s="908"/>
      <c r="AM554" s="908"/>
      <c r="AN554" s="908"/>
      <c r="AO554" s="908"/>
      <c r="AP554" s="908"/>
      <c r="AQ554" s="908"/>
    </row>
    <row r="555" spans="1:43" ht="12.75" customHeight="1" x14ac:dyDescent="0.2">
      <c r="A555" s="908"/>
      <c r="B555" s="909"/>
      <c r="C555" s="908"/>
      <c r="D555" s="908"/>
      <c r="E555" s="908"/>
      <c r="F555" s="908"/>
      <c r="G555" s="908"/>
      <c r="H555" s="908"/>
      <c r="I555" s="908"/>
      <c r="J555" s="908"/>
      <c r="K555" s="908"/>
      <c r="L555" s="908"/>
      <c r="M555" s="908"/>
      <c r="N555" s="908"/>
      <c r="O555" s="908"/>
      <c r="P555" s="908"/>
      <c r="Q555" s="908"/>
      <c r="R555" s="908"/>
      <c r="S555" s="908"/>
      <c r="T555" s="908"/>
      <c r="U555" s="908"/>
      <c r="V555" s="908"/>
      <c r="W555" s="908"/>
      <c r="X555" s="908"/>
      <c r="Y555" s="908"/>
      <c r="Z555" s="908"/>
      <c r="AA555" s="908"/>
      <c r="AB555" s="908"/>
      <c r="AC555" s="908"/>
      <c r="AD555" s="908"/>
      <c r="AE555" s="908"/>
      <c r="AF555" s="908"/>
      <c r="AG555" s="908"/>
      <c r="AH555" s="908"/>
      <c r="AI555" s="908"/>
      <c r="AJ555" s="908"/>
      <c r="AK555" s="908"/>
      <c r="AL555" s="908"/>
      <c r="AM555" s="908"/>
      <c r="AN555" s="908"/>
      <c r="AO555" s="908"/>
      <c r="AP555" s="908"/>
      <c r="AQ555" s="908"/>
    </row>
    <row r="556" spans="1:43" ht="12.75" customHeight="1" x14ac:dyDescent="0.2">
      <c r="A556" s="908"/>
      <c r="B556" s="909"/>
      <c r="C556" s="908"/>
      <c r="D556" s="908"/>
      <c r="E556" s="908"/>
      <c r="F556" s="908"/>
      <c r="G556" s="908"/>
      <c r="H556" s="908"/>
      <c r="I556" s="908"/>
      <c r="J556" s="908"/>
      <c r="K556" s="908"/>
      <c r="L556" s="908"/>
      <c r="M556" s="908"/>
      <c r="N556" s="908"/>
      <c r="O556" s="908"/>
      <c r="P556" s="908"/>
      <c r="Q556" s="908"/>
      <c r="R556" s="908"/>
      <c r="S556" s="908"/>
      <c r="T556" s="908"/>
      <c r="U556" s="908"/>
      <c r="V556" s="908"/>
      <c r="W556" s="908"/>
      <c r="X556" s="908"/>
      <c r="Y556" s="908"/>
      <c r="Z556" s="908"/>
      <c r="AA556" s="908"/>
      <c r="AB556" s="908"/>
      <c r="AC556" s="908"/>
      <c r="AD556" s="908"/>
      <c r="AE556" s="908"/>
      <c r="AF556" s="908"/>
      <c r="AG556" s="908"/>
      <c r="AH556" s="908"/>
      <c r="AI556" s="908"/>
      <c r="AJ556" s="908"/>
      <c r="AK556" s="908"/>
      <c r="AL556" s="908"/>
      <c r="AM556" s="908"/>
      <c r="AN556" s="908"/>
      <c r="AO556" s="908"/>
      <c r="AP556" s="908"/>
      <c r="AQ556" s="908"/>
    </row>
    <row r="557" spans="1:43" ht="12.75" customHeight="1" x14ac:dyDescent="0.2">
      <c r="A557" s="908"/>
      <c r="B557" s="909"/>
      <c r="C557" s="908"/>
      <c r="D557" s="908"/>
      <c r="E557" s="908"/>
      <c r="F557" s="908"/>
      <c r="G557" s="908"/>
      <c r="H557" s="908"/>
      <c r="I557" s="908"/>
      <c r="J557" s="908"/>
      <c r="K557" s="908"/>
      <c r="L557" s="908"/>
      <c r="M557" s="908"/>
      <c r="N557" s="908"/>
      <c r="O557" s="908"/>
      <c r="P557" s="908"/>
      <c r="Q557" s="908"/>
      <c r="R557" s="908"/>
      <c r="S557" s="908"/>
      <c r="T557" s="908"/>
      <c r="U557" s="908"/>
      <c r="V557" s="908"/>
      <c r="W557" s="908"/>
      <c r="X557" s="908"/>
      <c r="Y557" s="908"/>
      <c r="Z557" s="908"/>
      <c r="AA557" s="908"/>
      <c r="AB557" s="908"/>
      <c r="AC557" s="908"/>
      <c r="AD557" s="908"/>
      <c r="AE557" s="908"/>
      <c r="AF557" s="908"/>
      <c r="AG557" s="908"/>
      <c r="AH557" s="908"/>
      <c r="AI557" s="908"/>
      <c r="AJ557" s="908"/>
      <c r="AK557" s="908"/>
      <c r="AL557" s="908"/>
      <c r="AM557" s="908"/>
      <c r="AN557" s="908"/>
      <c r="AO557" s="908"/>
      <c r="AP557" s="908"/>
      <c r="AQ557" s="908"/>
    </row>
    <row r="558" spans="1:43" ht="12.75" customHeight="1" x14ac:dyDescent="0.2">
      <c r="A558" s="908"/>
      <c r="B558" s="909"/>
      <c r="C558" s="908"/>
      <c r="D558" s="908"/>
      <c r="E558" s="908"/>
      <c r="F558" s="908"/>
      <c r="G558" s="908"/>
      <c r="H558" s="908"/>
      <c r="I558" s="908"/>
      <c r="J558" s="908"/>
      <c r="K558" s="908"/>
      <c r="L558" s="908"/>
      <c r="M558" s="908"/>
      <c r="N558" s="908"/>
      <c r="O558" s="908"/>
      <c r="P558" s="908"/>
      <c r="Q558" s="908"/>
      <c r="R558" s="908"/>
      <c r="S558" s="908"/>
      <c r="T558" s="908"/>
      <c r="U558" s="908"/>
      <c r="V558" s="908"/>
      <c r="W558" s="908"/>
      <c r="X558" s="908"/>
      <c r="Y558" s="908"/>
      <c r="Z558" s="908"/>
      <c r="AA558" s="908"/>
      <c r="AB558" s="908"/>
      <c r="AC558" s="908"/>
      <c r="AD558" s="908"/>
      <c r="AE558" s="908"/>
      <c r="AF558" s="908"/>
      <c r="AG558" s="908"/>
      <c r="AH558" s="908"/>
      <c r="AI558" s="908"/>
      <c r="AJ558" s="908"/>
      <c r="AK558" s="908"/>
      <c r="AL558" s="908"/>
      <c r="AM558" s="908"/>
      <c r="AN558" s="908"/>
      <c r="AO558" s="908"/>
      <c r="AP558" s="908"/>
      <c r="AQ558" s="908"/>
    </row>
    <row r="559" spans="1:43" ht="12.75" customHeight="1" x14ac:dyDescent="0.2">
      <c r="A559" s="908"/>
      <c r="B559" s="909"/>
      <c r="C559" s="908"/>
      <c r="D559" s="908"/>
      <c r="E559" s="908"/>
      <c r="F559" s="908"/>
      <c r="G559" s="908"/>
      <c r="H559" s="908"/>
      <c r="I559" s="908"/>
      <c r="J559" s="908"/>
      <c r="K559" s="908"/>
      <c r="L559" s="908"/>
      <c r="M559" s="908"/>
      <c r="N559" s="908"/>
      <c r="O559" s="908"/>
      <c r="P559" s="908"/>
      <c r="Q559" s="908"/>
      <c r="R559" s="908"/>
      <c r="S559" s="908"/>
      <c r="T559" s="908"/>
      <c r="U559" s="908"/>
      <c r="V559" s="908"/>
      <c r="W559" s="908"/>
      <c r="X559" s="908"/>
      <c r="Y559" s="908"/>
      <c r="Z559" s="908"/>
      <c r="AA559" s="908"/>
      <c r="AB559" s="908"/>
      <c r="AC559" s="908"/>
      <c r="AD559" s="908"/>
      <c r="AE559" s="908"/>
      <c r="AF559" s="908"/>
      <c r="AG559" s="908"/>
      <c r="AH559" s="908"/>
      <c r="AI559" s="908"/>
      <c r="AJ559" s="908"/>
      <c r="AK559" s="908"/>
      <c r="AL559" s="908"/>
      <c r="AM559" s="908"/>
      <c r="AN559" s="908"/>
      <c r="AO559" s="908"/>
      <c r="AP559" s="908"/>
      <c r="AQ559" s="908"/>
    </row>
    <row r="560" spans="1:43" ht="12.75" customHeight="1" x14ac:dyDescent="0.2">
      <c r="A560" s="908"/>
      <c r="B560" s="909"/>
      <c r="C560" s="908"/>
      <c r="D560" s="908"/>
      <c r="E560" s="908"/>
      <c r="F560" s="908"/>
      <c r="G560" s="908"/>
      <c r="H560" s="908"/>
      <c r="I560" s="908"/>
      <c r="J560" s="908"/>
      <c r="K560" s="908"/>
      <c r="L560" s="908"/>
      <c r="M560" s="908"/>
      <c r="N560" s="908"/>
      <c r="O560" s="908"/>
      <c r="P560" s="908"/>
      <c r="Q560" s="908"/>
      <c r="R560" s="908"/>
      <c r="S560" s="908"/>
      <c r="T560" s="908"/>
      <c r="U560" s="908"/>
      <c r="V560" s="908"/>
      <c r="W560" s="908"/>
      <c r="X560" s="908"/>
      <c r="Y560" s="908"/>
      <c r="Z560" s="908"/>
      <c r="AA560" s="908"/>
      <c r="AB560" s="908"/>
      <c r="AC560" s="908"/>
      <c r="AD560" s="908"/>
      <c r="AE560" s="908"/>
      <c r="AF560" s="908"/>
      <c r="AG560" s="908"/>
      <c r="AH560" s="908"/>
      <c r="AI560" s="908"/>
      <c r="AJ560" s="908"/>
      <c r="AK560" s="908"/>
      <c r="AL560" s="908"/>
      <c r="AM560" s="908"/>
      <c r="AN560" s="908"/>
      <c r="AO560" s="908"/>
      <c r="AP560" s="908"/>
      <c r="AQ560" s="908"/>
    </row>
    <row r="561" spans="1:43" ht="12.75" customHeight="1" x14ac:dyDescent="0.2">
      <c r="A561" s="908"/>
      <c r="B561" s="909"/>
      <c r="C561" s="908"/>
      <c r="D561" s="908"/>
      <c r="E561" s="908"/>
      <c r="F561" s="908"/>
      <c r="G561" s="908"/>
      <c r="H561" s="908"/>
      <c r="I561" s="908"/>
      <c r="J561" s="908"/>
      <c r="K561" s="908"/>
      <c r="L561" s="908"/>
      <c r="M561" s="908"/>
      <c r="N561" s="908"/>
      <c r="O561" s="908"/>
      <c r="P561" s="908"/>
      <c r="Q561" s="908"/>
      <c r="R561" s="908"/>
      <c r="S561" s="908"/>
      <c r="T561" s="908"/>
      <c r="U561" s="908"/>
      <c r="V561" s="908"/>
      <c r="W561" s="908"/>
      <c r="X561" s="908"/>
      <c r="Y561" s="908"/>
      <c r="Z561" s="908"/>
      <c r="AA561" s="908"/>
      <c r="AB561" s="908"/>
      <c r="AC561" s="908"/>
      <c r="AD561" s="908"/>
      <c r="AE561" s="908"/>
      <c r="AF561" s="908"/>
      <c r="AG561" s="908"/>
      <c r="AH561" s="908"/>
      <c r="AI561" s="908"/>
      <c r="AJ561" s="908"/>
      <c r="AK561" s="908"/>
      <c r="AL561" s="908"/>
      <c r="AM561" s="908"/>
      <c r="AN561" s="908"/>
      <c r="AO561" s="908"/>
      <c r="AP561" s="908"/>
      <c r="AQ561" s="908"/>
    </row>
    <row r="562" spans="1:43" ht="12.75" customHeight="1" x14ac:dyDescent="0.2">
      <c r="A562" s="908"/>
      <c r="B562" s="909"/>
      <c r="C562" s="908"/>
      <c r="D562" s="908"/>
      <c r="E562" s="908"/>
      <c r="F562" s="908"/>
      <c r="G562" s="908"/>
      <c r="H562" s="908"/>
      <c r="I562" s="908"/>
      <c r="J562" s="908"/>
      <c r="K562" s="908"/>
      <c r="L562" s="908"/>
      <c r="M562" s="908"/>
      <c r="N562" s="908"/>
      <c r="O562" s="908"/>
      <c r="P562" s="908"/>
      <c r="Q562" s="908"/>
      <c r="R562" s="908"/>
      <c r="S562" s="908"/>
      <c r="T562" s="908"/>
      <c r="U562" s="908"/>
      <c r="V562" s="908"/>
      <c r="W562" s="908"/>
      <c r="X562" s="908"/>
      <c r="Y562" s="908"/>
      <c r="Z562" s="908"/>
      <c r="AA562" s="908"/>
      <c r="AB562" s="908"/>
      <c r="AC562" s="908"/>
      <c r="AD562" s="908"/>
      <c r="AE562" s="908"/>
      <c r="AF562" s="908"/>
      <c r="AG562" s="908"/>
      <c r="AH562" s="908"/>
      <c r="AI562" s="908"/>
      <c r="AJ562" s="908"/>
      <c r="AK562" s="908"/>
      <c r="AL562" s="908"/>
      <c r="AM562" s="908"/>
      <c r="AN562" s="908"/>
      <c r="AO562" s="908"/>
      <c r="AP562" s="908"/>
      <c r="AQ562" s="908"/>
    </row>
    <row r="563" spans="1:43" ht="12.75" customHeight="1" x14ac:dyDescent="0.2">
      <c r="A563" s="908"/>
      <c r="B563" s="909"/>
      <c r="C563" s="908"/>
      <c r="D563" s="908"/>
      <c r="E563" s="908"/>
      <c r="F563" s="908"/>
      <c r="G563" s="908"/>
      <c r="H563" s="908"/>
      <c r="I563" s="908"/>
      <c r="J563" s="908"/>
      <c r="K563" s="908"/>
      <c r="L563" s="908"/>
      <c r="M563" s="908"/>
      <c r="N563" s="908"/>
      <c r="O563" s="908"/>
      <c r="P563" s="908"/>
      <c r="Q563" s="908"/>
      <c r="R563" s="908"/>
      <c r="S563" s="908"/>
      <c r="T563" s="908"/>
      <c r="U563" s="908"/>
      <c r="V563" s="908"/>
      <c r="W563" s="908"/>
      <c r="X563" s="908"/>
      <c r="Y563" s="908"/>
      <c r="Z563" s="908"/>
      <c r="AA563" s="908"/>
      <c r="AB563" s="908"/>
      <c r="AC563" s="908"/>
      <c r="AD563" s="908"/>
      <c r="AE563" s="908"/>
      <c r="AF563" s="908"/>
      <c r="AG563" s="908"/>
      <c r="AH563" s="908"/>
      <c r="AI563" s="908"/>
      <c r="AJ563" s="908"/>
      <c r="AK563" s="908"/>
      <c r="AL563" s="908"/>
      <c r="AM563" s="908"/>
      <c r="AN563" s="908"/>
      <c r="AO563" s="908"/>
      <c r="AP563" s="908"/>
      <c r="AQ563" s="908"/>
    </row>
    <row r="564" spans="1:43" ht="12.75" customHeight="1" x14ac:dyDescent="0.2">
      <c r="A564" s="908"/>
      <c r="B564" s="909"/>
      <c r="C564" s="908"/>
      <c r="D564" s="908"/>
      <c r="E564" s="908"/>
      <c r="F564" s="908"/>
      <c r="G564" s="908"/>
      <c r="H564" s="908"/>
      <c r="I564" s="908"/>
      <c r="J564" s="908"/>
      <c r="K564" s="908"/>
      <c r="L564" s="908"/>
      <c r="M564" s="908"/>
      <c r="N564" s="908"/>
      <c r="O564" s="908"/>
      <c r="P564" s="908"/>
      <c r="Q564" s="908"/>
      <c r="R564" s="908"/>
      <c r="S564" s="908"/>
      <c r="T564" s="908"/>
      <c r="U564" s="908"/>
      <c r="V564" s="908"/>
      <c r="W564" s="908"/>
      <c r="X564" s="908"/>
      <c r="Y564" s="908"/>
      <c r="Z564" s="908"/>
      <c r="AA564" s="908"/>
      <c r="AB564" s="908"/>
      <c r="AC564" s="908"/>
      <c r="AD564" s="908"/>
      <c r="AE564" s="908"/>
      <c r="AF564" s="908"/>
      <c r="AG564" s="908"/>
      <c r="AH564" s="908"/>
      <c r="AI564" s="908"/>
      <c r="AJ564" s="908"/>
      <c r="AK564" s="908"/>
      <c r="AL564" s="908"/>
      <c r="AM564" s="908"/>
      <c r="AN564" s="908"/>
      <c r="AO564" s="908"/>
      <c r="AP564" s="908"/>
      <c r="AQ564" s="908"/>
    </row>
    <row r="565" spans="1:43" ht="12.75" customHeight="1" x14ac:dyDescent="0.2">
      <c r="A565" s="908"/>
      <c r="B565" s="909"/>
      <c r="C565" s="908"/>
      <c r="D565" s="908"/>
      <c r="E565" s="908"/>
      <c r="F565" s="908"/>
      <c r="G565" s="908"/>
      <c r="H565" s="908"/>
      <c r="I565" s="908"/>
      <c r="J565" s="908"/>
      <c r="K565" s="908"/>
      <c r="L565" s="908"/>
      <c r="M565" s="908"/>
      <c r="N565" s="908"/>
      <c r="O565" s="908"/>
      <c r="P565" s="908"/>
      <c r="Q565" s="908"/>
      <c r="R565" s="908"/>
      <c r="S565" s="908"/>
      <c r="T565" s="908"/>
      <c r="U565" s="908"/>
      <c r="V565" s="908"/>
      <c r="W565" s="908"/>
      <c r="X565" s="908"/>
      <c r="Y565" s="908"/>
      <c r="Z565" s="908"/>
      <c r="AA565" s="908"/>
      <c r="AB565" s="908"/>
      <c r="AC565" s="908"/>
      <c r="AD565" s="908"/>
      <c r="AE565" s="908"/>
      <c r="AF565" s="908"/>
      <c r="AG565" s="908"/>
      <c r="AH565" s="908"/>
      <c r="AI565" s="908"/>
      <c r="AJ565" s="908"/>
      <c r="AK565" s="908"/>
      <c r="AL565" s="908"/>
      <c r="AM565" s="908"/>
      <c r="AN565" s="908"/>
      <c r="AO565" s="908"/>
      <c r="AP565" s="908"/>
      <c r="AQ565" s="908"/>
    </row>
    <row r="566" spans="1:43" ht="12.75" customHeight="1" x14ac:dyDescent="0.2">
      <c r="A566" s="908"/>
      <c r="B566" s="909"/>
      <c r="C566" s="908"/>
      <c r="D566" s="908"/>
      <c r="E566" s="908"/>
      <c r="F566" s="908"/>
      <c r="G566" s="908"/>
      <c r="H566" s="908"/>
      <c r="I566" s="908"/>
      <c r="J566" s="908"/>
      <c r="K566" s="908"/>
      <c r="L566" s="908"/>
      <c r="M566" s="908"/>
      <c r="N566" s="908"/>
      <c r="O566" s="908"/>
      <c r="P566" s="908"/>
      <c r="Q566" s="908"/>
      <c r="R566" s="908"/>
      <c r="S566" s="908"/>
      <c r="T566" s="908"/>
      <c r="U566" s="908"/>
      <c r="V566" s="908"/>
      <c r="W566" s="908"/>
      <c r="X566" s="908"/>
      <c r="Y566" s="908"/>
      <c r="Z566" s="908"/>
      <c r="AA566" s="908"/>
      <c r="AB566" s="908"/>
      <c r="AC566" s="908"/>
      <c r="AD566" s="908"/>
      <c r="AE566" s="908"/>
      <c r="AF566" s="908"/>
      <c r="AG566" s="908"/>
      <c r="AH566" s="908"/>
      <c r="AI566" s="908"/>
      <c r="AJ566" s="908"/>
      <c r="AK566" s="908"/>
      <c r="AL566" s="908"/>
      <c r="AM566" s="908"/>
      <c r="AN566" s="908"/>
      <c r="AO566" s="908"/>
      <c r="AP566" s="908"/>
      <c r="AQ566" s="908"/>
    </row>
    <row r="567" spans="1:43" ht="12.75" customHeight="1" x14ac:dyDescent="0.2">
      <c r="A567" s="908"/>
      <c r="B567" s="909"/>
      <c r="C567" s="908"/>
      <c r="D567" s="908"/>
      <c r="E567" s="908"/>
      <c r="F567" s="908"/>
      <c r="G567" s="908"/>
      <c r="H567" s="908"/>
      <c r="I567" s="908"/>
      <c r="J567" s="908"/>
      <c r="K567" s="908"/>
      <c r="L567" s="908"/>
      <c r="M567" s="908"/>
      <c r="N567" s="908"/>
      <c r="O567" s="908"/>
      <c r="P567" s="908"/>
      <c r="Q567" s="908"/>
      <c r="R567" s="908"/>
      <c r="S567" s="908"/>
      <c r="T567" s="908"/>
      <c r="U567" s="908"/>
      <c r="V567" s="908"/>
      <c r="W567" s="908"/>
      <c r="X567" s="908"/>
      <c r="Y567" s="908"/>
      <c r="Z567" s="908"/>
      <c r="AA567" s="908"/>
      <c r="AB567" s="908"/>
      <c r="AC567" s="908"/>
      <c r="AD567" s="908"/>
      <c r="AE567" s="908"/>
      <c r="AF567" s="908"/>
      <c r="AG567" s="908"/>
      <c r="AH567" s="908"/>
      <c r="AI567" s="908"/>
      <c r="AJ567" s="908"/>
      <c r="AK567" s="908"/>
      <c r="AL567" s="908"/>
      <c r="AM567" s="908"/>
      <c r="AN567" s="908"/>
      <c r="AO567" s="908"/>
      <c r="AP567" s="908"/>
      <c r="AQ567" s="908"/>
    </row>
    <row r="568" spans="1:43" ht="12.75" customHeight="1" x14ac:dyDescent="0.2">
      <c r="A568" s="908"/>
      <c r="B568" s="909"/>
      <c r="C568" s="908"/>
      <c r="D568" s="908"/>
      <c r="E568" s="908"/>
      <c r="F568" s="908"/>
      <c r="G568" s="908"/>
      <c r="H568" s="908"/>
      <c r="I568" s="908"/>
      <c r="J568" s="908"/>
      <c r="K568" s="908"/>
      <c r="L568" s="908"/>
      <c r="M568" s="908"/>
      <c r="N568" s="908"/>
      <c r="O568" s="908"/>
      <c r="P568" s="908"/>
      <c r="Q568" s="908"/>
      <c r="R568" s="908"/>
      <c r="S568" s="908"/>
      <c r="T568" s="908"/>
      <c r="U568" s="908"/>
      <c r="V568" s="908"/>
      <c r="W568" s="908"/>
      <c r="X568" s="908"/>
      <c r="Y568" s="908"/>
      <c r="Z568" s="908"/>
      <c r="AA568" s="908"/>
      <c r="AB568" s="908"/>
      <c r="AC568" s="908"/>
      <c r="AD568" s="908"/>
      <c r="AE568" s="908"/>
      <c r="AF568" s="908"/>
      <c r="AG568" s="908"/>
      <c r="AH568" s="908"/>
      <c r="AI568" s="908"/>
      <c r="AJ568" s="908"/>
      <c r="AK568" s="908"/>
      <c r="AL568" s="908"/>
      <c r="AM568" s="908"/>
      <c r="AN568" s="908"/>
      <c r="AO568" s="908"/>
      <c r="AP568" s="908"/>
      <c r="AQ568" s="908"/>
    </row>
    <row r="569" spans="1:43" ht="12.75" customHeight="1" x14ac:dyDescent="0.2">
      <c r="A569" s="908"/>
      <c r="B569" s="909"/>
      <c r="C569" s="908"/>
      <c r="D569" s="908"/>
      <c r="E569" s="908"/>
      <c r="F569" s="908"/>
      <c r="G569" s="908"/>
      <c r="H569" s="908"/>
      <c r="I569" s="908"/>
      <c r="J569" s="908"/>
      <c r="K569" s="908"/>
      <c r="L569" s="908"/>
      <c r="M569" s="908"/>
      <c r="N569" s="908"/>
      <c r="O569" s="908"/>
      <c r="P569" s="908"/>
      <c r="Q569" s="908"/>
      <c r="R569" s="908"/>
      <c r="S569" s="908"/>
      <c r="T569" s="908"/>
      <c r="U569" s="908"/>
      <c r="V569" s="908"/>
      <c r="W569" s="908"/>
      <c r="X569" s="908"/>
      <c r="Y569" s="908"/>
      <c r="Z569" s="908"/>
      <c r="AA569" s="908"/>
      <c r="AB569" s="908"/>
      <c r="AC569" s="908"/>
      <c r="AD569" s="908"/>
      <c r="AE569" s="908"/>
      <c r="AF569" s="908"/>
      <c r="AG569" s="908"/>
      <c r="AH569" s="908"/>
      <c r="AI569" s="908"/>
      <c r="AJ569" s="908"/>
      <c r="AK569" s="908"/>
      <c r="AL569" s="908"/>
      <c r="AM569" s="908"/>
      <c r="AN569" s="908"/>
      <c r="AO569" s="908"/>
      <c r="AP569" s="908"/>
      <c r="AQ569" s="908"/>
    </row>
    <row r="570" spans="1:43" ht="12.75" customHeight="1" x14ac:dyDescent="0.2">
      <c r="A570" s="908"/>
      <c r="B570" s="909"/>
      <c r="C570" s="908"/>
      <c r="D570" s="908"/>
      <c r="E570" s="908"/>
      <c r="F570" s="908"/>
      <c r="G570" s="908"/>
      <c r="H570" s="908"/>
      <c r="I570" s="908"/>
      <c r="J570" s="908"/>
      <c r="K570" s="908"/>
      <c r="L570" s="908"/>
      <c r="M570" s="908"/>
      <c r="N570" s="908"/>
      <c r="O570" s="908"/>
      <c r="P570" s="908"/>
      <c r="Q570" s="908"/>
      <c r="R570" s="908"/>
      <c r="S570" s="908"/>
      <c r="T570" s="908"/>
      <c r="U570" s="908"/>
      <c r="V570" s="908"/>
      <c r="W570" s="908"/>
      <c r="X570" s="908"/>
      <c r="Y570" s="908"/>
      <c r="Z570" s="908"/>
      <c r="AA570" s="908"/>
      <c r="AB570" s="908"/>
      <c r="AC570" s="908"/>
      <c r="AD570" s="908"/>
      <c r="AE570" s="908"/>
      <c r="AF570" s="908"/>
      <c r="AG570" s="908"/>
      <c r="AH570" s="908"/>
      <c r="AI570" s="908"/>
      <c r="AJ570" s="908"/>
      <c r="AK570" s="908"/>
      <c r="AL570" s="908"/>
      <c r="AM570" s="908"/>
      <c r="AN570" s="908"/>
      <c r="AO570" s="908"/>
      <c r="AP570" s="908"/>
      <c r="AQ570" s="908"/>
    </row>
    <row r="571" spans="1:43" ht="12.75" customHeight="1" x14ac:dyDescent="0.2">
      <c r="A571" s="908"/>
      <c r="B571" s="909"/>
      <c r="C571" s="908"/>
      <c r="D571" s="908"/>
      <c r="E571" s="908"/>
      <c r="F571" s="908"/>
      <c r="G571" s="908"/>
      <c r="H571" s="908"/>
      <c r="I571" s="908"/>
      <c r="J571" s="908"/>
      <c r="K571" s="908"/>
      <c r="L571" s="908"/>
      <c r="M571" s="908"/>
      <c r="N571" s="908"/>
      <c r="O571" s="908"/>
      <c r="P571" s="908"/>
      <c r="Q571" s="908"/>
      <c r="R571" s="908"/>
      <c r="S571" s="908"/>
      <c r="T571" s="908"/>
      <c r="U571" s="908"/>
      <c r="V571" s="908"/>
      <c r="W571" s="908"/>
      <c r="X571" s="908"/>
      <c r="Y571" s="908"/>
      <c r="Z571" s="908"/>
      <c r="AA571" s="908"/>
      <c r="AB571" s="908"/>
      <c r="AC571" s="908"/>
      <c r="AD571" s="908"/>
      <c r="AE571" s="908"/>
      <c r="AF571" s="908"/>
      <c r="AG571" s="908"/>
      <c r="AH571" s="908"/>
      <c r="AI571" s="908"/>
      <c r="AJ571" s="908"/>
      <c r="AK571" s="908"/>
      <c r="AL571" s="908"/>
      <c r="AM571" s="908"/>
      <c r="AN571" s="908"/>
      <c r="AO571" s="908"/>
      <c r="AP571" s="908"/>
      <c r="AQ571" s="908"/>
    </row>
    <row r="572" spans="1:43" ht="12.75" customHeight="1" x14ac:dyDescent="0.2">
      <c r="A572" s="908"/>
      <c r="B572" s="909"/>
      <c r="C572" s="908"/>
      <c r="D572" s="908"/>
      <c r="E572" s="908"/>
      <c r="F572" s="908"/>
      <c r="G572" s="908"/>
      <c r="H572" s="908"/>
      <c r="I572" s="908"/>
      <c r="J572" s="908"/>
      <c r="K572" s="908"/>
      <c r="L572" s="908"/>
      <c r="M572" s="908"/>
      <c r="N572" s="908"/>
      <c r="O572" s="908"/>
      <c r="P572" s="908"/>
      <c r="Q572" s="908"/>
      <c r="R572" s="908"/>
      <c r="S572" s="908"/>
      <c r="T572" s="908"/>
      <c r="U572" s="908"/>
      <c r="V572" s="908"/>
      <c r="W572" s="908"/>
      <c r="X572" s="908"/>
      <c r="Y572" s="908"/>
      <c r="Z572" s="908"/>
      <c r="AA572" s="908"/>
      <c r="AB572" s="908"/>
      <c r="AC572" s="908"/>
      <c r="AD572" s="908"/>
      <c r="AE572" s="908"/>
      <c r="AF572" s="908"/>
      <c r="AG572" s="908"/>
      <c r="AH572" s="908"/>
      <c r="AI572" s="908"/>
      <c r="AJ572" s="908"/>
      <c r="AK572" s="908"/>
      <c r="AL572" s="908"/>
      <c r="AM572" s="908"/>
      <c r="AN572" s="908"/>
      <c r="AO572" s="908"/>
      <c r="AP572" s="908"/>
      <c r="AQ572" s="908"/>
    </row>
    <row r="573" spans="1:43" ht="12.75" customHeight="1" x14ac:dyDescent="0.2">
      <c r="A573" s="908"/>
      <c r="B573" s="909"/>
      <c r="C573" s="908"/>
      <c r="D573" s="908"/>
      <c r="E573" s="908"/>
      <c r="F573" s="908"/>
      <c r="G573" s="908"/>
      <c r="H573" s="908"/>
      <c r="I573" s="908"/>
      <c r="J573" s="908"/>
      <c r="K573" s="908"/>
      <c r="L573" s="908"/>
      <c r="M573" s="908"/>
      <c r="N573" s="908"/>
      <c r="O573" s="908"/>
      <c r="P573" s="908"/>
      <c r="Q573" s="908"/>
      <c r="R573" s="908"/>
      <c r="S573" s="908"/>
      <c r="T573" s="908"/>
      <c r="U573" s="908"/>
      <c r="V573" s="908"/>
      <c r="W573" s="908"/>
      <c r="X573" s="908"/>
      <c r="Y573" s="908"/>
      <c r="Z573" s="908"/>
      <c r="AA573" s="908"/>
      <c r="AB573" s="908"/>
      <c r="AC573" s="908"/>
      <c r="AD573" s="908"/>
      <c r="AE573" s="908"/>
      <c r="AF573" s="908"/>
      <c r="AG573" s="908"/>
      <c r="AH573" s="908"/>
      <c r="AI573" s="908"/>
      <c r="AJ573" s="908"/>
      <c r="AK573" s="908"/>
      <c r="AL573" s="908"/>
      <c r="AM573" s="908"/>
      <c r="AN573" s="908"/>
      <c r="AO573" s="908"/>
      <c r="AP573" s="908"/>
      <c r="AQ573" s="908"/>
    </row>
    <row r="574" spans="1:43" ht="12.75" customHeight="1" x14ac:dyDescent="0.2">
      <c r="A574" s="908"/>
      <c r="B574" s="909"/>
      <c r="C574" s="908"/>
      <c r="D574" s="908"/>
      <c r="E574" s="908"/>
      <c r="F574" s="908"/>
      <c r="G574" s="908"/>
      <c r="H574" s="908"/>
      <c r="I574" s="908"/>
      <c r="J574" s="908"/>
      <c r="K574" s="908"/>
      <c r="L574" s="908"/>
      <c r="M574" s="908"/>
      <c r="N574" s="908"/>
      <c r="O574" s="908"/>
      <c r="P574" s="908"/>
      <c r="Q574" s="908"/>
      <c r="R574" s="908"/>
      <c r="S574" s="908"/>
      <c r="T574" s="908"/>
      <c r="U574" s="908"/>
      <c r="V574" s="908"/>
      <c r="W574" s="908"/>
      <c r="X574" s="908"/>
      <c r="Y574" s="908"/>
      <c r="Z574" s="908"/>
      <c r="AA574" s="908"/>
      <c r="AB574" s="908"/>
      <c r="AC574" s="908"/>
      <c r="AD574" s="908"/>
      <c r="AE574" s="908"/>
      <c r="AF574" s="908"/>
      <c r="AG574" s="908"/>
      <c r="AH574" s="908"/>
      <c r="AI574" s="908"/>
      <c r="AJ574" s="908"/>
      <c r="AK574" s="908"/>
      <c r="AL574" s="908"/>
      <c r="AM574" s="908"/>
      <c r="AN574" s="908"/>
      <c r="AO574" s="908"/>
      <c r="AP574" s="908"/>
      <c r="AQ574" s="908"/>
    </row>
    <row r="575" spans="1:43" ht="12.75" customHeight="1" x14ac:dyDescent="0.2">
      <c r="A575" s="908"/>
      <c r="B575" s="909"/>
      <c r="C575" s="908"/>
      <c r="D575" s="908"/>
      <c r="E575" s="908"/>
      <c r="F575" s="908"/>
      <c r="G575" s="908"/>
      <c r="H575" s="908"/>
      <c r="I575" s="908"/>
      <c r="J575" s="908"/>
      <c r="K575" s="908"/>
      <c r="L575" s="908"/>
      <c r="M575" s="908"/>
      <c r="N575" s="908"/>
      <c r="O575" s="908"/>
      <c r="P575" s="908"/>
      <c r="Q575" s="908"/>
      <c r="R575" s="908"/>
      <c r="S575" s="908"/>
      <c r="T575" s="908"/>
      <c r="U575" s="908"/>
      <c r="V575" s="908"/>
      <c r="W575" s="908"/>
      <c r="X575" s="908"/>
      <c r="Y575" s="908"/>
      <c r="Z575" s="908"/>
      <c r="AA575" s="908"/>
      <c r="AB575" s="908"/>
      <c r="AC575" s="908"/>
      <c r="AD575" s="908"/>
      <c r="AE575" s="908"/>
      <c r="AF575" s="908"/>
      <c r="AG575" s="908"/>
      <c r="AH575" s="908"/>
      <c r="AI575" s="908"/>
      <c r="AJ575" s="908"/>
      <c r="AK575" s="908"/>
      <c r="AL575" s="908"/>
      <c r="AM575" s="908"/>
      <c r="AN575" s="908"/>
      <c r="AO575" s="908"/>
      <c r="AP575" s="908"/>
      <c r="AQ575" s="908"/>
    </row>
    <row r="576" spans="1:43" ht="12.75" customHeight="1" x14ac:dyDescent="0.2">
      <c r="A576" s="908"/>
      <c r="B576" s="909"/>
      <c r="C576" s="908"/>
      <c r="D576" s="908"/>
      <c r="E576" s="908"/>
      <c r="F576" s="908"/>
      <c r="G576" s="908"/>
      <c r="H576" s="908"/>
      <c r="I576" s="908"/>
      <c r="J576" s="908"/>
      <c r="K576" s="908"/>
      <c r="L576" s="908"/>
      <c r="M576" s="908"/>
      <c r="N576" s="908"/>
      <c r="O576" s="908"/>
      <c r="P576" s="908"/>
      <c r="Q576" s="908"/>
      <c r="R576" s="908"/>
      <c r="S576" s="908"/>
      <c r="T576" s="908"/>
      <c r="U576" s="908"/>
      <c r="V576" s="908"/>
      <c r="W576" s="908"/>
      <c r="X576" s="908"/>
      <c r="Y576" s="908"/>
      <c r="Z576" s="908"/>
      <c r="AA576" s="908"/>
      <c r="AB576" s="908"/>
      <c r="AC576" s="908"/>
      <c r="AD576" s="908"/>
      <c r="AE576" s="908"/>
      <c r="AF576" s="908"/>
      <c r="AG576" s="908"/>
      <c r="AH576" s="908"/>
      <c r="AI576" s="908"/>
      <c r="AJ576" s="908"/>
      <c r="AK576" s="908"/>
      <c r="AL576" s="908"/>
      <c r="AM576" s="908"/>
      <c r="AN576" s="908"/>
      <c r="AO576" s="908"/>
      <c r="AP576" s="908"/>
      <c r="AQ576" s="908"/>
    </row>
    <row r="577" spans="1:43" ht="12.75" customHeight="1" x14ac:dyDescent="0.2">
      <c r="A577" s="908"/>
      <c r="B577" s="909"/>
      <c r="C577" s="908"/>
      <c r="D577" s="908"/>
      <c r="E577" s="908"/>
      <c r="F577" s="908"/>
      <c r="G577" s="908"/>
      <c r="H577" s="908"/>
      <c r="I577" s="908"/>
      <c r="J577" s="908"/>
      <c r="K577" s="908"/>
      <c r="L577" s="908"/>
      <c r="M577" s="908"/>
      <c r="N577" s="908"/>
      <c r="O577" s="908"/>
      <c r="P577" s="908"/>
      <c r="Q577" s="908"/>
      <c r="R577" s="908"/>
      <c r="S577" s="908"/>
      <c r="T577" s="908"/>
      <c r="U577" s="908"/>
      <c r="V577" s="908"/>
      <c r="W577" s="908"/>
      <c r="X577" s="908"/>
      <c r="Y577" s="908"/>
      <c r="Z577" s="908"/>
      <c r="AA577" s="908"/>
      <c r="AB577" s="908"/>
      <c r="AC577" s="908"/>
      <c r="AD577" s="908"/>
      <c r="AE577" s="908"/>
      <c r="AF577" s="908"/>
      <c r="AG577" s="908"/>
      <c r="AH577" s="908"/>
      <c r="AI577" s="908"/>
      <c r="AJ577" s="908"/>
      <c r="AK577" s="908"/>
      <c r="AL577" s="908"/>
      <c r="AM577" s="908"/>
      <c r="AN577" s="908"/>
      <c r="AO577" s="908"/>
      <c r="AP577" s="908"/>
      <c r="AQ577" s="908"/>
    </row>
    <row r="578" spans="1:43" ht="12.75" customHeight="1" x14ac:dyDescent="0.2">
      <c r="A578" s="908"/>
      <c r="B578" s="909"/>
      <c r="C578" s="908"/>
      <c r="D578" s="908"/>
      <c r="E578" s="908"/>
      <c r="F578" s="908"/>
      <c r="G578" s="908"/>
      <c r="H578" s="908"/>
      <c r="I578" s="908"/>
      <c r="J578" s="908"/>
      <c r="K578" s="908"/>
      <c r="L578" s="908"/>
      <c r="M578" s="908"/>
      <c r="N578" s="908"/>
      <c r="O578" s="908"/>
      <c r="P578" s="908"/>
      <c r="Q578" s="908"/>
      <c r="R578" s="908"/>
      <c r="S578" s="908"/>
      <c r="T578" s="908"/>
      <c r="U578" s="908"/>
      <c r="V578" s="908"/>
      <c r="W578" s="908"/>
      <c r="X578" s="908"/>
      <c r="Y578" s="908"/>
      <c r="Z578" s="908"/>
      <c r="AA578" s="908"/>
      <c r="AB578" s="908"/>
      <c r="AC578" s="908"/>
      <c r="AD578" s="908"/>
      <c r="AE578" s="908"/>
      <c r="AF578" s="908"/>
      <c r="AG578" s="908"/>
      <c r="AH578" s="908"/>
      <c r="AI578" s="908"/>
      <c r="AJ578" s="908"/>
      <c r="AK578" s="908"/>
      <c r="AL578" s="908"/>
      <c r="AM578" s="908"/>
      <c r="AN578" s="908"/>
      <c r="AO578" s="908"/>
      <c r="AP578" s="908"/>
      <c r="AQ578" s="908"/>
    </row>
    <row r="579" spans="1:43" ht="12.75" customHeight="1" x14ac:dyDescent="0.2">
      <c r="A579" s="908"/>
      <c r="B579" s="909"/>
      <c r="C579" s="908"/>
      <c r="D579" s="908"/>
      <c r="E579" s="908"/>
      <c r="F579" s="908"/>
      <c r="G579" s="908"/>
      <c r="H579" s="908"/>
      <c r="I579" s="908"/>
      <c r="J579" s="908"/>
      <c r="K579" s="908"/>
      <c r="L579" s="908"/>
      <c r="M579" s="908"/>
      <c r="N579" s="908"/>
      <c r="O579" s="908"/>
      <c r="P579" s="908"/>
      <c r="Q579" s="908"/>
      <c r="R579" s="908"/>
      <c r="S579" s="908"/>
      <c r="T579" s="908"/>
      <c r="U579" s="908"/>
      <c r="V579" s="908"/>
      <c r="W579" s="908"/>
      <c r="X579" s="908"/>
      <c r="Y579" s="908"/>
      <c r="Z579" s="908"/>
      <c r="AA579" s="908"/>
      <c r="AB579" s="908"/>
      <c r="AC579" s="908"/>
      <c r="AD579" s="908"/>
      <c r="AE579" s="908"/>
      <c r="AF579" s="908"/>
      <c r="AG579" s="908"/>
      <c r="AH579" s="908"/>
      <c r="AI579" s="908"/>
      <c r="AJ579" s="908"/>
      <c r="AK579" s="908"/>
      <c r="AL579" s="908"/>
      <c r="AM579" s="908"/>
      <c r="AN579" s="908"/>
      <c r="AO579" s="908"/>
      <c r="AP579" s="908"/>
      <c r="AQ579" s="908"/>
    </row>
    <row r="580" spans="1:43" ht="12.75" customHeight="1" x14ac:dyDescent="0.2">
      <c r="A580" s="908"/>
      <c r="B580" s="909"/>
      <c r="C580" s="908"/>
      <c r="D580" s="908"/>
      <c r="E580" s="908"/>
      <c r="F580" s="908"/>
      <c r="G580" s="908"/>
      <c r="H580" s="908"/>
      <c r="I580" s="908"/>
      <c r="J580" s="908"/>
      <c r="K580" s="908"/>
      <c r="L580" s="908"/>
      <c r="M580" s="908"/>
      <c r="N580" s="908"/>
      <c r="O580" s="908"/>
      <c r="P580" s="908"/>
      <c r="Q580" s="908"/>
      <c r="R580" s="908"/>
      <c r="S580" s="908"/>
      <c r="T580" s="908"/>
      <c r="U580" s="908"/>
      <c r="V580" s="908"/>
      <c r="W580" s="908"/>
      <c r="X580" s="908"/>
      <c r="Y580" s="908"/>
      <c r="Z580" s="908"/>
      <c r="AA580" s="908"/>
      <c r="AB580" s="908"/>
      <c r="AC580" s="908"/>
      <c r="AD580" s="908"/>
      <c r="AE580" s="908"/>
      <c r="AF580" s="908"/>
      <c r="AG580" s="908"/>
      <c r="AH580" s="908"/>
      <c r="AI580" s="908"/>
      <c r="AJ580" s="908"/>
      <c r="AK580" s="908"/>
      <c r="AL580" s="908"/>
      <c r="AM580" s="908"/>
      <c r="AN580" s="908"/>
      <c r="AO580" s="908"/>
      <c r="AP580" s="908"/>
      <c r="AQ580" s="908"/>
    </row>
    <row r="581" spans="1:43" ht="12.75" customHeight="1" x14ac:dyDescent="0.2">
      <c r="A581" s="908"/>
      <c r="B581" s="909"/>
      <c r="C581" s="908"/>
      <c r="D581" s="908"/>
      <c r="E581" s="908"/>
      <c r="F581" s="908"/>
      <c r="G581" s="908"/>
      <c r="H581" s="908"/>
      <c r="I581" s="908"/>
      <c r="J581" s="908"/>
      <c r="K581" s="908"/>
      <c r="L581" s="908"/>
      <c r="M581" s="908"/>
      <c r="N581" s="908"/>
      <c r="O581" s="908"/>
      <c r="P581" s="908"/>
      <c r="Q581" s="908"/>
      <c r="R581" s="908"/>
      <c r="S581" s="908"/>
      <c r="T581" s="908"/>
      <c r="U581" s="908"/>
      <c r="V581" s="908"/>
      <c r="W581" s="908"/>
      <c r="X581" s="908"/>
      <c r="Y581" s="908"/>
      <c r="Z581" s="908"/>
      <c r="AA581" s="908"/>
      <c r="AB581" s="908"/>
      <c r="AC581" s="908"/>
      <c r="AD581" s="908"/>
      <c r="AE581" s="908"/>
      <c r="AF581" s="908"/>
      <c r="AG581" s="908"/>
      <c r="AH581" s="908"/>
      <c r="AI581" s="908"/>
      <c r="AJ581" s="908"/>
      <c r="AK581" s="908"/>
      <c r="AL581" s="908"/>
      <c r="AM581" s="908"/>
      <c r="AN581" s="908"/>
      <c r="AO581" s="908"/>
      <c r="AP581" s="908"/>
      <c r="AQ581" s="908"/>
    </row>
    <row r="582" spans="1:43" ht="12.75" customHeight="1" x14ac:dyDescent="0.2">
      <c r="A582" s="908"/>
      <c r="B582" s="909"/>
      <c r="C582" s="908"/>
      <c r="D582" s="908"/>
      <c r="E582" s="908"/>
      <c r="F582" s="908"/>
      <c r="G582" s="908"/>
      <c r="H582" s="908"/>
      <c r="I582" s="908"/>
      <c r="J582" s="908"/>
      <c r="K582" s="908"/>
      <c r="L582" s="908"/>
      <c r="M582" s="908"/>
      <c r="N582" s="908"/>
      <c r="O582" s="908"/>
      <c r="P582" s="908"/>
      <c r="Q582" s="908"/>
      <c r="R582" s="908"/>
      <c r="S582" s="908"/>
      <c r="T582" s="908"/>
      <c r="U582" s="908"/>
      <c r="V582" s="908"/>
      <c r="W582" s="908"/>
      <c r="X582" s="908"/>
      <c r="Y582" s="908"/>
      <c r="Z582" s="908"/>
      <c r="AA582" s="908"/>
      <c r="AB582" s="908"/>
      <c r="AC582" s="908"/>
      <c r="AD582" s="908"/>
      <c r="AE582" s="908"/>
      <c r="AF582" s="908"/>
      <c r="AG582" s="908"/>
      <c r="AH582" s="908"/>
      <c r="AI582" s="908"/>
      <c r="AJ582" s="908"/>
      <c r="AK582" s="908"/>
      <c r="AL582" s="908"/>
      <c r="AM582" s="908"/>
      <c r="AN582" s="908"/>
      <c r="AO582" s="908"/>
      <c r="AP582" s="908"/>
      <c r="AQ582" s="908"/>
    </row>
    <row r="583" spans="1:43" ht="12.75" customHeight="1" x14ac:dyDescent="0.2">
      <c r="A583" s="908"/>
      <c r="B583" s="909"/>
      <c r="C583" s="908"/>
      <c r="D583" s="908"/>
      <c r="E583" s="908"/>
      <c r="F583" s="908"/>
      <c r="G583" s="908"/>
      <c r="H583" s="908"/>
      <c r="I583" s="908"/>
      <c r="J583" s="908"/>
      <c r="K583" s="908"/>
      <c r="L583" s="908"/>
      <c r="M583" s="908"/>
      <c r="N583" s="908"/>
      <c r="O583" s="908"/>
      <c r="P583" s="908"/>
      <c r="Q583" s="908"/>
      <c r="R583" s="908"/>
      <c r="S583" s="908"/>
      <c r="T583" s="908"/>
      <c r="U583" s="908"/>
      <c r="V583" s="908"/>
      <c r="W583" s="908"/>
      <c r="X583" s="908"/>
      <c r="Y583" s="908"/>
      <c r="Z583" s="908"/>
      <c r="AA583" s="908"/>
      <c r="AB583" s="908"/>
      <c r="AC583" s="908"/>
      <c r="AD583" s="908"/>
      <c r="AE583" s="908"/>
      <c r="AF583" s="908"/>
      <c r="AG583" s="908"/>
      <c r="AH583" s="908"/>
      <c r="AI583" s="908"/>
      <c r="AJ583" s="908"/>
      <c r="AK583" s="908"/>
      <c r="AL583" s="908"/>
      <c r="AM583" s="908"/>
      <c r="AN583" s="908"/>
      <c r="AO583" s="908"/>
      <c r="AP583" s="908"/>
      <c r="AQ583" s="908"/>
    </row>
    <row r="584" spans="1:43" ht="12.75" customHeight="1" x14ac:dyDescent="0.2">
      <c r="A584" s="908"/>
      <c r="B584" s="909"/>
      <c r="C584" s="908"/>
      <c r="D584" s="908"/>
      <c r="E584" s="908"/>
      <c r="F584" s="908"/>
      <c r="G584" s="908"/>
      <c r="H584" s="908"/>
      <c r="I584" s="908"/>
      <c r="J584" s="908"/>
      <c r="K584" s="908"/>
      <c r="L584" s="908"/>
      <c r="M584" s="908"/>
      <c r="N584" s="908"/>
      <c r="O584" s="908"/>
      <c r="P584" s="908"/>
      <c r="Q584" s="908"/>
      <c r="R584" s="908"/>
      <c r="S584" s="908"/>
      <c r="T584" s="908"/>
      <c r="U584" s="908"/>
      <c r="V584" s="908"/>
      <c r="W584" s="908"/>
      <c r="X584" s="908"/>
      <c r="Y584" s="908"/>
      <c r="Z584" s="908"/>
      <c r="AA584" s="908"/>
      <c r="AB584" s="908"/>
      <c r="AC584" s="908"/>
      <c r="AD584" s="908"/>
      <c r="AE584" s="908"/>
      <c r="AF584" s="908"/>
      <c r="AG584" s="908"/>
      <c r="AH584" s="908"/>
      <c r="AI584" s="908"/>
      <c r="AJ584" s="908"/>
      <c r="AK584" s="908"/>
      <c r="AL584" s="908"/>
      <c r="AM584" s="908"/>
      <c r="AN584" s="908"/>
      <c r="AO584" s="908"/>
      <c r="AP584" s="908"/>
      <c r="AQ584" s="908"/>
    </row>
    <row r="585" spans="1:43" ht="12.75" customHeight="1" x14ac:dyDescent="0.2">
      <c r="A585" s="908"/>
      <c r="B585" s="909"/>
      <c r="C585" s="908"/>
      <c r="D585" s="908"/>
      <c r="E585" s="908"/>
      <c r="F585" s="908"/>
      <c r="G585" s="908"/>
      <c r="H585" s="908"/>
      <c r="I585" s="908"/>
      <c r="J585" s="908"/>
      <c r="K585" s="908"/>
      <c r="L585" s="908"/>
      <c r="M585" s="908"/>
      <c r="N585" s="908"/>
      <c r="O585" s="908"/>
      <c r="P585" s="908"/>
      <c r="Q585" s="908"/>
      <c r="R585" s="908"/>
      <c r="S585" s="908"/>
      <c r="T585" s="908"/>
      <c r="U585" s="908"/>
      <c r="V585" s="908"/>
      <c r="W585" s="908"/>
      <c r="X585" s="908"/>
      <c r="Y585" s="908"/>
      <c r="Z585" s="908"/>
      <c r="AA585" s="908"/>
      <c r="AB585" s="908"/>
      <c r="AC585" s="908"/>
      <c r="AD585" s="908"/>
      <c r="AE585" s="908"/>
      <c r="AF585" s="908"/>
      <c r="AG585" s="908"/>
      <c r="AH585" s="908"/>
      <c r="AI585" s="908"/>
      <c r="AJ585" s="908"/>
      <c r="AK585" s="908"/>
      <c r="AL585" s="908"/>
      <c r="AM585" s="908"/>
      <c r="AN585" s="908"/>
      <c r="AO585" s="908"/>
      <c r="AP585" s="908"/>
      <c r="AQ585" s="908"/>
    </row>
    <row r="586" spans="1:43" ht="12.75" customHeight="1" x14ac:dyDescent="0.2">
      <c r="A586" s="908"/>
      <c r="B586" s="909"/>
      <c r="C586" s="908"/>
      <c r="D586" s="908"/>
      <c r="E586" s="908"/>
      <c r="F586" s="908"/>
      <c r="G586" s="908"/>
      <c r="H586" s="908"/>
      <c r="I586" s="908"/>
      <c r="J586" s="908"/>
      <c r="K586" s="908"/>
      <c r="L586" s="908"/>
      <c r="M586" s="908"/>
      <c r="N586" s="908"/>
      <c r="O586" s="908"/>
      <c r="P586" s="908"/>
      <c r="Q586" s="908"/>
      <c r="R586" s="908"/>
      <c r="S586" s="908"/>
      <c r="T586" s="908"/>
      <c r="U586" s="908"/>
      <c r="V586" s="908"/>
      <c r="W586" s="908"/>
      <c r="X586" s="908"/>
      <c r="Y586" s="908"/>
      <c r="Z586" s="908"/>
      <c r="AA586" s="908"/>
      <c r="AB586" s="908"/>
      <c r="AC586" s="908"/>
      <c r="AD586" s="908"/>
      <c r="AE586" s="908"/>
      <c r="AF586" s="908"/>
      <c r="AG586" s="908"/>
      <c r="AH586" s="908"/>
      <c r="AI586" s="908"/>
      <c r="AJ586" s="908"/>
      <c r="AK586" s="908"/>
      <c r="AL586" s="908"/>
      <c r="AM586" s="908"/>
      <c r="AN586" s="908"/>
      <c r="AO586" s="908"/>
      <c r="AP586" s="908"/>
      <c r="AQ586" s="908"/>
    </row>
    <row r="587" spans="1:43" ht="12.75" customHeight="1" x14ac:dyDescent="0.2">
      <c r="A587" s="908"/>
      <c r="B587" s="909"/>
      <c r="C587" s="908"/>
      <c r="D587" s="908"/>
      <c r="E587" s="908"/>
      <c r="F587" s="908"/>
      <c r="G587" s="908"/>
      <c r="H587" s="908"/>
      <c r="I587" s="908"/>
      <c r="J587" s="908"/>
      <c r="K587" s="908"/>
      <c r="L587" s="908"/>
      <c r="M587" s="908"/>
      <c r="N587" s="908"/>
      <c r="O587" s="908"/>
      <c r="P587" s="908"/>
      <c r="Q587" s="908"/>
      <c r="R587" s="908"/>
      <c r="S587" s="908"/>
      <c r="T587" s="908"/>
      <c r="U587" s="908"/>
      <c r="V587" s="908"/>
      <c r="W587" s="908"/>
      <c r="X587" s="908"/>
      <c r="Y587" s="908"/>
      <c r="Z587" s="908"/>
      <c r="AA587" s="908"/>
      <c r="AB587" s="908"/>
      <c r="AC587" s="908"/>
      <c r="AD587" s="908"/>
      <c r="AE587" s="908"/>
      <c r="AF587" s="908"/>
      <c r="AG587" s="908"/>
      <c r="AH587" s="908"/>
      <c r="AI587" s="908"/>
      <c r="AJ587" s="908"/>
      <c r="AK587" s="908"/>
      <c r="AL587" s="908"/>
      <c r="AM587" s="908"/>
      <c r="AN587" s="908"/>
      <c r="AO587" s="908"/>
      <c r="AP587" s="908"/>
      <c r="AQ587" s="908"/>
    </row>
    <row r="588" spans="1:43" ht="12.75" customHeight="1" x14ac:dyDescent="0.2">
      <c r="A588" s="908"/>
      <c r="B588" s="909"/>
      <c r="C588" s="908"/>
      <c r="D588" s="908"/>
      <c r="E588" s="908"/>
      <c r="F588" s="908"/>
      <c r="G588" s="908"/>
      <c r="H588" s="908"/>
      <c r="I588" s="908"/>
      <c r="J588" s="908"/>
      <c r="K588" s="908"/>
      <c r="L588" s="908"/>
      <c r="M588" s="908"/>
      <c r="N588" s="908"/>
      <c r="O588" s="908"/>
      <c r="P588" s="908"/>
      <c r="Q588" s="908"/>
      <c r="R588" s="908"/>
      <c r="S588" s="908"/>
      <c r="T588" s="908"/>
      <c r="U588" s="908"/>
      <c r="V588" s="908"/>
      <c r="W588" s="908"/>
      <c r="X588" s="908"/>
      <c r="Y588" s="908"/>
      <c r="Z588" s="908"/>
      <c r="AA588" s="908"/>
      <c r="AB588" s="908"/>
      <c r="AC588" s="908"/>
      <c r="AD588" s="908"/>
      <c r="AE588" s="908"/>
      <c r="AF588" s="908"/>
      <c r="AG588" s="908"/>
      <c r="AH588" s="908"/>
      <c r="AI588" s="908"/>
      <c r="AJ588" s="908"/>
      <c r="AK588" s="908"/>
      <c r="AL588" s="908"/>
      <c r="AM588" s="908"/>
      <c r="AN588" s="908"/>
      <c r="AO588" s="908"/>
      <c r="AP588" s="908"/>
      <c r="AQ588" s="908"/>
    </row>
    <row r="589" spans="1:43" ht="12.75" customHeight="1" x14ac:dyDescent="0.2">
      <c r="A589" s="908"/>
      <c r="B589" s="909"/>
      <c r="C589" s="908"/>
      <c r="D589" s="908"/>
      <c r="E589" s="908"/>
      <c r="F589" s="908"/>
      <c r="G589" s="908"/>
      <c r="H589" s="908"/>
      <c r="I589" s="908"/>
      <c r="J589" s="908"/>
      <c r="K589" s="908"/>
      <c r="L589" s="908"/>
      <c r="M589" s="908"/>
      <c r="N589" s="908"/>
      <c r="O589" s="908"/>
      <c r="P589" s="908"/>
      <c r="Q589" s="908"/>
      <c r="R589" s="908"/>
      <c r="S589" s="908"/>
      <c r="T589" s="908"/>
      <c r="U589" s="908"/>
      <c r="V589" s="908"/>
      <c r="W589" s="908"/>
      <c r="X589" s="908"/>
      <c r="Y589" s="908"/>
      <c r="Z589" s="908"/>
      <c r="AA589" s="908"/>
      <c r="AB589" s="908"/>
      <c r="AC589" s="908"/>
      <c r="AD589" s="908"/>
      <c r="AE589" s="908"/>
      <c r="AF589" s="908"/>
      <c r="AG589" s="908"/>
      <c r="AH589" s="908"/>
      <c r="AI589" s="908"/>
      <c r="AJ589" s="908"/>
      <c r="AK589" s="908"/>
      <c r="AL589" s="908"/>
      <c r="AM589" s="908"/>
      <c r="AN589" s="908"/>
      <c r="AO589" s="908"/>
      <c r="AP589" s="908"/>
      <c r="AQ589" s="908"/>
    </row>
    <row r="590" spans="1:43" ht="12.75" customHeight="1" x14ac:dyDescent="0.2">
      <c r="A590" s="908"/>
      <c r="B590" s="909"/>
      <c r="C590" s="908"/>
      <c r="D590" s="908"/>
      <c r="E590" s="908"/>
      <c r="F590" s="908"/>
      <c r="G590" s="908"/>
      <c r="H590" s="908"/>
      <c r="I590" s="908"/>
      <c r="J590" s="908"/>
      <c r="K590" s="908"/>
      <c r="L590" s="908"/>
      <c r="M590" s="908"/>
      <c r="N590" s="908"/>
      <c r="O590" s="908"/>
      <c r="P590" s="908"/>
      <c r="Q590" s="908"/>
      <c r="R590" s="908"/>
      <c r="S590" s="908"/>
      <c r="T590" s="908"/>
      <c r="U590" s="908"/>
      <c r="V590" s="908"/>
      <c r="W590" s="908"/>
      <c r="X590" s="908"/>
      <c r="Y590" s="908"/>
      <c r="Z590" s="908"/>
      <c r="AA590" s="908"/>
      <c r="AB590" s="908"/>
      <c r="AC590" s="908"/>
      <c r="AD590" s="908"/>
      <c r="AE590" s="908"/>
      <c r="AF590" s="908"/>
      <c r="AG590" s="908"/>
      <c r="AH590" s="908"/>
      <c r="AI590" s="908"/>
      <c r="AJ590" s="908"/>
      <c r="AK590" s="908"/>
      <c r="AL590" s="908"/>
      <c r="AM590" s="908"/>
      <c r="AN590" s="908"/>
      <c r="AO590" s="908"/>
      <c r="AP590" s="908"/>
      <c r="AQ590" s="908"/>
    </row>
    <row r="591" spans="1:43" ht="12.75" customHeight="1" x14ac:dyDescent="0.2">
      <c r="A591" s="908"/>
      <c r="B591" s="909"/>
      <c r="C591" s="908"/>
      <c r="D591" s="908"/>
      <c r="E591" s="908"/>
      <c r="F591" s="908"/>
      <c r="G591" s="908"/>
      <c r="H591" s="908"/>
      <c r="I591" s="908"/>
      <c r="J591" s="908"/>
      <c r="K591" s="908"/>
      <c r="L591" s="908"/>
      <c r="M591" s="908"/>
      <c r="N591" s="908"/>
      <c r="O591" s="908"/>
      <c r="P591" s="908"/>
      <c r="Q591" s="908"/>
      <c r="R591" s="908"/>
      <c r="S591" s="908"/>
      <c r="T591" s="908"/>
      <c r="U591" s="908"/>
      <c r="V591" s="908"/>
      <c r="W591" s="908"/>
      <c r="X591" s="908"/>
      <c r="Y591" s="908"/>
      <c r="Z591" s="908"/>
      <c r="AA591" s="908"/>
      <c r="AB591" s="908"/>
      <c r="AC591" s="908"/>
      <c r="AD591" s="908"/>
      <c r="AE591" s="908"/>
      <c r="AF591" s="908"/>
      <c r="AG591" s="908"/>
      <c r="AH591" s="908"/>
      <c r="AI591" s="908"/>
      <c r="AJ591" s="908"/>
      <c r="AK591" s="908"/>
      <c r="AL591" s="908"/>
      <c r="AM591" s="908"/>
      <c r="AN591" s="908"/>
      <c r="AO591" s="908"/>
      <c r="AP591" s="908"/>
      <c r="AQ591" s="908"/>
    </row>
    <row r="592" spans="1:43" ht="12.75" customHeight="1" x14ac:dyDescent="0.2">
      <c r="A592" s="908"/>
      <c r="B592" s="909"/>
      <c r="C592" s="908"/>
      <c r="D592" s="908"/>
      <c r="E592" s="908"/>
      <c r="F592" s="908"/>
      <c r="G592" s="908"/>
      <c r="H592" s="908"/>
      <c r="I592" s="908"/>
      <c r="J592" s="908"/>
      <c r="K592" s="908"/>
      <c r="L592" s="908"/>
      <c r="M592" s="908"/>
      <c r="N592" s="908"/>
      <c r="O592" s="908"/>
      <c r="P592" s="908"/>
      <c r="Q592" s="908"/>
      <c r="R592" s="908"/>
      <c r="S592" s="908"/>
      <c r="T592" s="908"/>
      <c r="U592" s="908"/>
      <c r="V592" s="908"/>
      <c r="W592" s="908"/>
      <c r="X592" s="908"/>
      <c r="Y592" s="908"/>
      <c r="Z592" s="908"/>
      <c r="AA592" s="908"/>
      <c r="AB592" s="908"/>
      <c r="AC592" s="908"/>
      <c r="AD592" s="908"/>
      <c r="AE592" s="908"/>
      <c r="AF592" s="908"/>
      <c r="AG592" s="908"/>
      <c r="AH592" s="908"/>
      <c r="AI592" s="908"/>
      <c r="AJ592" s="908"/>
      <c r="AK592" s="908"/>
      <c r="AL592" s="908"/>
      <c r="AM592" s="908"/>
      <c r="AN592" s="908"/>
      <c r="AO592" s="908"/>
      <c r="AP592" s="908"/>
      <c r="AQ592" s="908"/>
    </row>
    <row r="593" spans="1:43" ht="12.75" customHeight="1" x14ac:dyDescent="0.2">
      <c r="A593" s="908"/>
      <c r="B593" s="909"/>
      <c r="C593" s="908"/>
      <c r="D593" s="908"/>
      <c r="E593" s="908"/>
      <c r="F593" s="908"/>
      <c r="G593" s="908"/>
      <c r="H593" s="908"/>
      <c r="I593" s="908"/>
      <c r="J593" s="908"/>
      <c r="K593" s="908"/>
      <c r="L593" s="908"/>
      <c r="M593" s="908"/>
      <c r="N593" s="908"/>
      <c r="O593" s="908"/>
      <c r="P593" s="908"/>
      <c r="Q593" s="908"/>
      <c r="R593" s="908"/>
      <c r="S593" s="908"/>
      <c r="T593" s="908"/>
      <c r="U593" s="908"/>
      <c r="V593" s="908"/>
      <c r="W593" s="908"/>
      <c r="X593" s="908"/>
      <c r="Y593" s="908"/>
      <c r="Z593" s="908"/>
      <c r="AA593" s="908"/>
      <c r="AB593" s="908"/>
      <c r="AC593" s="908"/>
      <c r="AD593" s="908"/>
      <c r="AE593" s="908"/>
      <c r="AF593" s="908"/>
      <c r="AG593" s="908"/>
      <c r="AH593" s="908"/>
      <c r="AI593" s="908"/>
      <c r="AJ593" s="908"/>
      <c r="AK593" s="908"/>
      <c r="AL593" s="908"/>
      <c r="AM593" s="908"/>
      <c r="AN593" s="908"/>
      <c r="AO593" s="908"/>
      <c r="AP593" s="908"/>
      <c r="AQ593" s="908"/>
    </row>
    <row r="594" spans="1:43" ht="12.75" customHeight="1" x14ac:dyDescent="0.2">
      <c r="A594" s="908"/>
      <c r="B594" s="909"/>
      <c r="C594" s="908"/>
      <c r="D594" s="908"/>
      <c r="E594" s="908"/>
      <c r="F594" s="908"/>
      <c r="G594" s="908"/>
      <c r="H594" s="908"/>
      <c r="I594" s="908"/>
      <c r="J594" s="908"/>
      <c r="K594" s="908"/>
      <c r="L594" s="908"/>
      <c r="M594" s="908"/>
      <c r="N594" s="908"/>
      <c r="O594" s="908"/>
      <c r="P594" s="908"/>
      <c r="Q594" s="908"/>
      <c r="R594" s="908"/>
      <c r="S594" s="908"/>
      <c r="T594" s="908"/>
      <c r="U594" s="908"/>
      <c r="V594" s="908"/>
      <c r="W594" s="908"/>
      <c r="X594" s="908"/>
      <c r="Y594" s="908"/>
      <c r="Z594" s="908"/>
      <c r="AA594" s="908"/>
      <c r="AB594" s="908"/>
      <c r="AC594" s="908"/>
      <c r="AD594" s="908"/>
      <c r="AE594" s="908"/>
      <c r="AF594" s="908"/>
      <c r="AG594" s="908"/>
      <c r="AH594" s="908"/>
      <c r="AI594" s="908"/>
      <c r="AJ594" s="908"/>
      <c r="AK594" s="908"/>
      <c r="AL594" s="908"/>
      <c r="AM594" s="908"/>
      <c r="AN594" s="908"/>
      <c r="AO594" s="908"/>
      <c r="AP594" s="908"/>
      <c r="AQ594" s="908"/>
    </row>
    <row r="595" spans="1:43" ht="12.75" customHeight="1" x14ac:dyDescent="0.2">
      <c r="A595" s="908"/>
      <c r="B595" s="909"/>
      <c r="C595" s="908"/>
      <c r="D595" s="908"/>
      <c r="E595" s="908"/>
      <c r="F595" s="908"/>
      <c r="G595" s="908"/>
      <c r="H595" s="908"/>
      <c r="I595" s="908"/>
      <c r="J595" s="908"/>
      <c r="K595" s="908"/>
      <c r="L595" s="908"/>
      <c r="M595" s="908"/>
      <c r="N595" s="908"/>
      <c r="O595" s="908"/>
      <c r="P595" s="908"/>
      <c r="Q595" s="908"/>
      <c r="R595" s="908"/>
      <c r="S595" s="908"/>
      <c r="T595" s="908"/>
      <c r="U595" s="908"/>
      <c r="V595" s="908"/>
      <c r="W595" s="908"/>
      <c r="X595" s="908"/>
      <c r="Y595" s="908"/>
      <c r="Z595" s="908"/>
      <c r="AA595" s="908"/>
      <c r="AB595" s="908"/>
      <c r="AC595" s="908"/>
      <c r="AD595" s="908"/>
      <c r="AE595" s="908"/>
      <c r="AF595" s="908"/>
      <c r="AG595" s="908"/>
      <c r="AH595" s="908"/>
      <c r="AI595" s="908"/>
      <c r="AJ595" s="908"/>
      <c r="AK595" s="908"/>
      <c r="AL595" s="908"/>
      <c r="AM595" s="908"/>
      <c r="AN595" s="908"/>
      <c r="AO595" s="908"/>
      <c r="AP595" s="908"/>
      <c r="AQ595" s="908"/>
    </row>
    <row r="596" spans="1:43" ht="12.75" customHeight="1" x14ac:dyDescent="0.2">
      <c r="A596" s="908"/>
      <c r="B596" s="909"/>
      <c r="C596" s="908"/>
      <c r="D596" s="908"/>
      <c r="E596" s="908"/>
      <c r="F596" s="908"/>
      <c r="G596" s="908"/>
      <c r="H596" s="908"/>
      <c r="I596" s="908"/>
      <c r="J596" s="908"/>
      <c r="K596" s="908"/>
      <c r="L596" s="908"/>
      <c r="M596" s="908"/>
      <c r="N596" s="908"/>
      <c r="O596" s="908"/>
      <c r="P596" s="908"/>
      <c r="Q596" s="908"/>
      <c r="R596" s="908"/>
      <c r="S596" s="908"/>
      <c r="T596" s="908"/>
      <c r="U596" s="908"/>
      <c r="V596" s="908"/>
      <c r="W596" s="908"/>
      <c r="X596" s="908"/>
      <c r="Y596" s="908"/>
      <c r="Z596" s="908"/>
      <c r="AA596" s="908"/>
      <c r="AB596" s="908"/>
      <c r="AC596" s="908"/>
      <c r="AD596" s="908"/>
      <c r="AE596" s="908"/>
      <c r="AF596" s="908"/>
      <c r="AG596" s="908"/>
      <c r="AH596" s="908"/>
      <c r="AI596" s="908"/>
      <c r="AJ596" s="908"/>
      <c r="AK596" s="908"/>
      <c r="AL596" s="908"/>
      <c r="AM596" s="908"/>
      <c r="AN596" s="908"/>
      <c r="AO596" s="908"/>
      <c r="AP596" s="908"/>
      <c r="AQ596" s="908"/>
    </row>
    <row r="597" spans="1:43" ht="12.75" customHeight="1" x14ac:dyDescent="0.2">
      <c r="A597" s="908"/>
      <c r="B597" s="909"/>
      <c r="C597" s="908"/>
      <c r="D597" s="908"/>
      <c r="E597" s="908"/>
      <c r="F597" s="908"/>
      <c r="G597" s="908"/>
      <c r="H597" s="908"/>
      <c r="I597" s="908"/>
      <c r="J597" s="908"/>
      <c r="K597" s="908"/>
      <c r="L597" s="908"/>
      <c r="M597" s="908"/>
      <c r="N597" s="908"/>
      <c r="O597" s="908"/>
      <c r="P597" s="908"/>
      <c r="Q597" s="908"/>
      <c r="R597" s="908"/>
      <c r="S597" s="908"/>
      <c r="T597" s="908"/>
      <c r="U597" s="908"/>
      <c r="V597" s="908"/>
      <c r="W597" s="908"/>
      <c r="X597" s="908"/>
      <c r="Y597" s="908"/>
      <c r="Z597" s="908"/>
      <c r="AA597" s="908"/>
      <c r="AB597" s="908"/>
      <c r="AC597" s="908"/>
      <c r="AD597" s="908"/>
      <c r="AE597" s="908"/>
      <c r="AF597" s="908"/>
      <c r="AG597" s="908"/>
      <c r="AH597" s="908"/>
      <c r="AI597" s="908"/>
      <c r="AJ597" s="908"/>
      <c r="AK597" s="908"/>
      <c r="AL597" s="908"/>
      <c r="AM597" s="908"/>
      <c r="AN597" s="908"/>
      <c r="AO597" s="908"/>
      <c r="AP597" s="908"/>
      <c r="AQ597" s="908"/>
    </row>
    <row r="598" spans="1:43" ht="12.75" customHeight="1" x14ac:dyDescent="0.2">
      <c r="A598" s="908"/>
      <c r="B598" s="909"/>
      <c r="C598" s="908"/>
      <c r="D598" s="908"/>
      <c r="E598" s="908"/>
      <c r="F598" s="908"/>
      <c r="G598" s="908"/>
      <c r="H598" s="908"/>
      <c r="I598" s="908"/>
      <c r="J598" s="908"/>
      <c r="K598" s="908"/>
      <c r="L598" s="908"/>
      <c r="M598" s="908"/>
      <c r="N598" s="908"/>
      <c r="O598" s="908"/>
      <c r="P598" s="908"/>
      <c r="Q598" s="908"/>
      <c r="R598" s="908"/>
      <c r="S598" s="908"/>
      <c r="T598" s="908"/>
      <c r="U598" s="908"/>
      <c r="V598" s="908"/>
      <c r="W598" s="908"/>
      <c r="X598" s="908"/>
      <c r="Y598" s="908"/>
      <c r="Z598" s="908"/>
      <c r="AA598" s="908"/>
      <c r="AB598" s="908"/>
      <c r="AC598" s="908"/>
      <c r="AD598" s="908"/>
      <c r="AE598" s="908"/>
      <c r="AF598" s="908"/>
      <c r="AG598" s="908"/>
      <c r="AH598" s="908"/>
      <c r="AI598" s="908"/>
      <c r="AJ598" s="908"/>
      <c r="AK598" s="908"/>
      <c r="AL598" s="908"/>
      <c r="AM598" s="908"/>
      <c r="AN598" s="908"/>
      <c r="AO598" s="908"/>
      <c r="AP598" s="908"/>
      <c r="AQ598" s="908"/>
    </row>
    <row r="599" spans="1:43" ht="12.75" customHeight="1" x14ac:dyDescent="0.2">
      <c r="A599" s="908"/>
      <c r="B599" s="909"/>
      <c r="C599" s="908"/>
      <c r="D599" s="908"/>
      <c r="E599" s="908"/>
      <c r="F599" s="908"/>
      <c r="G599" s="908"/>
      <c r="H599" s="908"/>
      <c r="I599" s="908"/>
      <c r="J599" s="908"/>
      <c r="K599" s="908"/>
      <c r="L599" s="908"/>
      <c r="M599" s="908"/>
      <c r="N599" s="908"/>
      <c r="O599" s="908"/>
      <c r="P599" s="908"/>
      <c r="Q599" s="908"/>
      <c r="R599" s="908"/>
      <c r="S599" s="908"/>
      <c r="T599" s="908"/>
      <c r="U599" s="908"/>
      <c r="V599" s="908"/>
      <c r="W599" s="908"/>
      <c r="X599" s="908"/>
      <c r="Y599" s="908"/>
      <c r="Z599" s="908"/>
      <c r="AA599" s="908"/>
      <c r="AB599" s="908"/>
      <c r="AC599" s="908"/>
      <c r="AD599" s="908"/>
      <c r="AE599" s="908"/>
      <c r="AF599" s="908"/>
      <c r="AG599" s="908"/>
      <c r="AH599" s="908"/>
      <c r="AI599" s="908"/>
      <c r="AJ599" s="908"/>
      <c r="AK599" s="908"/>
      <c r="AL599" s="908"/>
      <c r="AM599" s="908"/>
      <c r="AN599" s="908"/>
      <c r="AO599" s="908"/>
      <c r="AP599" s="908"/>
      <c r="AQ599" s="908"/>
    </row>
    <row r="600" spans="1:43" ht="12.75" customHeight="1" x14ac:dyDescent="0.2">
      <c r="A600" s="908"/>
      <c r="B600" s="909"/>
      <c r="C600" s="908"/>
      <c r="D600" s="908"/>
      <c r="E600" s="908"/>
      <c r="F600" s="908"/>
      <c r="G600" s="908"/>
      <c r="H600" s="908"/>
      <c r="I600" s="908"/>
      <c r="J600" s="908"/>
      <c r="K600" s="908"/>
      <c r="L600" s="908"/>
      <c r="M600" s="908"/>
      <c r="N600" s="908"/>
      <c r="O600" s="908"/>
      <c r="P600" s="908"/>
      <c r="Q600" s="908"/>
      <c r="R600" s="908"/>
      <c r="S600" s="908"/>
      <c r="T600" s="908"/>
      <c r="U600" s="908"/>
      <c r="V600" s="908"/>
      <c r="W600" s="908"/>
      <c r="X600" s="908"/>
      <c r="Y600" s="908"/>
      <c r="Z600" s="908"/>
      <c r="AA600" s="908"/>
      <c r="AB600" s="908"/>
      <c r="AC600" s="908"/>
      <c r="AD600" s="908"/>
      <c r="AE600" s="908"/>
      <c r="AF600" s="908"/>
      <c r="AG600" s="908"/>
      <c r="AH600" s="908"/>
      <c r="AI600" s="908"/>
      <c r="AJ600" s="908"/>
      <c r="AK600" s="908"/>
      <c r="AL600" s="908"/>
      <c r="AM600" s="908"/>
      <c r="AN600" s="908"/>
      <c r="AO600" s="908"/>
      <c r="AP600" s="908"/>
      <c r="AQ600" s="908"/>
    </row>
    <row r="601" spans="1:43" ht="12.75" customHeight="1" x14ac:dyDescent="0.2">
      <c r="A601" s="908"/>
      <c r="B601" s="909"/>
      <c r="C601" s="908"/>
      <c r="D601" s="908"/>
      <c r="E601" s="908"/>
      <c r="F601" s="908"/>
      <c r="G601" s="908"/>
      <c r="H601" s="908"/>
      <c r="I601" s="908"/>
      <c r="J601" s="908"/>
      <c r="K601" s="908"/>
      <c r="L601" s="908"/>
      <c r="M601" s="908"/>
      <c r="N601" s="908"/>
      <c r="O601" s="908"/>
      <c r="P601" s="908"/>
      <c r="Q601" s="908"/>
      <c r="R601" s="908"/>
      <c r="S601" s="908"/>
      <c r="T601" s="908"/>
      <c r="U601" s="908"/>
      <c r="V601" s="908"/>
      <c r="W601" s="908"/>
      <c r="X601" s="908"/>
      <c r="Y601" s="908"/>
      <c r="Z601" s="908"/>
      <c r="AA601" s="908"/>
      <c r="AB601" s="908"/>
      <c r="AC601" s="908"/>
      <c r="AD601" s="908"/>
      <c r="AE601" s="908"/>
      <c r="AF601" s="908"/>
      <c r="AG601" s="908"/>
      <c r="AH601" s="908"/>
      <c r="AI601" s="908"/>
      <c r="AJ601" s="908"/>
      <c r="AK601" s="908"/>
      <c r="AL601" s="908"/>
      <c r="AM601" s="908"/>
      <c r="AN601" s="908"/>
      <c r="AO601" s="908"/>
      <c r="AP601" s="908"/>
      <c r="AQ601" s="908"/>
    </row>
    <row r="602" spans="1:43" ht="12.75" customHeight="1" x14ac:dyDescent="0.2">
      <c r="A602" s="908"/>
      <c r="B602" s="909"/>
      <c r="C602" s="908"/>
      <c r="D602" s="908"/>
      <c r="E602" s="908"/>
      <c r="F602" s="908"/>
      <c r="G602" s="908"/>
      <c r="H602" s="908"/>
      <c r="I602" s="908"/>
      <c r="J602" s="908"/>
      <c r="K602" s="908"/>
      <c r="L602" s="908"/>
      <c r="M602" s="908"/>
      <c r="N602" s="908"/>
      <c r="O602" s="908"/>
      <c r="P602" s="908"/>
      <c r="Q602" s="908"/>
      <c r="R602" s="908"/>
      <c r="S602" s="908"/>
      <c r="T602" s="908"/>
      <c r="U602" s="908"/>
      <c r="V602" s="908"/>
      <c r="W602" s="908"/>
      <c r="X602" s="908"/>
      <c r="Y602" s="908"/>
      <c r="Z602" s="908"/>
      <c r="AA602" s="908"/>
      <c r="AB602" s="908"/>
      <c r="AC602" s="908"/>
      <c r="AD602" s="908"/>
      <c r="AE602" s="908"/>
      <c r="AF602" s="908"/>
      <c r="AG602" s="908"/>
      <c r="AH602" s="908"/>
      <c r="AI602" s="908"/>
      <c r="AJ602" s="908"/>
      <c r="AK602" s="908"/>
      <c r="AL602" s="908"/>
      <c r="AM602" s="908"/>
      <c r="AN602" s="908"/>
      <c r="AO602" s="908"/>
      <c r="AP602" s="908"/>
      <c r="AQ602" s="908"/>
    </row>
    <row r="603" spans="1:43" ht="12.75" customHeight="1" x14ac:dyDescent="0.2">
      <c r="A603" s="908"/>
      <c r="B603" s="909"/>
      <c r="C603" s="908"/>
      <c r="D603" s="908"/>
      <c r="E603" s="908"/>
      <c r="F603" s="908"/>
      <c r="G603" s="908"/>
      <c r="H603" s="908"/>
      <c r="I603" s="908"/>
      <c r="J603" s="908"/>
      <c r="K603" s="908"/>
      <c r="L603" s="908"/>
      <c r="M603" s="908"/>
      <c r="N603" s="908"/>
      <c r="O603" s="908"/>
      <c r="P603" s="908"/>
      <c r="Q603" s="908"/>
      <c r="R603" s="908"/>
      <c r="S603" s="908"/>
      <c r="T603" s="908"/>
      <c r="U603" s="908"/>
      <c r="V603" s="908"/>
      <c r="W603" s="908"/>
      <c r="X603" s="908"/>
      <c r="Y603" s="908"/>
      <c r="Z603" s="908"/>
      <c r="AA603" s="908"/>
      <c r="AB603" s="908"/>
      <c r="AC603" s="908"/>
      <c r="AD603" s="908"/>
      <c r="AE603" s="908"/>
      <c r="AF603" s="908"/>
      <c r="AG603" s="908"/>
      <c r="AH603" s="908"/>
      <c r="AI603" s="908"/>
      <c r="AJ603" s="908"/>
      <c r="AK603" s="908"/>
      <c r="AL603" s="908"/>
      <c r="AM603" s="908"/>
      <c r="AN603" s="908"/>
      <c r="AO603" s="908"/>
      <c r="AP603" s="908"/>
      <c r="AQ603" s="908"/>
    </row>
    <row r="604" spans="1:43" ht="12.75" customHeight="1" x14ac:dyDescent="0.2">
      <c r="A604" s="908"/>
      <c r="B604" s="909"/>
      <c r="C604" s="908"/>
      <c r="D604" s="908"/>
      <c r="E604" s="908"/>
      <c r="F604" s="908"/>
      <c r="G604" s="908"/>
      <c r="H604" s="908"/>
      <c r="I604" s="908"/>
      <c r="J604" s="908"/>
      <c r="K604" s="908"/>
      <c r="L604" s="908"/>
      <c r="M604" s="908"/>
      <c r="N604" s="908"/>
      <c r="O604" s="908"/>
      <c r="P604" s="908"/>
      <c r="Q604" s="908"/>
      <c r="R604" s="908"/>
      <c r="S604" s="908"/>
      <c r="T604" s="908"/>
      <c r="U604" s="908"/>
      <c r="V604" s="908"/>
      <c r="W604" s="908"/>
      <c r="X604" s="908"/>
      <c r="Y604" s="908"/>
      <c r="Z604" s="908"/>
      <c r="AA604" s="908"/>
      <c r="AB604" s="908"/>
      <c r="AC604" s="908"/>
      <c r="AD604" s="908"/>
      <c r="AE604" s="908"/>
      <c r="AF604" s="908"/>
      <c r="AG604" s="908"/>
      <c r="AH604" s="908"/>
      <c r="AI604" s="908"/>
      <c r="AJ604" s="908"/>
      <c r="AK604" s="908"/>
      <c r="AL604" s="908"/>
      <c r="AM604" s="908"/>
      <c r="AN604" s="908"/>
      <c r="AO604" s="908"/>
      <c r="AP604" s="908"/>
      <c r="AQ604" s="908"/>
    </row>
    <row r="605" spans="1:43" ht="12.75" customHeight="1" x14ac:dyDescent="0.2">
      <c r="A605" s="908"/>
      <c r="B605" s="909"/>
      <c r="C605" s="908"/>
      <c r="D605" s="908"/>
      <c r="E605" s="908"/>
      <c r="F605" s="908"/>
      <c r="G605" s="908"/>
      <c r="H605" s="908"/>
      <c r="I605" s="908"/>
      <c r="J605" s="908"/>
      <c r="K605" s="908"/>
      <c r="L605" s="908"/>
      <c r="M605" s="908"/>
      <c r="N605" s="908"/>
      <c r="O605" s="908"/>
      <c r="P605" s="908"/>
      <c r="Q605" s="908"/>
      <c r="R605" s="908"/>
      <c r="S605" s="908"/>
      <c r="T605" s="908"/>
      <c r="U605" s="908"/>
      <c r="V605" s="908"/>
      <c r="W605" s="908"/>
      <c r="X605" s="908"/>
      <c r="Y605" s="908"/>
      <c r="Z605" s="908"/>
      <c r="AA605" s="908"/>
      <c r="AB605" s="908"/>
      <c r="AC605" s="908"/>
      <c r="AD605" s="908"/>
      <c r="AE605" s="908"/>
      <c r="AF605" s="908"/>
      <c r="AG605" s="908"/>
      <c r="AH605" s="908"/>
      <c r="AI605" s="908"/>
      <c r="AJ605" s="908"/>
      <c r="AK605" s="908"/>
      <c r="AL605" s="908"/>
      <c r="AM605" s="908"/>
      <c r="AN605" s="908"/>
      <c r="AO605" s="908"/>
      <c r="AP605" s="908"/>
      <c r="AQ605" s="908"/>
    </row>
    <row r="606" spans="1:43" ht="12.75" customHeight="1" x14ac:dyDescent="0.2">
      <c r="A606" s="908"/>
      <c r="B606" s="909"/>
      <c r="C606" s="908"/>
      <c r="D606" s="908"/>
      <c r="E606" s="908"/>
      <c r="F606" s="908"/>
      <c r="G606" s="908"/>
      <c r="H606" s="908"/>
      <c r="I606" s="908"/>
      <c r="J606" s="908"/>
      <c r="K606" s="908"/>
      <c r="L606" s="908"/>
      <c r="M606" s="908"/>
      <c r="N606" s="908"/>
      <c r="O606" s="908"/>
      <c r="P606" s="908"/>
      <c r="Q606" s="908"/>
      <c r="R606" s="908"/>
      <c r="S606" s="908"/>
      <c r="T606" s="908"/>
      <c r="U606" s="908"/>
      <c r="V606" s="908"/>
      <c r="W606" s="908"/>
      <c r="X606" s="908"/>
      <c r="Y606" s="908"/>
      <c r="Z606" s="908"/>
      <c r="AA606" s="908"/>
      <c r="AB606" s="908"/>
      <c r="AC606" s="908"/>
      <c r="AD606" s="908"/>
      <c r="AE606" s="908"/>
      <c r="AF606" s="908"/>
      <c r="AG606" s="908"/>
      <c r="AH606" s="908"/>
      <c r="AI606" s="908"/>
      <c r="AJ606" s="908"/>
      <c r="AK606" s="908"/>
      <c r="AL606" s="908"/>
      <c r="AM606" s="908"/>
      <c r="AN606" s="908"/>
      <c r="AO606" s="908"/>
      <c r="AP606" s="908"/>
      <c r="AQ606" s="908"/>
    </row>
    <row r="607" spans="1:43" ht="12.75" customHeight="1" x14ac:dyDescent="0.2">
      <c r="A607" s="908"/>
      <c r="B607" s="909"/>
      <c r="C607" s="908"/>
      <c r="D607" s="908"/>
      <c r="E607" s="908"/>
      <c r="F607" s="908"/>
      <c r="G607" s="908"/>
      <c r="H607" s="908"/>
      <c r="I607" s="908"/>
      <c r="J607" s="908"/>
      <c r="K607" s="908"/>
      <c r="L607" s="908"/>
      <c r="M607" s="908"/>
      <c r="N607" s="908"/>
      <c r="O607" s="908"/>
      <c r="P607" s="908"/>
      <c r="Q607" s="908"/>
      <c r="R607" s="908"/>
      <c r="S607" s="908"/>
      <c r="T607" s="908"/>
      <c r="U607" s="908"/>
      <c r="V607" s="908"/>
      <c r="W607" s="908"/>
      <c r="X607" s="908"/>
      <c r="Y607" s="908"/>
      <c r="Z607" s="908"/>
      <c r="AA607" s="908"/>
      <c r="AB607" s="908"/>
      <c r="AC607" s="908"/>
      <c r="AD607" s="908"/>
      <c r="AE607" s="908"/>
      <c r="AF607" s="908"/>
      <c r="AG607" s="908"/>
      <c r="AH607" s="908"/>
      <c r="AI607" s="908"/>
      <c r="AJ607" s="908"/>
      <c r="AK607" s="908"/>
      <c r="AL607" s="908"/>
      <c r="AM607" s="908"/>
      <c r="AN607" s="908"/>
      <c r="AO607" s="908"/>
      <c r="AP607" s="908"/>
      <c r="AQ607" s="908"/>
    </row>
    <row r="608" spans="1:43" ht="12.75" customHeight="1" x14ac:dyDescent="0.2">
      <c r="A608" s="908"/>
      <c r="B608" s="909"/>
      <c r="C608" s="908"/>
      <c r="D608" s="908"/>
      <c r="E608" s="908"/>
      <c r="F608" s="908"/>
      <c r="G608" s="908"/>
      <c r="H608" s="908"/>
      <c r="I608" s="908"/>
      <c r="J608" s="908"/>
      <c r="K608" s="908"/>
      <c r="L608" s="908"/>
      <c r="M608" s="908"/>
      <c r="N608" s="908"/>
      <c r="O608" s="908"/>
      <c r="P608" s="908"/>
      <c r="Q608" s="908"/>
      <c r="R608" s="908"/>
      <c r="S608" s="908"/>
      <c r="T608" s="908"/>
      <c r="U608" s="908"/>
      <c r="V608" s="908"/>
      <c r="W608" s="908"/>
      <c r="X608" s="908"/>
      <c r="Y608" s="908"/>
      <c r="Z608" s="908"/>
      <c r="AA608" s="908"/>
      <c r="AB608" s="908"/>
      <c r="AC608" s="908"/>
      <c r="AD608" s="908"/>
      <c r="AE608" s="908"/>
      <c r="AF608" s="908"/>
      <c r="AG608" s="908"/>
      <c r="AH608" s="908"/>
      <c r="AI608" s="908"/>
      <c r="AJ608" s="908"/>
      <c r="AK608" s="908"/>
      <c r="AL608" s="908"/>
      <c r="AM608" s="908"/>
      <c r="AN608" s="908"/>
      <c r="AO608" s="908"/>
      <c r="AP608" s="908"/>
      <c r="AQ608" s="908"/>
    </row>
    <row r="609" spans="1:43" ht="12.75" customHeight="1" x14ac:dyDescent="0.2">
      <c r="A609" s="908"/>
      <c r="B609" s="909"/>
      <c r="C609" s="908"/>
      <c r="D609" s="908"/>
      <c r="E609" s="908"/>
      <c r="F609" s="908"/>
      <c r="G609" s="908"/>
      <c r="H609" s="908"/>
      <c r="I609" s="908"/>
      <c r="J609" s="908"/>
      <c r="K609" s="908"/>
      <c r="L609" s="908"/>
      <c r="M609" s="908"/>
      <c r="N609" s="908"/>
      <c r="O609" s="908"/>
      <c r="P609" s="908"/>
      <c r="Q609" s="908"/>
      <c r="R609" s="908"/>
      <c r="S609" s="908"/>
      <c r="T609" s="908"/>
      <c r="U609" s="908"/>
      <c r="V609" s="908"/>
      <c r="W609" s="908"/>
      <c r="X609" s="908"/>
      <c r="Y609" s="908"/>
      <c r="Z609" s="908"/>
      <c r="AA609" s="908"/>
      <c r="AB609" s="908"/>
      <c r="AC609" s="908"/>
      <c r="AD609" s="908"/>
      <c r="AE609" s="908"/>
      <c r="AF609" s="908"/>
      <c r="AG609" s="908"/>
      <c r="AH609" s="908"/>
      <c r="AI609" s="908"/>
      <c r="AJ609" s="908"/>
      <c r="AK609" s="908"/>
      <c r="AL609" s="908"/>
      <c r="AM609" s="908"/>
      <c r="AN609" s="908"/>
      <c r="AO609" s="908"/>
      <c r="AP609" s="908"/>
      <c r="AQ609" s="908"/>
    </row>
    <row r="610" spans="1:43" ht="12.75" customHeight="1" x14ac:dyDescent="0.2">
      <c r="A610" s="908"/>
      <c r="B610" s="909"/>
      <c r="C610" s="908"/>
      <c r="D610" s="908"/>
      <c r="E610" s="908"/>
      <c r="F610" s="908"/>
      <c r="G610" s="908"/>
      <c r="H610" s="908"/>
      <c r="I610" s="908"/>
      <c r="J610" s="908"/>
      <c r="K610" s="908"/>
      <c r="L610" s="908"/>
      <c r="M610" s="908"/>
      <c r="N610" s="908"/>
      <c r="O610" s="908"/>
      <c r="P610" s="908"/>
      <c r="Q610" s="908"/>
      <c r="R610" s="908"/>
      <c r="S610" s="908"/>
      <c r="T610" s="908"/>
      <c r="U610" s="908"/>
      <c r="V610" s="908"/>
      <c r="W610" s="908"/>
      <c r="X610" s="908"/>
      <c r="Y610" s="908"/>
      <c r="Z610" s="908"/>
      <c r="AA610" s="908"/>
      <c r="AB610" s="908"/>
      <c r="AC610" s="908"/>
      <c r="AD610" s="908"/>
      <c r="AE610" s="908"/>
      <c r="AF610" s="908"/>
      <c r="AG610" s="908"/>
      <c r="AH610" s="908"/>
      <c r="AI610" s="908"/>
      <c r="AJ610" s="908"/>
      <c r="AK610" s="908"/>
      <c r="AL610" s="908"/>
      <c r="AM610" s="908"/>
      <c r="AN610" s="908"/>
      <c r="AO610" s="908"/>
      <c r="AP610" s="908"/>
      <c r="AQ610" s="908"/>
    </row>
    <row r="611" spans="1:43" ht="12.75" customHeight="1" x14ac:dyDescent="0.2">
      <c r="A611" s="908"/>
      <c r="B611" s="909"/>
      <c r="C611" s="908"/>
      <c r="D611" s="908"/>
      <c r="E611" s="908"/>
      <c r="F611" s="908"/>
      <c r="G611" s="908"/>
      <c r="H611" s="908"/>
      <c r="I611" s="908"/>
      <c r="J611" s="908"/>
      <c r="K611" s="908"/>
      <c r="L611" s="908"/>
      <c r="M611" s="908"/>
      <c r="N611" s="908"/>
      <c r="O611" s="908"/>
      <c r="P611" s="908"/>
      <c r="Q611" s="908"/>
      <c r="R611" s="908"/>
      <c r="S611" s="908"/>
      <c r="T611" s="908"/>
      <c r="U611" s="908"/>
      <c r="V611" s="908"/>
      <c r="W611" s="908"/>
      <c r="X611" s="908"/>
      <c r="Y611" s="908"/>
      <c r="Z611" s="908"/>
      <c r="AA611" s="908"/>
      <c r="AB611" s="908"/>
      <c r="AC611" s="908"/>
      <c r="AD611" s="908"/>
      <c r="AE611" s="908"/>
      <c r="AF611" s="908"/>
      <c r="AG611" s="908"/>
      <c r="AH611" s="908"/>
      <c r="AI611" s="908"/>
      <c r="AJ611" s="908"/>
      <c r="AK611" s="908"/>
      <c r="AL611" s="908"/>
      <c r="AM611" s="908"/>
      <c r="AN611" s="908"/>
      <c r="AO611" s="908"/>
      <c r="AP611" s="908"/>
      <c r="AQ611" s="908"/>
    </row>
    <row r="612" spans="1:43" ht="12.75" customHeight="1" x14ac:dyDescent="0.2">
      <c r="A612" s="908"/>
      <c r="B612" s="909"/>
      <c r="C612" s="908"/>
      <c r="D612" s="908"/>
      <c r="E612" s="908"/>
      <c r="F612" s="908"/>
      <c r="G612" s="908"/>
      <c r="H612" s="908"/>
      <c r="I612" s="908"/>
      <c r="J612" s="908"/>
      <c r="K612" s="908"/>
      <c r="L612" s="908"/>
      <c r="M612" s="908"/>
      <c r="N612" s="908"/>
      <c r="O612" s="908"/>
      <c r="P612" s="908"/>
      <c r="Q612" s="908"/>
      <c r="R612" s="908"/>
      <c r="S612" s="908"/>
      <c r="T612" s="908"/>
      <c r="U612" s="908"/>
      <c r="V612" s="908"/>
      <c r="W612" s="908"/>
      <c r="X612" s="908"/>
      <c r="Y612" s="908"/>
      <c r="Z612" s="908"/>
      <c r="AA612" s="908"/>
      <c r="AB612" s="908"/>
      <c r="AC612" s="908"/>
      <c r="AD612" s="908"/>
      <c r="AE612" s="908"/>
      <c r="AF612" s="908"/>
      <c r="AG612" s="908"/>
      <c r="AH612" s="908"/>
      <c r="AI612" s="908"/>
      <c r="AJ612" s="908"/>
      <c r="AK612" s="908"/>
      <c r="AL612" s="908"/>
      <c r="AM612" s="908"/>
      <c r="AN612" s="908"/>
      <c r="AO612" s="908"/>
      <c r="AP612" s="908"/>
      <c r="AQ612" s="908"/>
    </row>
    <row r="613" spans="1:43" ht="12.75" customHeight="1" x14ac:dyDescent="0.2">
      <c r="A613" s="908"/>
      <c r="B613" s="909"/>
      <c r="C613" s="908"/>
      <c r="D613" s="908"/>
      <c r="E613" s="908"/>
      <c r="F613" s="908"/>
      <c r="G613" s="908"/>
      <c r="H613" s="908"/>
      <c r="I613" s="908"/>
      <c r="J613" s="908"/>
      <c r="K613" s="908"/>
      <c r="L613" s="908"/>
      <c r="M613" s="908"/>
      <c r="N613" s="908"/>
      <c r="O613" s="908"/>
      <c r="P613" s="908"/>
      <c r="Q613" s="908"/>
      <c r="R613" s="908"/>
      <c r="S613" s="908"/>
      <c r="T613" s="908"/>
      <c r="U613" s="908"/>
      <c r="V613" s="908"/>
      <c r="W613" s="908"/>
      <c r="X613" s="908"/>
      <c r="Y613" s="908"/>
      <c r="Z613" s="908"/>
      <c r="AA613" s="908"/>
      <c r="AB613" s="908"/>
      <c r="AC613" s="908"/>
      <c r="AD613" s="908"/>
      <c r="AE613" s="908"/>
      <c r="AF613" s="908"/>
      <c r="AG613" s="908"/>
      <c r="AH613" s="908"/>
      <c r="AI613" s="908"/>
      <c r="AJ613" s="908"/>
      <c r="AK613" s="908"/>
      <c r="AL613" s="908"/>
      <c r="AM613" s="908"/>
      <c r="AN613" s="908"/>
      <c r="AO613" s="908"/>
      <c r="AP613" s="908"/>
      <c r="AQ613" s="908"/>
    </row>
    <row r="614" spans="1:43" ht="12.75" customHeight="1" x14ac:dyDescent="0.2">
      <c r="A614" s="908"/>
      <c r="B614" s="909"/>
      <c r="C614" s="908"/>
      <c r="D614" s="908"/>
      <c r="E614" s="908"/>
      <c r="F614" s="908"/>
      <c r="G614" s="908"/>
      <c r="H614" s="908"/>
      <c r="I614" s="908"/>
      <c r="J614" s="908"/>
      <c r="K614" s="908"/>
      <c r="L614" s="908"/>
      <c r="M614" s="908"/>
      <c r="N614" s="908"/>
      <c r="O614" s="908"/>
      <c r="P614" s="908"/>
      <c r="Q614" s="908"/>
      <c r="R614" s="908"/>
      <c r="S614" s="908"/>
      <c r="T614" s="908"/>
      <c r="U614" s="908"/>
      <c r="V614" s="908"/>
      <c r="W614" s="908"/>
      <c r="X614" s="908"/>
      <c r="Y614" s="908"/>
      <c r="Z614" s="908"/>
      <c r="AA614" s="908"/>
      <c r="AB614" s="908"/>
      <c r="AC614" s="908"/>
      <c r="AD614" s="908"/>
      <c r="AE614" s="908"/>
      <c r="AF614" s="908"/>
      <c r="AG614" s="908"/>
      <c r="AH614" s="908"/>
      <c r="AI614" s="908"/>
      <c r="AJ614" s="908"/>
      <c r="AK614" s="908"/>
      <c r="AL614" s="908"/>
      <c r="AM614" s="908"/>
      <c r="AN614" s="908"/>
      <c r="AO614" s="908"/>
      <c r="AP614" s="908"/>
      <c r="AQ614" s="908"/>
    </row>
    <row r="615" spans="1:43" ht="12.75" customHeight="1" x14ac:dyDescent="0.2">
      <c r="A615" s="908"/>
      <c r="B615" s="909"/>
      <c r="C615" s="908"/>
      <c r="D615" s="908"/>
      <c r="E615" s="908"/>
      <c r="F615" s="908"/>
      <c r="G615" s="908"/>
      <c r="H615" s="908"/>
      <c r="I615" s="908"/>
      <c r="J615" s="908"/>
      <c r="K615" s="908"/>
      <c r="L615" s="908"/>
      <c r="M615" s="908"/>
      <c r="N615" s="908"/>
      <c r="O615" s="908"/>
      <c r="P615" s="908"/>
      <c r="Q615" s="908"/>
      <c r="R615" s="908"/>
      <c r="S615" s="908"/>
      <c r="T615" s="908"/>
      <c r="U615" s="908"/>
      <c r="V615" s="908"/>
      <c r="W615" s="908"/>
      <c r="X615" s="908"/>
      <c r="Y615" s="908"/>
      <c r="Z615" s="908"/>
      <c r="AA615" s="908"/>
      <c r="AB615" s="908"/>
      <c r="AC615" s="908"/>
      <c r="AD615" s="908"/>
      <c r="AE615" s="908"/>
      <c r="AF615" s="908"/>
      <c r="AG615" s="908"/>
      <c r="AH615" s="908"/>
      <c r="AI615" s="908"/>
      <c r="AJ615" s="908"/>
      <c r="AK615" s="908"/>
      <c r="AL615" s="908"/>
      <c r="AM615" s="908"/>
      <c r="AN615" s="908"/>
      <c r="AO615" s="908"/>
      <c r="AP615" s="908"/>
      <c r="AQ615" s="908"/>
    </row>
    <row r="616" spans="1:43" ht="12.75" customHeight="1" x14ac:dyDescent="0.2">
      <c r="A616" s="908"/>
      <c r="B616" s="909"/>
      <c r="C616" s="908"/>
      <c r="D616" s="908"/>
      <c r="E616" s="908"/>
      <c r="F616" s="908"/>
      <c r="G616" s="908"/>
      <c r="H616" s="908"/>
      <c r="I616" s="908"/>
      <c r="J616" s="908"/>
      <c r="K616" s="908"/>
      <c r="L616" s="908"/>
      <c r="M616" s="908"/>
      <c r="N616" s="908"/>
      <c r="O616" s="908"/>
      <c r="P616" s="908"/>
      <c r="Q616" s="908"/>
      <c r="R616" s="908"/>
      <c r="S616" s="908"/>
      <c r="T616" s="908"/>
      <c r="U616" s="908"/>
      <c r="V616" s="908"/>
      <c r="W616" s="908"/>
      <c r="X616" s="908"/>
      <c r="Y616" s="908"/>
      <c r="Z616" s="908"/>
      <c r="AA616" s="908"/>
      <c r="AB616" s="908"/>
      <c r="AC616" s="908"/>
      <c r="AD616" s="908"/>
      <c r="AE616" s="908"/>
      <c r="AF616" s="908"/>
      <c r="AG616" s="908"/>
      <c r="AH616" s="908"/>
      <c r="AI616" s="908"/>
      <c r="AJ616" s="908"/>
      <c r="AK616" s="908"/>
      <c r="AL616" s="908"/>
      <c r="AM616" s="908"/>
      <c r="AN616" s="908"/>
      <c r="AO616" s="908"/>
      <c r="AP616" s="908"/>
      <c r="AQ616" s="908"/>
    </row>
    <row r="617" spans="1:43" ht="12.75" customHeight="1" x14ac:dyDescent="0.2">
      <c r="A617" s="908"/>
      <c r="B617" s="909"/>
      <c r="C617" s="908"/>
      <c r="D617" s="908"/>
      <c r="E617" s="908"/>
      <c r="F617" s="908"/>
      <c r="G617" s="908"/>
      <c r="H617" s="908"/>
      <c r="I617" s="908"/>
      <c r="J617" s="908"/>
      <c r="K617" s="908"/>
      <c r="L617" s="908"/>
      <c r="M617" s="908"/>
      <c r="N617" s="908"/>
      <c r="O617" s="908"/>
      <c r="P617" s="908"/>
      <c r="Q617" s="908"/>
      <c r="R617" s="908"/>
      <c r="S617" s="908"/>
      <c r="T617" s="908"/>
      <c r="U617" s="908"/>
      <c r="V617" s="908"/>
      <c r="W617" s="908"/>
      <c r="X617" s="908"/>
      <c r="Y617" s="908"/>
      <c r="Z617" s="908"/>
      <c r="AA617" s="908"/>
      <c r="AB617" s="908"/>
      <c r="AC617" s="908"/>
      <c r="AD617" s="908"/>
      <c r="AE617" s="908"/>
      <c r="AF617" s="908"/>
      <c r="AG617" s="908"/>
      <c r="AH617" s="908"/>
      <c r="AI617" s="908"/>
      <c r="AJ617" s="908"/>
      <c r="AK617" s="908"/>
      <c r="AL617" s="908"/>
      <c r="AM617" s="908"/>
      <c r="AN617" s="908"/>
      <c r="AO617" s="908"/>
      <c r="AP617" s="908"/>
      <c r="AQ617" s="908"/>
    </row>
    <row r="618" spans="1:43" ht="12.75" customHeight="1" x14ac:dyDescent="0.2">
      <c r="A618" s="908"/>
      <c r="B618" s="909"/>
      <c r="C618" s="908"/>
      <c r="D618" s="908"/>
      <c r="E618" s="908"/>
      <c r="F618" s="908"/>
      <c r="G618" s="908"/>
      <c r="H618" s="908"/>
      <c r="I618" s="908"/>
      <c r="J618" s="908"/>
      <c r="K618" s="908"/>
      <c r="L618" s="908"/>
      <c r="M618" s="908"/>
      <c r="N618" s="908"/>
      <c r="O618" s="908"/>
      <c r="P618" s="908"/>
      <c r="Q618" s="908"/>
      <c r="R618" s="908"/>
      <c r="S618" s="908"/>
      <c r="T618" s="908"/>
      <c r="U618" s="908"/>
      <c r="V618" s="908"/>
      <c r="W618" s="908"/>
      <c r="X618" s="908"/>
      <c r="Y618" s="908"/>
      <c r="Z618" s="908"/>
      <c r="AA618" s="908"/>
      <c r="AB618" s="908"/>
      <c r="AC618" s="908"/>
      <c r="AD618" s="908"/>
      <c r="AE618" s="908"/>
      <c r="AF618" s="908"/>
      <c r="AG618" s="908"/>
      <c r="AH618" s="908"/>
      <c r="AI618" s="908"/>
      <c r="AJ618" s="908"/>
      <c r="AK618" s="908"/>
      <c r="AL618" s="908"/>
      <c r="AM618" s="908"/>
      <c r="AN618" s="908"/>
      <c r="AO618" s="908"/>
      <c r="AP618" s="908"/>
      <c r="AQ618" s="908"/>
    </row>
    <row r="619" spans="1:43" ht="12.75" customHeight="1" x14ac:dyDescent="0.2">
      <c r="A619" s="908"/>
      <c r="B619" s="909"/>
      <c r="C619" s="908"/>
      <c r="D619" s="908"/>
      <c r="E619" s="908"/>
      <c r="F619" s="908"/>
      <c r="G619" s="908"/>
      <c r="H619" s="908"/>
      <c r="I619" s="908"/>
      <c r="J619" s="908"/>
      <c r="K619" s="908"/>
      <c r="L619" s="908"/>
      <c r="M619" s="908"/>
      <c r="N619" s="908"/>
      <c r="O619" s="908"/>
      <c r="P619" s="908"/>
      <c r="Q619" s="908"/>
      <c r="R619" s="908"/>
      <c r="S619" s="908"/>
      <c r="T619" s="908"/>
      <c r="U619" s="908"/>
      <c r="V619" s="908"/>
      <c r="W619" s="908"/>
      <c r="X619" s="908"/>
      <c r="Y619" s="908"/>
      <c r="Z619" s="908"/>
      <c r="AA619" s="908"/>
      <c r="AB619" s="908"/>
      <c r="AC619" s="908"/>
      <c r="AD619" s="908"/>
      <c r="AE619" s="908"/>
      <c r="AF619" s="908"/>
      <c r="AG619" s="908"/>
      <c r="AH619" s="908"/>
      <c r="AI619" s="908"/>
      <c r="AJ619" s="908"/>
      <c r="AK619" s="908"/>
      <c r="AL619" s="908"/>
      <c r="AM619" s="908"/>
      <c r="AN619" s="908"/>
      <c r="AO619" s="908"/>
      <c r="AP619" s="908"/>
      <c r="AQ619" s="908"/>
    </row>
    <row r="620" spans="1:43" ht="12.75" customHeight="1" x14ac:dyDescent="0.2">
      <c r="A620" s="908"/>
      <c r="B620" s="909"/>
      <c r="C620" s="908"/>
      <c r="D620" s="908"/>
      <c r="E620" s="908"/>
      <c r="F620" s="908"/>
      <c r="G620" s="908"/>
      <c r="H620" s="908"/>
      <c r="I620" s="908"/>
      <c r="J620" s="908"/>
      <c r="K620" s="908"/>
      <c r="L620" s="908"/>
      <c r="M620" s="908"/>
      <c r="N620" s="908"/>
      <c r="O620" s="908"/>
      <c r="P620" s="908"/>
      <c r="Q620" s="908"/>
      <c r="R620" s="908"/>
      <c r="S620" s="908"/>
      <c r="T620" s="908"/>
      <c r="U620" s="908"/>
      <c r="V620" s="908"/>
      <c r="W620" s="908"/>
      <c r="X620" s="908"/>
      <c r="Y620" s="908"/>
      <c r="Z620" s="908"/>
      <c r="AA620" s="908"/>
      <c r="AB620" s="908"/>
      <c r="AC620" s="908"/>
      <c r="AD620" s="908"/>
      <c r="AE620" s="908"/>
      <c r="AF620" s="908"/>
      <c r="AG620" s="908"/>
      <c r="AH620" s="908"/>
      <c r="AI620" s="908"/>
      <c r="AJ620" s="908"/>
      <c r="AK620" s="908"/>
      <c r="AL620" s="908"/>
      <c r="AM620" s="908"/>
      <c r="AN620" s="908"/>
      <c r="AO620" s="908"/>
      <c r="AP620" s="908"/>
      <c r="AQ620" s="908"/>
    </row>
    <row r="621" spans="1:43" ht="12.75" customHeight="1" x14ac:dyDescent="0.2">
      <c r="A621" s="908"/>
      <c r="B621" s="909"/>
      <c r="C621" s="908"/>
      <c r="D621" s="908"/>
      <c r="E621" s="908"/>
      <c r="F621" s="908"/>
      <c r="G621" s="908"/>
      <c r="H621" s="908"/>
      <c r="I621" s="908"/>
      <c r="J621" s="908"/>
      <c r="K621" s="908"/>
      <c r="L621" s="908"/>
      <c r="M621" s="908"/>
      <c r="N621" s="908"/>
      <c r="O621" s="908"/>
      <c r="P621" s="908"/>
      <c r="Q621" s="908"/>
      <c r="R621" s="908"/>
      <c r="S621" s="908"/>
      <c r="T621" s="908"/>
      <c r="U621" s="908"/>
      <c r="V621" s="908"/>
      <c r="W621" s="908"/>
      <c r="X621" s="908"/>
      <c r="Y621" s="908"/>
      <c r="Z621" s="908"/>
      <c r="AA621" s="908"/>
      <c r="AB621" s="908"/>
      <c r="AC621" s="908"/>
      <c r="AD621" s="908"/>
      <c r="AE621" s="908"/>
      <c r="AF621" s="908"/>
      <c r="AG621" s="908"/>
      <c r="AH621" s="908"/>
      <c r="AI621" s="908"/>
      <c r="AJ621" s="908"/>
      <c r="AK621" s="908"/>
      <c r="AL621" s="908"/>
      <c r="AM621" s="908"/>
      <c r="AN621" s="908"/>
      <c r="AO621" s="908"/>
      <c r="AP621" s="908"/>
      <c r="AQ621" s="908"/>
    </row>
    <row r="622" spans="1:43" ht="12.75" customHeight="1" x14ac:dyDescent="0.2">
      <c r="A622" s="908"/>
      <c r="B622" s="909"/>
      <c r="C622" s="908"/>
      <c r="D622" s="908"/>
      <c r="E622" s="908"/>
      <c r="F622" s="908"/>
      <c r="G622" s="908"/>
      <c r="H622" s="908"/>
      <c r="I622" s="908"/>
      <c r="J622" s="908"/>
      <c r="K622" s="908"/>
      <c r="L622" s="908"/>
      <c r="M622" s="908"/>
      <c r="N622" s="908"/>
      <c r="O622" s="908"/>
      <c r="P622" s="908"/>
      <c r="Q622" s="908"/>
      <c r="R622" s="908"/>
      <c r="S622" s="908"/>
      <c r="T622" s="908"/>
      <c r="U622" s="908"/>
      <c r="V622" s="908"/>
      <c r="W622" s="908"/>
      <c r="X622" s="908"/>
      <c r="Y622" s="908"/>
      <c r="Z622" s="908"/>
      <c r="AA622" s="908"/>
      <c r="AB622" s="908"/>
      <c r="AC622" s="908"/>
      <c r="AD622" s="908"/>
      <c r="AE622" s="908"/>
      <c r="AF622" s="908"/>
      <c r="AG622" s="908"/>
      <c r="AH622" s="908"/>
      <c r="AI622" s="908"/>
      <c r="AJ622" s="908"/>
      <c r="AK622" s="908"/>
      <c r="AL622" s="908"/>
      <c r="AM622" s="908"/>
      <c r="AN622" s="908"/>
      <c r="AO622" s="908"/>
      <c r="AP622" s="908"/>
      <c r="AQ622" s="908"/>
    </row>
    <row r="623" spans="1:43" ht="12.75" customHeight="1" x14ac:dyDescent="0.2">
      <c r="A623" s="908"/>
      <c r="B623" s="909"/>
      <c r="C623" s="908"/>
      <c r="D623" s="908"/>
      <c r="E623" s="908"/>
      <c r="F623" s="908"/>
      <c r="G623" s="908"/>
      <c r="H623" s="908"/>
      <c r="I623" s="908"/>
      <c r="J623" s="908"/>
      <c r="K623" s="908"/>
      <c r="L623" s="908"/>
      <c r="M623" s="908"/>
      <c r="N623" s="908"/>
      <c r="O623" s="908"/>
      <c r="P623" s="908"/>
      <c r="Q623" s="908"/>
      <c r="R623" s="908"/>
      <c r="S623" s="908"/>
      <c r="T623" s="908"/>
      <c r="U623" s="908"/>
      <c r="V623" s="908"/>
      <c r="W623" s="908"/>
      <c r="X623" s="908"/>
      <c r="Y623" s="908"/>
      <c r="Z623" s="908"/>
      <c r="AA623" s="908"/>
      <c r="AB623" s="908"/>
      <c r="AC623" s="908"/>
      <c r="AD623" s="908"/>
      <c r="AE623" s="908"/>
      <c r="AF623" s="908"/>
      <c r="AG623" s="908"/>
      <c r="AH623" s="908"/>
      <c r="AI623" s="908"/>
      <c r="AJ623" s="908"/>
      <c r="AK623" s="908"/>
      <c r="AL623" s="908"/>
      <c r="AM623" s="908"/>
      <c r="AN623" s="908"/>
      <c r="AO623" s="908"/>
      <c r="AP623" s="908"/>
      <c r="AQ623" s="908"/>
    </row>
    <row r="624" spans="1:43" ht="12.75" customHeight="1" x14ac:dyDescent="0.2">
      <c r="A624" s="908"/>
      <c r="B624" s="909"/>
      <c r="C624" s="908"/>
      <c r="D624" s="908"/>
      <c r="E624" s="908"/>
      <c r="F624" s="908"/>
      <c r="G624" s="908"/>
      <c r="H624" s="908"/>
      <c r="I624" s="908"/>
      <c r="J624" s="908"/>
      <c r="K624" s="908"/>
      <c r="L624" s="908"/>
      <c r="M624" s="908"/>
      <c r="N624" s="908"/>
      <c r="O624" s="908"/>
      <c r="P624" s="908"/>
      <c r="Q624" s="908"/>
      <c r="R624" s="908"/>
      <c r="S624" s="908"/>
      <c r="T624" s="908"/>
      <c r="U624" s="908"/>
      <c r="V624" s="908"/>
      <c r="W624" s="908"/>
      <c r="X624" s="908"/>
      <c r="Y624" s="908"/>
      <c r="Z624" s="908"/>
      <c r="AA624" s="908"/>
      <c r="AB624" s="908"/>
      <c r="AC624" s="908"/>
      <c r="AD624" s="908"/>
      <c r="AE624" s="908"/>
      <c r="AF624" s="908"/>
      <c r="AG624" s="908"/>
      <c r="AH624" s="908"/>
      <c r="AI624" s="908"/>
      <c r="AJ624" s="908"/>
      <c r="AK624" s="908"/>
      <c r="AL624" s="908"/>
      <c r="AM624" s="908"/>
      <c r="AN624" s="908"/>
      <c r="AO624" s="908"/>
      <c r="AP624" s="908"/>
      <c r="AQ624" s="908"/>
    </row>
    <row r="625" spans="1:43" ht="12.75" customHeight="1" x14ac:dyDescent="0.2">
      <c r="A625" s="908"/>
      <c r="B625" s="909"/>
      <c r="C625" s="908"/>
      <c r="D625" s="908"/>
      <c r="E625" s="908"/>
      <c r="F625" s="908"/>
      <c r="G625" s="908"/>
      <c r="H625" s="908"/>
      <c r="I625" s="908"/>
      <c r="J625" s="908"/>
      <c r="K625" s="908"/>
      <c r="L625" s="908"/>
      <c r="M625" s="908"/>
      <c r="N625" s="908"/>
      <c r="O625" s="908"/>
      <c r="P625" s="908"/>
      <c r="Q625" s="908"/>
      <c r="R625" s="908"/>
      <c r="S625" s="908"/>
      <c r="T625" s="908"/>
      <c r="U625" s="908"/>
      <c r="V625" s="908"/>
      <c r="W625" s="908"/>
      <c r="X625" s="908"/>
      <c r="Y625" s="908"/>
      <c r="Z625" s="908"/>
      <c r="AA625" s="908"/>
      <c r="AB625" s="908"/>
      <c r="AC625" s="908"/>
      <c r="AD625" s="908"/>
      <c r="AE625" s="908"/>
      <c r="AF625" s="908"/>
      <c r="AG625" s="908"/>
      <c r="AH625" s="908"/>
      <c r="AI625" s="908"/>
      <c r="AJ625" s="908"/>
      <c r="AK625" s="908"/>
      <c r="AL625" s="908"/>
      <c r="AM625" s="908"/>
      <c r="AN625" s="908"/>
      <c r="AO625" s="908"/>
      <c r="AP625" s="908"/>
      <c r="AQ625" s="908"/>
    </row>
    <row r="626" spans="1:43" ht="12.75" customHeight="1" x14ac:dyDescent="0.2">
      <c r="A626" s="908"/>
      <c r="B626" s="909"/>
      <c r="C626" s="908"/>
      <c r="D626" s="908"/>
      <c r="E626" s="908"/>
      <c r="F626" s="908"/>
      <c r="G626" s="908"/>
      <c r="H626" s="908"/>
      <c r="I626" s="908"/>
      <c r="J626" s="908"/>
      <c r="K626" s="908"/>
      <c r="L626" s="908"/>
      <c r="M626" s="908"/>
      <c r="N626" s="908"/>
      <c r="O626" s="908"/>
      <c r="P626" s="908"/>
      <c r="Q626" s="908"/>
      <c r="R626" s="908"/>
      <c r="S626" s="908"/>
      <c r="T626" s="908"/>
      <c r="U626" s="908"/>
      <c r="V626" s="908"/>
      <c r="W626" s="908"/>
      <c r="X626" s="908"/>
      <c r="Y626" s="908"/>
      <c r="Z626" s="908"/>
      <c r="AA626" s="908"/>
      <c r="AB626" s="908"/>
      <c r="AC626" s="908"/>
      <c r="AD626" s="908"/>
      <c r="AE626" s="908"/>
      <c r="AF626" s="908"/>
      <c r="AG626" s="908"/>
      <c r="AH626" s="908"/>
      <c r="AI626" s="908"/>
      <c r="AJ626" s="908"/>
      <c r="AK626" s="908"/>
      <c r="AL626" s="908"/>
      <c r="AM626" s="908"/>
      <c r="AN626" s="908"/>
      <c r="AO626" s="908"/>
      <c r="AP626" s="908"/>
      <c r="AQ626" s="908"/>
    </row>
    <row r="627" spans="1:43" ht="12.75" customHeight="1" x14ac:dyDescent="0.2">
      <c r="A627" s="908"/>
      <c r="B627" s="909"/>
      <c r="C627" s="908"/>
      <c r="D627" s="908"/>
      <c r="E627" s="908"/>
      <c r="F627" s="908"/>
      <c r="G627" s="908"/>
      <c r="H627" s="908"/>
      <c r="I627" s="908"/>
      <c r="J627" s="908"/>
      <c r="K627" s="908"/>
      <c r="L627" s="908"/>
      <c r="M627" s="908"/>
      <c r="N627" s="908"/>
      <c r="O627" s="908"/>
      <c r="P627" s="908"/>
      <c r="Q627" s="908"/>
      <c r="R627" s="908"/>
      <c r="S627" s="908"/>
      <c r="T627" s="908"/>
      <c r="U627" s="908"/>
      <c r="V627" s="908"/>
      <c r="W627" s="908"/>
      <c r="X627" s="908"/>
      <c r="Y627" s="908"/>
      <c r="Z627" s="908"/>
      <c r="AA627" s="908"/>
      <c r="AB627" s="908"/>
      <c r="AC627" s="908"/>
      <c r="AD627" s="908"/>
      <c r="AE627" s="908"/>
      <c r="AF627" s="908"/>
      <c r="AG627" s="908"/>
      <c r="AH627" s="908"/>
      <c r="AI627" s="908"/>
      <c r="AJ627" s="908"/>
      <c r="AK627" s="908"/>
      <c r="AL627" s="908"/>
      <c r="AM627" s="908"/>
      <c r="AN627" s="908"/>
      <c r="AO627" s="908"/>
      <c r="AP627" s="908"/>
      <c r="AQ627" s="908"/>
    </row>
    <row r="628" spans="1:43" ht="12.75" customHeight="1" x14ac:dyDescent="0.2">
      <c r="A628" s="908"/>
      <c r="B628" s="909"/>
      <c r="C628" s="908"/>
      <c r="D628" s="908"/>
      <c r="E628" s="908"/>
      <c r="F628" s="908"/>
      <c r="G628" s="908"/>
      <c r="H628" s="908"/>
      <c r="I628" s="908"/>
      <c r="J628" s="908"/>
      <c r="K628" s="908"/>
      <c r="L628" s="908"/>
      <c r="M628" s="908"/>
      <c r="N628" s="908"/>
      <c r="O628" s="908"/>
      <c r="P628" s="908"/>
      <c r="Q628" s="908"/>
      <c r="R628" s="908"/>
      <c r="S628" s="908"/>
      <c r="T628" s="908"/>
      <c r="U628" s="908"/>
      <c r="V628" s="908"/>
      <c r="W628" s="908"/>
      <c r="X628" s="908"/>
      <c r="Y628" s="908"/>
      <c r="Z628" s="908"/>
      <c r="AA628" s="908"/>
      <c r="AB628" s="908"/>
      <c r="AC628" s="908"/>
      <c r="AD628" s="908"/>
      <c r="AE628" s="908"/>
      <c r="AF628" s="908"/>
      <c r="AG628" s="908"/>
      <c r="AH628" s="908"/>
      <c r="AI628" s="908"/>
      <c r="AJ628" s="908"/>
      <c r="AK628" s="908"/>
      <c r="AL628" s="908"/>
      <c r="AM628" s="908"/>
      <c r="AN628" s="908"/>
      <c r="AO628" s="908"/>
      <c r="AP628" s="908"/>
      <c r="AQ628" s="908"/>
    </row>
    <row r="629" spans="1:43" ht="12.75" customHeight="1" x14ac:dyDescent="0.2">
      <c r="A629" s="908"/>
      <c r="B629" s="909"/>
      <c r="C629" s="908"/>
      <c r="D629" s="908"/>
      <c r="E629" s="908"/>
      <c r="F629" s="908"/>
      <c r="G629" s="908"/>
      <c r="H629" s="908"/>
      <c r="I629" s="908"/>
      <c r="J629" s="908"/>
      <c r="K629" s="908"/>
      <c r="L629" s="908"/>
      <c r="M629" s="908"/>
      <c r="N629" s="908"/>
      <c r="O629" s="908"/>
      <c r="P629" s="908"/>
      <c r="Q629" s="908"/>
      <c r="R629" s="908"/>
      <c r="S629" s="908"/>
      <c r="T629" s="908"/>
      <c r="U629" s="908"/>
      <c r="V629" s="908"/>
      <c r="W629" s="908"/>
      <c r="X629" s="908"/>
      <c r="Y629" s="908"/>
      <c r="Z629" s="908"/>
      <c r="AA629" s="908"/>
      <c r="AB629" s="908"/>
      <c r="AC629" s="908"/>
      <c r="AD629" s="908"/>
      <c r="AE629" s="908"/>
      <c r="AF629" s="908"/>
      <c r="AG629" s="908"/>
      <c r="AH629" s="908"/>
      <c r="AI629" s="908"/>
      <c r="AJ629" s="908"/>
      <c r="AK629" s="908"/>
      <c r="AL629" s="908"/>
      <c r="AM629" s="908"/>
      <c r="AN629" s="908"/>
      <c r="AO629" s="908"/>
      <c r="AP629" s="908"/>
      <c r="AQ629" s="908"/>
    </row>
    <row r="630" spans="1:43" ht="12.75" customHeight="1" x14ac:dyDescent="0.2">
      <c r="A630" s="908"/>
      <c r="B630" s="909"/>
      <c r="C630" s="908"/>
      <c r="D630" s="908"/>
      <c r="E630" s="908"/>
      <c r="F630" s="908"/>
      <c r="G630" s="908"/>
      <c r="H630" s="908"/>
      <c r="I630" s="908"/>
      <c r="J630" s="908"/>
      <c r="K630" s="908"/>
      <c r="L630" s="908"/>
      <c r="M630" s="908"/>
      <c r="N630" s="908"/>
      <c r="O630" s="908"/>
      <c r="P630" s="908"/>
      <c r="Q630" s="908"/>
      <c r="R630" s="908"/>
      <c r="S630" s="908"/>
      <c r="T630" s="908"/>
      <c r="U630" s="908"/>
      <c r="V630" s="908"/>
      <c r="W630" s="908"/>
      <c r="X630" s="908"/>
      <c r="Y630" s="908"/>
      <c r="Z630" s="908"/>
      <c r="AA630" s="908"/>
      <c r="AB630" s="908"/>
      <c r="AC630" s="908"/>
      <c r="AD630" s="908"/>
      <c r="AE630" s="908"/>
      <c r="AF630" s="908"/>
      <c r="AG630" s="908"/>
      <c r="AH630" s="908"/>
      <c r="AI630" s="908"/>
      <c r="AJ630" s="908"/>
      <c r="AK630" s="908"/>
      <c r="AL630" s="908"/>
      <c r="AM630" s="908"/>
      <c r="AN630" s="908"/>
      <c r="AO630" s="908"/>
      <c r="AP630" s="908"/>
      <c r="AQ630" s="908"/>
    </row>
    <row r="631" spans="1:43" ht="12.75" customHeight="1" x14ac:dyDescent="0.2">
      <c r="A631" s="908"/>
      <c r="B631" s="909"/>
      <c r="C631" s="908"/>
      <c r="D631" s="908"/>
      <c r="E631" s="908"/>
      <c r="F631" s="908"/>
      <c r="G631" s="908"/>
      <c r="H631" s="908"/>
      <c r="I631" s="908"/>
      <c r="J631" s="908"/>
      <c r="K631" s="908"/>
      <c r="L631" s="908"/>
      <c r="M631" s="908"/>
      <c r="N631" s="908"/>
      <c r="O631" s="908"/>
      <c r="P631" s="908"/>
      <c r="Q631" s="908"/>
      <c r="R631" s="908"/>
      <c r="S631" s="908"/>
      <c r="T631" s="908"/>
      <c r="U631" s="908"/>
      <c r="V631" s="908"/>
      <c r="W631" s="908"/>
      <c r="X631" s="908"/>
      <c r="Y631" s="908"/>
      <c r="Z631" s="908"/>
      <c r="AA631" s="908"/>
      <c r="AB631" s="908"/>
      <c r="AC631" s="908"/>
      <c r="AD631" s="908"/>
      <c r="AE631" s="908"/>
      <c r="AF631" s="908"/>
      <c r="AG631" s="908"/>
      <c r="AH631" s="908"/>
      <c r="AI631" s="908"/>
      <c r="AJ631" s="908"/>
      <c r="AK631" s="908"/>
      <c r="AL631" s="908"/>
      <c r="AM631" s="908"/>
      <c r="AN631" s="908"/>
      <c r="AO631" s="908"/>
      <c r="AP631" s="908"/>
      <c r="AQ631" s="908"/>
    </row>
    <row r="632" spans="1:43" ht="12.75" customHeight="1" x14ac:dyDescent="0.2">
      <c r="A632" s="908"/>
      <c r="B632" s="909"/>
      <c r="C632" s="908"/>
      <c r="D632" s="908"/>
      <c r="E632" s="908"/>
      <c r="F632" s="908"/>
      <c r="G632" s="908"/>
      <c r="H632" s="908"/>
      <c r="I632" s="908"/>
      <c r="J632" s="908"/>
      <c r="K632" s="908"/>
      <c r="L632" s="908"/>
      <c r="M632" s="908"/>
      <c r="N632" s="908"/>
      <c r="O632" s="908"/>
      <c r="P632" s="908"/>
      <c r="Q632" s="908"/>
      <c r="R632" s="908"/>
      <c r="S632" s="908"/>
      <c r="T632" s="908"/>
      <c r="U632" s="908"/>
      <c r="V632" s="908"/>
      <c r="W632" s="908"/>
      <c r="X632" s="908"/>
      <c r="Y632" s="908"/>
      <c r="Z632" s="908"/>
      <c r="AA632" s="908"/>
      <c r="AB632" s="908"/>
      <c r="AC632" s="908"/>
      <c r="AD632" s="908"/>
      <c r="AE632" s="908"/>
      <c r="AF632" s="908"/>
      <c r="AG632" s="908"/>
      <c r="AH632" s="908"/>
      <c r="AI632" s="908"/>
      <c r="AJ632" s="908"/>
      <c r="AK632" s="908"/>
      <c r="AL632" s="908"/>
      <c r="AM632" s="908"/>
      <c r="AN632" s="908"/>
      <c r="AO632" s="908"/>
      <c r="AP632" s="908"/>
      <c r="AQ632" s="908"/>
    </row>
    <row r="633" spans="1:43" ht="12.75" customHeight="1" x14ac:dyDescent="0.2">
      <c r="A633" s="908"/>
      <c r="B633" s="909"/>
      <c r="C633" s="908"/>
      <c r="D633" s="908"/>
      <c r="E633" s="908"/>
      <c r="F633" s="908"/>
      <c r="G633" s="908"/>
      <c r="H633" s="908"/>
      <c r="I633" s="908"/>
      <c r="J633" s="908"/>
      <c r="K633" s="908"/>
      <c r="L633" s="908"/>
      <c r="M633" s="908"/>
      <c r="N633" s="908"/>
      <c r="O633" s="908"/>
      <c r="P633" s="908"/>
      <c r="Q633" s="908"/>
      <c r="R633" s="908"/>
      <c r="S633" s="908"/>
      <c r="T633" s="908"/>
      <c r="U633" s="908"/>
      <c r="V633" s="908"/>
      <c r="W633" s="908"/>
      <c r="X633" s="908"/>
      <c r="Y633" s="908"/>
      <c r="Z633" s="908"/>
      <c r="AA633" s="908"/>
      <c r="AB633" s="908"/>
      <c r="AC633" s="908"/>
      <c r="AD633" s="908"/>
      <c r="AE633" s="908"/>
      <c r="AF633" s="908"/>
      <c r="AG633" s="908"/>
      <c r="AH633" s="908"/>
      <c r="AI633" s="908"/>
      <c r="AJ633" s="908"/>
      <c r="AK633" s="908"/>
      <c r="AL633" s="908"/>
      <c r="AM633" s="908"/>
      <c r="AN633" s="908"/>
      <c r="AO633" s="908"/>
      <c r="AP633" s="908"/>
      <c r="AQ633" s="908"/>
    </row>
    <row r="634" spans="1:43" ht="12.75" customHeight="1" x14ac:dyDescent="0.2">
      <c r="A634" s="908"/>
      <c r="B634" s="909"/>
      <c r="C634" s="908"/>
      <c r="D634" s="908"/>
      <c r="E634" s="908"/>
      <c r="F634" s="908"/>
      <c r="G634" s="908"/>
      <c r="H634" s="908"/>
      <c r="I634" s="908"/>
      <c r="J634" s="908"/>
      <c r="K634" s="908"/>
      <c r="L634" s="908"/>
      <c r="M634" s="908"/>
      <c r="N634" s="908"/>
      <c r="O634" s="908"/>
      <c r="P634" s="908"/>
      <c r="Q634" s="908"/>
      <c r="R634" s="908"/>
      <c r="S634" s="908"/>
      <c r="T634" s="908"/>
      <c r="U634" s="908"/>
      <c r="V634" s="908"/>
      <c r="W634" s="908"/>
      <c r="X634" s="908"/>
      <c r="Y634" s="908"/>
      <c r="Z634" s="908"/>
      <c r="AA634" s="908"/>
      <c r="AB634" s="908"/>
      <c r="AC634" s="908"/>
      <c r="AD634" s="908"/>
      <c r="AE634" s="908"/>
      <c r="AF634" s="908"/>
      <c r="AG634" s="908"/>
      <c r="AH634" s="908"/>
      <c r="AI634" s="908"/>
      <c r="AJ634" s="908"/>
      <c r="AK634" s="908"/>
      <c r="AL634" s="908"/>
      <c r="AM634" s="908"/>
      <c r="AN634" s="908"/>
      <c r="AO634" s="908"/>
      <c r="AP634" s="908"/>
      <c r="AQ634" s="908"/>
    </row>
    <row r="635" spans="1:43" ht="12.75" customHeight="1" x14ac:dyDescent="0.2">
      <c r="A635" s="908"/>
      <c r="B635" s="909"/>
      <c r="C635" s="908"/>
      <c r="D635" s="908"/>
      <c r="E635" s="908"/>
      <c r="F635" s="908"/>
      <c r="G635" s="908"/>
      <c r="H635" s="908"/>
      <c r="I635" s="908"/>
      <c r="J635" s="908"/>
      <c r="K635" s="908"/>
      <c r="L635" s="908"/>
      <c r="M635" s="908"/>
      <c r="N635" s="908"/>
      <c r="O635" s="908"/>
      <c r="P635" s="908"/>
      <c r="Q635" s="908"/>
      <c r="R635" s="908"/>
      <c r="S635" s="908"/>
      <c r="T635" s="908"/>
      <c r="U635" s="908"/>
      <c r="V635" s="908"/>
      <c r="W635" s="908"/>
      <c r="X635" s="908"/>
      <c r="Y635" s="908"/>
      <c r="Z635" s="908"/>
      <c r="AA635" s="908"/>
      <c r="AB635" s="908"/>
      <c r="AC635" s="908"/>
      <c r="AD635" s="908"/>
      <c r="AE635" s="908"/>
      <c r="AF635" s="908"/>
      <c r="AG635" s="908"/>
      <c r="AH635" s="908"/>
      <c r="AI635" s="908"/>
      <c r="AJ635" s="908"/>
      <c r="AK635" s="908"/>
      <c r="AL635" s="908"/>
      <c r="AM635" s="908"/>
      <c r="AN635" s="908"/>
      <c r="AO635" s="908"/>
      <c r="AP635" s="908"/>
      <c r="AQ635" s="908"/>
    </row>
    <row r="636" spans="1:43" ht="12.75" customHeight="1" x14ac:dyDescent="0.2">
      <c r="A636" s="908"/>
      <c r="B636" s="909"/>
      <c r="C636" s="908"/>
      <c r="D636" s="908"/>
      <c r="E636" s="908"/>
      <c r="F636" s="908"/>
      <c r="G636" s="908"/>
      <c r="H636" s="908"/>
      <c r="I636" s="908"/>
      <c r="J636" s="908"/>
      <c r="K636" s="908"/>
      <c r="L636" s="908"/>
      <c r="M636" s="908"/>
      <c r="N636" s="908"/>
      <c r="O636" s="908"/>
      <c r="P636" s="908"/>
      <c r="Q636" s="908"/>
      <c r="R636" s="908"/>
      <c r="S636" s="908"/>
      <c r="T636" s="908"/>
      <c r="U636" s="908"/>
      <c r="V636" s="908"/>
      <c r="W636" s="908"/>
      <c r="X636" s="908"/>
      <c r="Y636" s="908"/>
      <c r="Z636" s="908"/>
      <c r="AA636" s="908"/>
      <c r="AB636" s="908"/>
      <c r="AC636" s="908"/>
      <c r="AD636" s="908"/>
      <c r="AE636" s="908"/>
      <c r="AF636" s="908"/>
      <c r="AG636" s="908"/>
      <c r="AH636" s="908"/>
      <c r="AI636" s="908"/>
      <c r="AJ636" s="908"/>
      <c r="AK636" s="908"/>
      <c r="AL636" s="908"/>
      <c r="AM636" s="908"/>
      <c r="AN636" s="908"/>
      <c r="AO636" s="908"/>
      <c r="AP636" s="908"/>
      <c r="AQ636" s="908"/>
    </row>
    <row r="637" spans="1:43" ht="12.75" customHeight="1" x14ac:dyDescent="0.2">
      <c r="A637" s="908"/>
      <c r="B637" s="909"/>
      <c r="C637" s="908"/>
      <c r="D637" s="908"/>
      <c r="E637" s="908"/>
      <c r="F637" s="908"/>
      <c r="G637" s="908"/>
      <c r="H637" s="908"/>
      <c r="I637" s="908"/>
      <c r="J637" s="908"/>
      <c r="K637" s="908"/>
      <c r="L637" s="908"/>
      <c r="M637" s="908"/>
      <c r="N637" s="908"/>
      <c r="O637" s="908"/>
      <c r="P637" s="908"/>
      <c r="Q637" s="908"/>
      <c r="R637" s="908"/>
      <c r="S637" s="908"/>
      <c r="T637" s="908"/>
      <c r="U637" s="908"/>
      <c r="V637" s="908"/>
      <c r="W637" s="908"/>
      <c r="X637" s="908"/>
      <c r="Y637" s="908"/>
      <c r="Z637" s="908"/>
      <c r="AA637" s="908"/>
      <c r="AB637" s="908"/>
      <c r="AC637" s="908"/>
      <c r="AD637" s="908"/>
      <c r="AE637" s="908"/>
      <c r="AF637" s="908"/>
      <c r="AG637" s="908"/>
      <c r="AH637" s="908"/>
      <c r="AI637" s="908"/>
      <c r="AJ637" s="908"/>
      <c r="AK637" s="908"/>
      <c r="AL637" s="908"/>
      <c r="AM637" s="908"/>
      <c r="AN637" s="908"/>
      <c r="AO637" s="908"/>
      <c r="AP637" s="908"/>
      <c r="AQ637" s="908"/>
    </row>
    <row r="638" spans="1:43" ht="12.75" customHeight="1" x14ac:dyDescent="0.2">
      <c r="A638" s="908"/>
      <c r="B638" s="909"/>
      <c r="C638" s="908"/>
      <c r="D638" s="908"/>
      <c r="E638" s="908"/>
      <c r="F638" s="908"/>
      <c r="G638" s="908"/>
      <c r="H638" s="908"/>
      <c r="I638" s="908"/>
      <c r="J638" s="908"/>
      <c r="K638" s="908"/>
      <c r="L638" s="908"/>
      <c r="M638" s="908"/>
      <c r="N638" s="908"/>
      <c r="O638" s="908"/>
      <c r="P638" s="908"/>
      <c r="Q638" s="908"/>
      <c r="R638" s="908"/>
      <c r="S638" s="908"/>
      <c r="T638" s="908"/>
      <c r="U638" s="908"/>
      <c r="V638" s="908"/>
      <c r="W638" s="908"/>
      <c r="X638" s="908"/>
      <c r="Y638" s="908"/>
      <c r="Z638" s="908"/>
      <c r="AA638" s="908"/>
      <c r="AB638" s="908"/>
      <c r="AC638" s="908"/>
      <c r="AD638" s="908"/>
      <c r="AE638" s="908"/>
      <c r="AF638" s="908"/>
      <c r="AG638" s="908"/>
      <c r="AH638" s="908"/>
      <c r="AI638" s="908"/>
      <c r="AJ638" s="908"/>
      <c r="AK638" s="908"/>
      <c r="AL638" s="908"/>
      <c r="AM638" s="908"/>
      <c r="AN638" s="908"/>
      <c r="AO638" s="908"/>
      <c r="AP638" s="908"/>
      <c r="AQ638" s="908"/>
    </row>
    <row r="639" spans="1:43" ht="12.75" customHeight="1" x14ac:dyDescent="0.2">
      <c r="A639" s="908"/>
      <c r="B639" s="909"/>
      <c r="C639" s="908"/>
      <c r="D639" s="908"/>
      <c r="E639" s="908"/>
      <c r="F639" s="908"/>
      <c r="G639" s="908"/>
      <c r="H639" s="908"/>
      <c r="I639" s="908"/>
      <c r="J639" s="908"/>
      <c r="K639" s="908"/>
      <c r="L639" s="908"/>
      <c r="M639" s="908"/>
      <c r="N639" s="908"/>
      <c r="O639" s="908"/>
      <c r="P639" s="908"/>
      <c r="Q639" s="908"/>
      <c r="R639" s="908"/>
      <c r="S639" s="908"/>
      <c r="T639" s="908"/>
      <c r="U639" s="908"/>
      <c r="V639" s="908"/>
      <c r="W639" s="908"/>
      <c r="X639" s="908"/>
      <c r="Y639" s="908"/>
      <c r="Z639" s="908"/>
      <c r="AA639" s="908"/>
      <c r="AB639" s="908"/>
      <c r="AC639" s="908"/>
      <c r="AD639" s="908"/>
      <c r="AE639" s="908"/>
      <c r="AF639" s="908"/>
      <c r="AG639" s="908"/>
      <c r="AH639" s="908"/>
      <c r="AI639" s="908"/>
      <c r="AJ639" s="908"/>
      <c r="AK639" s="908"/>
      <c r="AL639" s="908"/>
      <c r="AM639" s="908"/>
      <c r="AN639" s="908"/>
      <c r="AO639" s="908"/>
      <c r="AP639" s="908"/>
      <c r="AQ639" s="908"/>
    </row>
    <row r="640" spans="1:43" ht="12.75" customHeight="1" x14ac:dyDescent="0.2">
      <c r="A640" s="908"/>
      <c r="B640" s="909"/>
      <c r="C640" s="908"/>
      <c r="D640" s="908"/>
      <c r="E640" s="908"/>
      <c r="F640" s="908"/>
      <c r="G640" s="908"/>
      <c r="H640" s="908"/>
      <c r="I640" s="908"/>
      <c r="J640" s="908"/>
      <c r="K640" s="908"/>
      <c r="L640" s="908"/>
      <c r="M640" s="908"/>
      <c r="N640" s="908"/>
      <c r="O640" s="908"/>
      <c r="P640" s="908"/>
      <c r="Q640" s="908"/>
      <c r="R640" s="908"/>
      <c r="S640" s="908"/>
      <c r="T640" s="908"/>
      <c r="U640" s="908"/>
      <c r="V640" s="908"/>
      <c r="W640" s="908"/>
      <c r="X640" s="908"/>
      <c r="Y640" s="908"/>
      <c r="Z640" s="908"/>
      <c r="AA640" s="908"/>
      <c r="AB640" s="908"/>
      <c r="AC640" s="908"/>
      <c r="AD640" s="908"/>
      <c r="AE640" s="908"/>
      <c r="AF640" s="908"/>
      <c r="AG640" s="908"/>
      <c r="AH640" s="908"/>
      <c r="AI640" s="908"/>
      <c r="AJ640" s="908"/>
      <c r="AK640" s="908"/>
      <c r="AL640" s="908"/>
      <c r="AM640" s="908"/>
      <c r="AN640" s="908"/>
      <c r="AO640" s="908"/>
      <c r="AP640" s="908"/>
      <c r="AQ640" s="908"/>
    </row>
    <row r="641" spans="1:43" ht="12.75" customHeight="1" x14ac:dyDescent="0.2">
      <c r="A641" s="908"/>
      <c r="B641" s="909"/>
      <c r="C641" s="908"/>
      <c r="D641" s="908"/>
      <c r="E641" s="908"/>
      <c r="F641" s="908"/>
      <c r="G641" s="908"/>
      <c r="H641" s="908"/>
      <c r="I641" s="908"/>
      <c r="J641" s="908"/>
      <c r="K641" s="908"/>
      <c r="L641" s="908"/>
      <c r="M641" s="908"/>
      <c r="N641" s="908"/>
      <c r="O641" s="908"/>
      <c r="P641" s="908"/>
      <c r="Q641" s="908"/>
      <c r="R641" s="908"/>
      <c r="S641" s="908"/>
      <c r="T641" s="908"/>
      <c r="U641" s="908"/>
      <c r="V641" s="908"/>
      <c r="W641" s="908"/>
      <c r="X641" s="908"/>
      <c r="Y641" s="908"/>
      <c r="Z641" s="908"/>
      <c r="AA641" s="908"/>
      <c r="AB641" s="908"/>
      <c r="AC641" s="908"/>
      <c r="AD641" s="908"/>
      <c r="AE641" s="908"/>
      <c r="AF641" s="908"/>
      <c r="AG641" s="908"/>
      <c r="AH641" s="908"/>
      <c r="AI641" s="908"/>
      <c r="AJ641" s="908"/>
      <c r="AK641" s="908"/>
      <c r="AL641" s="908"/>
      <c r="AM641" s="908"/>
      <c r="AN641" s="908"/>
      <c r="AO641" s="908"/>
      <c r="AP641" s="908"/>
      <c r="AQ641" s="908"/>
    </row>
    <row r="642" spans="1:43" ht="12.75" customHeight="1" x14ac:dyDescent="0.2">
      <c r="A642" s="908"/>
      <c r="B642" s="909"/>
      <c r="C642" s="908"/>
      <c r="D642" s="908"/>
      <c r="E642" s="908"/>
      <c r="F642" s="908"/>
      <c r="G642" s="908"/>
      <c r="H642" s="908"/>
      <c r="I642" s="908"/>
      <c r="J642" s="908"/>
      <c r="K642" s="908"/>
      <c r="L642" s="908"/>
      <c r="M642" s="908"/>
      <c r="N642" s="908"/>
      <c r="O642" s="908"/>
      <c r="P642" s="908"/>
      <c r="Q642" s="908"/>
      <c r="R642" s="908"/>
      <c r="S642" s="908"/>
      <c r="T642" s="908"/>
      <c r="U642" s="908"/>
      <c r="V642" s="908"/>
      <c r="W642" s="908"/>
      <c r="X642" s="908"/>
      <c r="Y642" s="908"/>
      <c r="Z642" s="908"/>
      <c r="AA642" s="908"/>
      <c r="AB642" s="908"/>
      <c r="AC642" s="908"/>
      <c r="AD642" s="908"/>
      <c r="AE642" s="908"/>
      <c r="AF642" s="908"/>
      <c r="AG642" s="908"/>
      <c r="AH642" s="908"/>
      <c r="AI642" s="908"/>
      <c r="AJ642" s="908"/>
      <c r="AK642" s="908"/>
      <c r="AL642" s="908"/>
      <c r="AM642" s="908"/>
      <c r="AN642" s="908"/>
      <c r="AO642" s="908"/>
      <c r="AP642" s="908"/>
      <c r="AQ642" s="908"/>
    </row>
    <row r="643" spans="1:43" ht="12.75" customHeight="1" x14ac:dyDescent="0.2">
      <c r="A643" s="908"/>
      <c r="B643" s="909"/>
      <c r="C643" s="908"/>
      <c r="D643" s="908"/>
      <c r="E643" s="908"/>
      <c r="F643" s="908"/>
      <c r="G643" s="908"/>
      <c r="H643" s="908"/>
      <c r="I643" s="908"/>
      <c r="J643" s="908"/>
      <c r="K643" s="908"/>
      <c r="L643" s="908"/>
      <c r="M643" s="908"/>
      <c r="N643" s="908"/>
      <c r="O643" s="908"/>
      <c r="P643" s="908"/>
      <c r="Q643" s="908"/>
      <c r="R643" s="908"/>
      <c r="S643" s="908"/>
      <c r="T643" s="908"/>
      <c r="U643" s="908"/>
      <c r="V643" s="908"/>
      <c r="W643" s="908"/>
      <c r="X643" s="908"/>
      <c r="Y643" s="908"/>
      <c r="Z643" s="908"/>
      <c r="AA643" s="908"/>
      <c r="AB643" s="908"/>
      <c r="AC643" s="908"/>
      <c r="AD643" s="908"/>
      <c r="AE643" s="908"/>
      <c r="AF643" s="908"/>
      <c r="AG643" s="908"/>
      <c r="AH643" s="908"/>
      <c r="AI643" s="908"/>
      <c r="AJ643" s="908"/>
      <c r="AK643" s="908"/>
      <c r="AL643" s="908"/>
      <c r="AM643" s="908"/>
      <c r="AN643" s="908"/>
      <c r="AO643" s="908"/>
      <c r="AP643" s="908"/>
      <c r="AQ643" s="908"/>
    </row>
    <row r="644" spans="1:43" ht="12.75" customHeight="1" x14ac:dyDescent="0.2">
      <c r="A644" s="908"/>
      <c r="B644" s="909"/>
      <c r="C644" s="908"/>
      <c r="D644" s="908"/>
      <c r="E644" s="908"/>
      <c r="F644" s="908"/>
      <c r="G644" s="908"/>
      <c r="H644" s="908"/>
      <c r="I644" s="908"/>
      <c r="J644" s="908"/>
      <c r="K644" s="908"/>
      <c r="L644" s="908"/>
      <c r="M644" s="908"/>
      <c r="N644" s="908"/>
      <c r="O644" s="908"/>
      <c r="P644" s="908"/>
      <c r="Q644" s="908"/>
      <c r="R644" s="908"/>
      <c r="S644" s="908"/>
      <c r="T644" s="908"/>
      <c r="U644" s="908"/>
      <c r="V644" s="908"/>
      <c r="W644" s="908"/>
      <c r="X644" s="908"/>
      <c r="Y644" s="908"/>
      <c r="Z644" s="908"/>
      <c r="AA644" s="908"/>
      <c r="AB644" s="908"/>
      <c r="AC644" s="908"/>
      <c r="AD644" s="908"/>
      <c r="AE644" s="908"/>
      <c r="AF644" s="908"/>
      <c r="AG644" s="908"/>
      <c r="AH644" s="908"/>
      <c r="AI644" s="908"/>
      <c r="AJ644" s="908"/>
      <c r="AK644" s="908"/>
      <c r="AL644" s="908"/>
      <c r="AM644" s="908"/>
      <c r="AN644" s="908"/>
      <c r="AO644" s="908"/>
      <c r="AP644" s="908"/>
      <c r="AQ644" s="908"/>
    </row>
    <row r="645" spans="1:43" ht="12.75" customHeight="1" x14ac:dyDescent="0.2">
      <c r="A645" s="908"/>
      <c r="B645" s="909"/>
      <c r="C645" s="908"/>
      <c r="D645" s="908"/>
      <c r="E645" s="908"/>
      <c r="F645" s="908"/>
      <c r="G645" s="908"/>
      <c r="H645" s="908"/>
      <c r="I645" s="908"/>
      <c r="J645" s="908"/>
      <c r="K645" s="908"/>
      <c r="L645" s="908"/>
      <c r="M645" s="908"/>
      <c r="N645" s="908"/>
      <c r="O645" s="908"/>
      <c r="P645" s="908"/>
      <c r="Q645" s="908"/>
      <c r="R645" s="908"/>
      <c r="S645" s="908"/>
      <c r="T645" s="908"/>
      <c r="U645" s="908"/>
      <c r="V645" s="908"/>
      <c r="W645" s="908"/>
      <c r="X645" s="908"/>
      <c r="Y645" s="908"/>
      <c r="Z645" s="908"/>
      <c r="AA645" s="908"/>
      <c r="AB645" s="908"/>
      <c r="AC645" s="908"/>
      <c r="AD645" s="908"/>
      <c r="AE645" s="908"/>
      <c r="AF645" s="908"/>
      <c r="AG645" s="908"/>
      <c r="AH645" s="908"/>
      <c r="AI645" s="908"/>
      <c r="AJ645" s="908"/>
      <c r="AK645" s="908"/>
      <c r="AL645" s="908"/>
      <c r="AM645" s="908"/>
      <c r="AN645" s="908"/>
      <c r="AO645" s="908"/>
      <c r="AP645" s="908"/>
      <c r="AQ645" s="908"/>
    </row>
    <row r="646" spans="1:43" ht="12.75" customHeight="1" x14ac:dyDescent="0.2">
      <c r="A646" s="908"/>
      <c r="B646" s="909"/>
      <c r="C646" s="908"/>
      <c r="D646" s="908"/>
      <c r="E646" s="908"/>
      <c r="F646" s="908"/>
      <c r="G646" s="908"/>
      <c r="H646" s="908"/>
      <c r="I646" s="908"/>
      <c r="J646" s="908"/>
      <c r="K646" s="908"/>
      <c r="L646" s="908"/>
      <c r="M646" s="908"/>
      <c r="N646" s="908"/>
      <c r="O646" s="908"/>
      <c r="P646" s="908"/>
      <c r="Q646" s="908"/>
      <c r="R646" s="908"/>
      <c r="S646" s="908"/>
      <c r="T646" s="908"/>
      <c r="U646" s="908"/>
      <c r="V646" s="908"/>
      <c r="W646" s="908"/>
      <c r="X646" s="908"/>
      <c r="Y646" s="908"/>
      <c r="Z646" s="908"/>
      <c r="AA646" s="908"/>
      <c r="AB646" s="908"/>
      <c r="AC646" s="908"/>
      <c r="AD646" s="908"/>
      <c r="AE646" s="908"/>
      <c r="AF646" s="908"/>
      <c r="AG646" s="908"/>
      <c r="AH646" s="908"/>
      <c r="AI646" s="908"/>
      <c r="AJ646" s="908"/>
      <c r="AK646" s="908"/>
      <c r="AL646" s="908"/>
      <c r="AM646" s="908"/>
      <c r="AN646" s="908"/>
      <c r="AO646" s="908"/>
      <c r="AP646" s="908"/>
      <c r="AQ646" s="908"/>
    </row>
    <row r="647" spans="1:43" ht="12.75" customHeight="1" x14ac:dyDescent="0.2">
      <c r="A647" s="908"/>
      <c r="B647" s="909"/>
      <c r="C647" s="908"/>
      <c r="D647" s="908"/>
      <c r="E647" s="908"/>
      <c r="F647" s="908"/>
      <c r="G647" s="908"/>
      <c r="H647" s="908"/>
      <c r="I647" s="908"/>
      <c r="J647" s="908"/>
      <c r="K647" s="908"/>
      <c r="L647" s="908"/>
      <c r="M647" s="908"/>
      <c r="N647" s="908"/>
      <c r="O647" s="908"/>
      <c r="P647" s="908"/>
      <c r="Q647" s="908"/>
      <c r="R647" s="908"/>
      <c r="S647" s="908"/>
      <c r="T647" s="908"/>
      <c r="U647" s="908"/>
      <c r="V647" s="908"/>
      <c r="W647" s="908"/>
      <c r="X647" s="908"/>
      <c r="Y647" s="908"/>
      <c r="Z647" s="908"/>
      <c r="AA647" s="908"/>
      <c r="AB647" s="908"/>
      <c r="AC647" s="908"/>
      <c r="AD647" s="908"/>
      <c r="AE647" s="908"/>
      <c r="AF647" s="908"/>
      <c r="AG647" s="908"/>
      <c r="AH647" s="908"/>
      <c r="AI647" s="908"/>
      <c r="AJ647" s="908"/>
      <c r="AK647" s="908"/>
      <c r="AL647" s="908"/>
      <c r="AM647" s="908"/>
      <c r="AN647" s="908"/>
      <c r="AO647" s="908"/>
      <c r="AP647" s="908"/>
      <c r="AQ647" s="908"/>
    </row>
    <row r="648" spans="1:43" ht="12.75" customHeight="1" x14ac:dyDescent="0.2">
      <c r="A648" s="908"/>
      <c r="B648" s="909"/>
      <c r="C648" s="908"/>
      <c r="D648" s="908"/>
      <c r="E648" s="908"/>
      <c r="F648" s="908"/>
      <c r="G648" s="908"/>
      <c r="H648" s="908"/>
      <c r="I648" s="908"/>
      <c r="J648" s="908"/>
      <c r="K648" s="908"/>
      <c r="L648" s="908"/>
      <c r="M648" s="908"/>
      <c r="N648" s="908"/>
      <c r="O648" s="908"/>
      <c r="P648" s="908"/>
      <c r="Q648" s="908"/>
      <c r="R648" s="908"/>
      <c r="S648" s="908"/>
      <c r="T648" s="908"/>
      <c r="U648" s="908"/>
      <c r="V648" s="908"/>
      <c r="W648" s="908"/>
      <c r="X648" s="908"/>
      <c r="Y648" s="908"/>
      <c r="Z648" s="908"/>
      <c r="AA648" s="908"/>
      <c r="AB648" s="908"/>
      <c r="AC648" s="908"/>
      <c r="AD648" s="908"/>
      <c r="AE648" s="908"/>
      <c r="AF648" s="908"/>
      <c r="AG648" s="908"/>
      <c r="AH648" s="908"/>
      <c r="AI648" s="908"/>
      <c r="AJ648" s="908"/>
      <c r="AK648" s="908"/>
      <c r="AL648" s="908"/>
      <c r="AM648" s="908"/>
      <c r="AN648" s="908"/>
      <c r="AO648" s="908"/>
      <c r="AP648" s="908"/>
      <c r="AQ648" s="908"/>
    </row>
    <row r="649" spans="1:43" ht="12.75" customHeight="1" x14ac:dyDescent="0.2">
      <c r="A649" s="908"/>
      <c r="B649" s="909"/>
      <c r="C649" s="908"/>
      <c r="D649" s="908"/>
      <c r="E649" s="908"/>
      <c r="F649" s="908"/>
      <c r="G649" s="908"/>
      <c r="H649" s="908"/>
      <c r="I649" s="908"/>
      <c r="J649" s="908"/>
      <c r="K649" s="908"/>
      <c r="L649" s="908"/>
      <c r="M649" s="908"/>
      <c r="N649" s="908"/>
      <c r="O649" s="908"/>
      <c r="P649" s="908"/>
      <c r="Q649" s="908"/>
      <c r="R649" s="908"/>
      <c r="S649" s="908"/>
      <c r="T649" s="908"/>
      <c r="U649" s="908"/>
      <c r="V649" s="908"/>
      <c r="W649" s="908"/>
      <c r="X649" s="908"/>
      <c r="Y649" s="908"/>
      <c r="Z649" s="908"/>
      <c r="AA649" s="908"/>
      <c r="AB649" s="908"/>
      <c r="AC649" s="908"/>
      <c r="AD649" s="908"/>
      <c r="AE649" s="908"/>
      <c r="AF649" s="908"/>
      <c r="AG649" s="908"/>
      <c r="AH649" s="908"/>
      <c r="AI649" s="908"/>
      <c r="AJ649" s="908"/>
      <c r="AK649" s="908"/>
      <c r="AL649" s="908"/>
      <c r="AM649" s="908"/>
      <c r="AN649" s="908"/>
      <c r="AO649" s="908"/>
      <c r="AP649" s="908"/>
      <c r="AQ649" s="908"/>
    </row>
    <row r="650" spans="1:43" ht="12.75" customHeight="1" x14ac:dyDescent="0.2">
      <c r="A650" s="908"/>
      <c r="B650" s="909"/>
      <c r="C650" s="908"/>
      <c r="D650" s="908"/>
      <c r="E650" s="908"/>
      <c r="F650" s="908"/>
      <c r="G650" s="908"/>
      <c r="H650" s="908"/>
      <c r="I650" s="908"/>
      <c r="J650" s="908"/>
      <c r="K650" s="908"/>
      <c r="L650" s="908"/>
      <c r="M650" s="908"/>
      <c r="N650" s="908"/>
      <c r="O650" s="908"/>
      <c r="P650" s="908"/>
      <c r="Q650" s="908"/>
      <c r="R650" s="908"/>
      <c r="S650" s="908"/>
      <c r="T650" s="908"/>
      <c r="U650" s="908"/>
      <c r="V650" s="908"/>
      <c r="W650" s="908"/>
      <c r="X650" s="908"/>
      <c r="Y650" s="908"/>
      <c r="Z650" s="908"/>
      <c r="AA650" s="908"/>
      <c r="AB650" s="908"/>
      <c r="AC650" s="908"/>
      <c r="AD650" s="908"/>
      <c r="AE650" s="908"/>
      <c r="AF650" s="908"/>
      <c r="AG650" s="908"/>
      <c r="AH650" s="908"/>
      <c r="AI650" s="908"/>
      <c r="AJ650" s="908"/>
      <c r="AK650" s="908"/>
      <c r="AL650" s="908"/>
      <c r="AM650" s="908"/>
      <c r="AN650" s="908"/>
      <c r="AO650" s="908"/>
      <c r="AP650" s="908"/>
      <c r="AQ650" s="908"/>
    </row>
    <row r="651" spans="1:43" ht="12.75" customHeight="1" x14ac:dyDescent="0.2">
      <c r="A651" s="908"/>
      <c r="B651" s="909"/>
      <c r="C651" s="908"/>
      <c r="D651" s="908"/>
      <c r="E651" s="908"/>
      <c r="F651" s="908"/>
      <c r="G651" s="908"/>
      <c r="H651" s="908"/>
      <c r="I651" s="908"/>
      <c r="J651" s="908"/>
      <c r="K651" s="908"/>
      <c r="L651" s="908"/>
      <c r="M651" s="908"/>
      <c r="N651" s="908"/>
      <c r="O651" s="908"/>
      <c r="P651" s="908"/>
      <c r="Q651" s="908"/>
      <c r="R651" s="908"/>
      <c r="S651" s="908"/>
      <c r="T651" s="908"/>
      <c r="U651" s="908"/>
      <c r="V651" s="908"/>
      <c r="W651" s="908"/>
      <c r="X651" s="908"/>
      <c r="Y651" s="908"/>
      <c r="Z651" s="908"/>
      <c r="AA651" s="908"/>
      <c r="AB651" s="908"/>
      <c r="AC651" s="908"/>
      <c r="AD651" s="908"/>
      <c r="AE651" s="908"/>
      <c r="AF651" s="908"/>
      <c r="AG651" s="908"/>
      <c r="AH651" s="908"/>
      <c r="AI651" s="908"/>
      <c r="AJ651" s="908"/>
      <c r="AK651" s="908"/>
      <c r="AL651" s="908"/>
      <c r="AM651" s="908"/>
      <c r="AN651" s="908"/>
      <c r="AO651" s="908"/>
      <c r="AP651" s="908"/>
      <c r="AQ651" s="908"/>
    </row>
    <row r="652" spans="1:43" ht="12.75" customHeight="1" x14ac:dyDescent="0.2">
      <c r="A652" s="908"/>
      <c r="B652" s="909"/>
      <c r="C652" s="908"/>
      <c r="D652" s="908"/>
      <c r="E652" s="908"/>
      <c r="F652" s="908"/>
      <c r="G652" s="908"/>
      <c r="H652" s="908"/>
      <c r="I652" s="908"/>
      <c r="J652" s="908"/>
      <c r="K652" s="908"/>
      <c r="L652" s="908"/>
      <c r="M652" s="908"/>
      <c r="N652" s="908"/>
      <c r="O652" s="908"/>
      <c r="P652" s="908"/>
      <c r="Q652" s="908"/>
      <c r="R652" s="908"/>
      <c r="S652" s="908"/>
      <c r="T652" s="908"/>
      <c r="U652" s="908"/>
      <c r="V652" s="908"/>
      <c r="W652" s="908"/>
      <c r="X652" s="908"/>
      <c r="Y652" s="908"/>
      <c r="Z652" s="908"/>
      <c r="AA652" s="908"/>
      <c r="AB652" s="908"/>
      <c r="AC652" s="908"/>
      <c r="AD652" s="908"/>
      <c r="AE652" s="908"/>
      <c r="AF652" s="908"/>
      <c r="AG652" s="908"/>
      <c r="AH652" s="908"/>
      <c r="AI652" s="908"/>
      <c r="AJ652" s="908"/>
      <c r="AK652" s="908"/>
      <c r="AL652" s="908"/>
      <c r="AM652" s="908"/>
      <c r="AN652" s="908"/>
      <c r="AO652" s="908"/>
      <c r="AP652" s="908"/>
      <c r="AQ652" s="908"/>
    </row>
    <row r="653" spans="1:43" ht="12.75" customHeight="1" x14ac:dyDescent="0.2">
      <c r="A653" s="908"/>
      <c r="B653" s="909"/>
      <c r="C653" s="908"/>
      <c r="D653" s="908"/>
      <c r="E653" s="908"/>
      <c r="F653" s="908"/>
      <c r="G653" s="908"/>
      <c r="H653" s="908"/>
      <c r="I653" s="908"/>
      <c r="J653" s="908"/>
      <c r="K653" s="908"/>
      <c r="L653" s="908"/>
      <c r="M653" s="908"/>
      <c r="N653" s="908"/>
      <c r="O653" s="908"/>
      <c r="P653" s="908"/>
      <c r="Q653" s="908"/>
      <c r="R653" s="908"/>
      <c r="S653" s="908"/>
      <c r="T653" s="908"/>
      <c r="U653" s="908"/>
      <c r="V653" s="908"/>
      <c r="W653" s="908"/>
      <c r="X653" s="908"/>
      <c r="Y653" s="908"/>
      <c r="Z653" s="908"/>
      <c r="AA653" s="908"/>
      <c r="AB653" s="908"/>
      <c r="AC653" s="908"/>
      <c r="AD653" s="908"/>
      <c r="AE653" s="908"/>
      <c r="AF653" s="908"/>
      <c r="AG653" s="908"/>
      <c r="AH653" s="908"/>
      <c r="AI653" s="908"/>
      <c r="AJ653" s="908"/>
      <c r="AK653" s="908"/>
      <c r="AL653" s="908"/>
      <c r="AM653" s="908"/>
      <c r="AN653" s="908"/>
      <c r="AO653" s="908"/>
      <c r="AP653" s="908"/>
      <c r="AQ653" s="908"/>
    </row>
    <row r="654" spans="1:43" ht="12.75" customHeight="1" x14ac:dyDescent="0.2">
      <c r="A654" s="908"/>
      <c r="B654" s="909"/>
      <c r="C654" s="908"/>
      <c r="D654" s="908"/>
      <c r="E654" s="908"/>
      <c r="F654" s="908"/>
      <c r="G654" s="908"/>
      <c r="H654" s="908"/>
      <c r="I654" s="908"/>
      <c r="J654" s="908"/>
      <c r="K654" s="908"/>
      <c r="L654" s="908"/>
      <c r="M654" s="908"/>
      <c r="N654" s="908"/>
      <c r="O654" s="908"/>
      <c r="P654" s="908"/>
      <c r="Q654" s="908"/>
      <c r="R654" s="908"/>
      <c r="S654" s="908"/>
      <c r="T654" s="908"/>
      <c r="U654" s="908"/>
      <c r="V654" s="908"/>
      <c r="W654" s="908"/>
      <c r="X654" s="908"/>
      <c r="Y654" s="908"/>
      <c r="Z654" s="908"/>
      <c r="AA654" s="908"/>
      <c r="AB654" s="908"/>
      <c r="AC654" s="908"/>
      <c r="AD654" s="908"/>
      <c r="AE654" s="908"/>
      <c r="AF654" s="908"/>
      <c r="AG654" s="908"/>
      <c r="AH654" s="908"/>
      <c r="AI654" s="908"/>
      <c r="AJ654" s="908"/>
      <c r="AK654" s="908"/>
      <c r="AL654" s="908"/>
      <c r="AM654" s="908"/>
      <c r="AN654" s="908"/>
      <c r="AO654" s="908"/>
      <c r="AP654" s="908"/>
      <c r="AQ654" s="908"/>
    </row>
    <row r="655" spans="1:43" ht="12.75" customHeight="1" x14ac:dyDescent="0.2">
      <c r="A655" s="908"/>
      <c r="B655" s="909"/>
      <c r="C655" s="908"/>
      <c r="D655" s="908"/>
      <c r="E655" s="908"/>
      <c r="F655" s="908"/>
      <c r="G655" s="908"/>
      <c r="H655" s="908"/>
      <c r="I655" s="908"/>
      <c r="J655" s="908"/>
      <c r="K655" s="908"/>
      <c r="L655" s="908"/>
      <c r="M655" s="908"/>
      <c r="N655" s="908"/>
      <c r="O655" s="908"/>
      <c r="P655" s="908"/>
      <c r="Q655" s="908"/>
      <c r="R655" s="908"/>
      <c r="S655" s="908"/>
      <c r="T655" s="908"/>
      <c r="U655" s="908"/>
      <c r="V655" s="908"/>
      <c r="W655" s="908"/>
      <c r="X655" s="908"/>
      <c r="Y655" s="908"/>
      <c r="Z655" s="908"/>
      <c r="AA655" s="908"/>
      <c r="AB655" s="908"/>
      <c r="AC655" s="908"/>
      <c r="AD655" s="908"/>
      <c r="AE655" s="908"/>
      <c r="AF655" s="908"/>
      <c r="AG655" s="908"/>
      <c r="AH655" s="908"/>
      <c r="AI655" s="908"/>
      <c r="AJ655" s="908"/>
      <c r="AK655" s="908"/>
      <c r="AL655" s="908"/>
      <c r="AM655" s="908"/>
      <c r="AN655" s="908"/>
      <c r="AO655" s="908"/>
      <c r="AP655" s="908"/>
      <c r="AQ655" s="908"/>
    </row>
    <row r="656" spans="1:43" ht="12.75" customHeight="1" x14ac:dyDescent="0.2">
      <c r="A656" s="908"/>
      <c r="B656" s="909"/>
      <c r="C656" s="908"/>
      <c r="D656" s="908"/>
      <c r="E656" s="908"/>
      <c r="F656" s="908"/>
      <c r="G656" s="908"/>
      <c r="H656" s="908"/>
      <c r="I656" s="908"/>
      <c r="J656" s="908"/>
      <c r="K656" s="908"/>
      <c r="L656" s="908"/>
      <c r="M656" s="908"/>
      <c r="N656" s="908"/>
      <c r="O656" s="908"/>
      <c r="P656" s="908"/>
      <c r="Q656" s="908"/>
      <c r="R656" s="908"/>
      <c r="S656" s="908"/>
      <c r="T656" s="908"/>
      <c r="U656" s="908"/>
      <c r="V656" s="908"/>
      <c r="W656" s="908"/>
      <c r="X656" s="908"/>
      <c r="Y656" s="908"/>
      <c r="Z656" s="908"/>
      <c r="AA656" s="908"/>
      <c r="AB656" s="908"/>
      <c r="AC656" s="908"/>
      <c r="AD656" s="908"/>
      <c r="AE656" s="908"/>
      <c r="AF656" s="908"/>
      <c r="AG656" s="908"/>
      <c r="AH656" s="908"/>
      <c r="AI656" s="908"/>
      <c r="AJ656" s="908"/>
      <c r="AK656" s="908"/>
      <c r="AL656" s="908"/>
      <c r="AM656" s="908"/>
      <c r="AN656" s="908"/>
      <c r="AO656" s="908"/>
      <c r="AP656" s="908"/>
      <c r="AQ656" s="908"/>
    </row>
    <row r="657" spans="1:43" ht="12.75" customHeight="1" x14ac:dyDescent="0.2">
      <c r="A657" s="908"/>
      <c r="B657" s="909"/>
      <c r="C657" s="908"/>
      <c r="D657" s="908"/>
      <c r="E657" s="908"/>
      <c r="F657" s="908"/>
      <c r="G657" s="908"/>
      <c r="H657" s="908"/>
      <c r="I657" s="908"/>
      <c r="J657" s="908"/>
      <c r="K657" s="908"/>
      <c r="L657" s="908"/>
      <c r="M657" s="908"/>
      <c r="N657" s="908"/>
      <c r="O657" s="908"/>
      <c r="P657" s="908"/>
      <c r="Q657" s="908"/>
      <c r="R657" s="908"/>
      <c r="S657" s="908"/>
      <c r="T657" s="908"/>
      <c r="U657" s="908"/>
      <c r="V657" s="908"/>
      <c r="W657" s="908"/>
      <c r="X657" s="908"/>
      <c r="Y657" s="908"/>
      <c r="Z657" s="908"/>
      <c r="AA657" s="908"/>
      <c r="AB657" s="908"/>
      <c r="AC657" s="908"/>
      <c r="AD657" s="908"/>
      <c r="AE657" s="908"/>
      <c r="AF657" s="908"/>
      <c r="AG657" s="908"/>
      <c r="AH657" s="908"/>
      <c r="AI657" s="908"/>
      <c r="AJ657" s="908"/>
      <c r="AK657" s="908"/>
      <c r="AL657" s="908"/>
      <c r="AM657" s="908"/>
      <c r="AN657" s="908"/>
      <c r="AO657" s="908"/>
      <c r="AP657" s="908"/>
      <c r="AQ657" s="908"/>
    </row>
    <row r="658" spans="1:43" ht="12.75" customHeight="1" x14ac:dyDescent="0.2">
      <c r="A658" s="908"/>
      <c r="B658" s="909"/>
      <c r="C658" s="908"/>
      <c r="D658" s="908"/>
      <c r="E658" s="908"/>
      <c r="F658" s="908"/>
      <c r="G658" s="908"/>
      <c r="H658" s="908"/>
      <c r="I658" s="908"/>
      <c r="J658" s="908"/>
      <c r="K658" s="908"/>
      <c r="L658" s="908"/>
      <c r="M658" s="908"/>
      <c r="N658" s="908"/>
      <c r="O658" s="908"/>
      <c r="P658" s="908"/>
      <c r="Q658" s="908"/>
      <c r="R658" s="908"/>
      <c r="S658" s="908"/>
      <c r="T658" s="908"/>
      <c r="U658" s="908"/>
      <c r="V658" s="908"/>
      <c r="W658" s="908"/>
      <c r="X658" s="908"/>
      <c r="Y658" s="908"/>
      <c r="Z658" s="908"/>
      <c r="AA658" s="908"/>
      <c r="AB658" s="908"/>
      <c r="AC658" s="908"/>
      <c r="AD658" s="908"/>
      <c r="AE658" s="908"/>
      <c r="AF658" s="908"/>
      <c r="AG658" s="908"/>
      <c r="AH658" s="908"/>
      <c r="AI658" s="908"/>
      <c r="AJ658" s="908"/>
      <c r="AK658" s="908"/>
      <c r="AL658" s="908"/>
      <c r="AM658" s="908"/>
      <c r="AN658" s="908"/>
      <c r="AO658" s="908"/>
      <c r="AP658" s="908"/>
      <c r="AQ658" s="908"/>
    </row>
    <row r="659" spans="1:43" ht="12.75" customHeight="1" x14ac:dyDescent="0.2">
      <c r="A659" s="908"/>
      <c r="B659" s="909"/>
      <c r="C659" s="908"/>
      <c r="D659" s="908"/>
      <c r="E659" s="908"/>
      <c r="F659" s="908"/>
      <c r="G659" s="908"/>
      <c r="H659" s="908"/>
      <c r="I659" s="908"/>
      <c r="J659" s="908"/>
      <c r="K659" s="908"/>
      <c r="L659" s="908"/>
      <c r="M659" s="908"/>
      <c r="N659" s="908"/>
      <c r="O659" s="908"/>
      <c r="P659" s="908"/>
      <c r="Q659" s="908"/>
      <c r="R659" s="908"/>
      <c r="S659" s="908"/>
      <c r="T659" s="908"/>
      <c r="U659" s="908"/>
      <c r="V659" s="908"/>
      <c r="W659" s="908"/>
      <c r="X659" s="908"/>
      <c r="Y659" s="908"/>
      <c r="Z659" s="908"/>
      <c r="AA659" s="908"/>
      <c r="AB659" s="908"/>
      <c r="AC659" s="908"/>
      <c r="AD659" s="908"/>
      <c r="AE659" s="908"/>
      <c r="AF659" s="908"/>
      <c r="AG659" s="908"/>
      <c r="AH659" s="908"/>
      <c r="AI659" s="908"/>
      <c r="AJ659" s="908"/>
      <c r="AK659" s="908"/>
      <c r="AL659" s="908"/>
      <c r="AM659" s="908"/>
      <c r="AN659" s="908"/>
      <c r="AO659" s="908"/>
      <c r="AP659" s="908"/>
      <c r="AQ659" s="908"/>
    </row>
    <row r="660" spans="1:43" ht="12.75" customHeight="1" x14ac:dyDescent="0.2">
      <c r="A660" s="908"/>
      <c r="B660" s="909"/>
      <c r="C660" s="908"/>
      <c r="D660" s="908"/>
      <c r="E660" s="908"/>
      <c r="F660" s="908"/>
      <c r="G660" s="908"/>
      <c r="H660" s="908"/>
      <c r="I660" s="908"/>
      <c r="J660" s="908"/>
      <c r="K660" s="908"/>
      <c r="L660" s="908"/>
      <c r="M660" s="908"/>
      <c r="N660" s="908"/>
      <c r="O660" s="908"/>
      <c r="P660" s="908"/>
      <c r="Q660" s="908"/>
      <c r="R660" s="908"/>
      <c r="S660" s="908"/>
      <c r="T660" s="908"/>
      <c r="U660" s="908"/>
      <c r="V660" s="908"/>
      <c r="W660" s="908"/>
      <c r="X660" s="908"/>
      <c r="Y660" s="908"/>
      <c r="Z660" s="908"/>
      <c r="AA660" s="908"/>
      <c r="AB660" s="908"/>
      <c r="AC660" s="908"/>
      <c r="AD660" s="908"/>
      <c r="AE660" s="908"/>
      <c r="AF660" s="908"/>
      <c r="AG660" s="908"/>
      <c r="AH660" s="908"/>
      <c r="AI660" s="908"/>
      <c r="AJ660" s="908"/>
      <c r="AK660" s="908"/>
      <c r="AL660" s="908"/>
      <c r="AM660" s="908"/>
      <c r="AN660" s="908"/>
      <c r="AO660" s="908"/>
      <c r="AP660" s="908"/>
      <c r="AQ660" s="908"/>
    </row>
    <row r="661" spans="1:43" ht="12.75" customHeight="1" x14ac:dyDescent="0.2">
      <c r="A661" s="908"/>
      <c r="B661" s="909"/>
      <c r="C661" s="908"/>
      <c r="D661" s="908"/>
      <c r="E661" s="908"/>
      <c r="F661" s="908"/>
      <c r="G661" s="908"/>
      <c r="H661" s="908"/>
      <c r="I661" s="908"/>
      <c r="J661" s="908"/>
      <c r="K661" s="908"/>
      <c r="L661" s="908"/>
      <c r="M661" s="908"/>
      <c r="N661" s="908"/>
      <c r="O661" s="908"/>
      <c r="P661" s="908"/>
      <c r="Q661" s="908"/>
      <c r="R661" s="908"/>
      <c r="S661" s="908"/>
      <c r="T661" s="908"/>
      <c r="U661" s="908"/>
      <c r="V661" s="908"/>
      <c r="W661" s="908"/>
      <c r="X661" s="908"/>
      <c r="Y661" s="908"/>
      <c r="Z661" s="908"/>
      <c r="AA661" s="908"/>
      <c r="AB661" s="908"/>
      <c r="AC661" s="908"/>
      <c r="AD661" s="908"/>
      <c r="AE661" s="908"/>
      <c r="AF661" s="908"/>
      <c r="AG661" s="908"/>
      <c r="AH661" s="908"/>
      <c r="AI661" s="908"/>
      <c r="AJ661" s="908"/>
      <c r="AK661" s="908"/>
      <c r="AL661" s="908"/>
      <c r="AM661" s="908"/>
      <c r="AN661" s="908"/>
      <c r="AO661" s="908"/>
      <c r="AP661" s="908"/>
      <c r="AQ661" s="908"/>
    </row>
    <row r="662" spans="1:43" ht="12.75" customHeight="1" x14ac:dyDescent="0.2">
      <c r="A662" s="908"/>
      <c r="B662" s="909"/>
      <c r="C662" s="908"/>
      <c r="D662" s="908"/>
      <c r="E662" s="908"/>
      <c r="F662" s="908"/>
      <c r="G662" s="908"/>
      <c r="H662" s="908"/>
      <c r="I662" s="908"/>
      <c r="J662" s="908"/>
      <c r="K662" s="908"/>
      <c r="L662" s="908"/>
      <c r="M662" s="908"/>
      <c r="N662" s="908"/>
      <c r="O662" s="908"/>
      <c r="P662" s="908"/>
      <c r="Q662" s="908"/>
      <c r="R662" s="908"/>
      <c r="S662" s="908"/>
      <c r="T662" s="908"/>
      <c r="U662" s="908"/>
      <c r="V662" s="908"/>
      <c r="W662" s="908"/>
      <c r="X662" s="908"/>
      <c r="Y662" s="908"/>
      <c r="Z662" s="908"/>
      <c r="AA662" s="908"/>
      <c r="AB662" s="908"/>
      <c r="AC662" s="908"/>
      <c r="AD662" s="908"/>
      <c r="AE662" s="908"/>
      <c r="AF662" s="908"/>
      <c r="AG662" s="908"/>
      <c r="AH662" s="908"/>
      <c r="AI662" s="908"/>
      <c r="AJ662" s="908"/>
      <c r="AK662" s="908"/>
      <c r="AL662" s="908"/>
      <c r="AM662" s="908"/>
      <c r="AN662" s="908"/>
      <c r="AO662" s="908"/>
      <c r="AP662" s="908"/>
      <c r="AQ662" s="908"/>
    </row>
    <row r="663" spans="1:43" ht="12.75" customHeight="1" x14ac:dyDescent="0.2">
      <c r="A663" s="908"/>
      <c r="B663" s="909"/>
      <c r="C663" s="908"/>
      <c r="D663" s="908"/>
      <c r="E663" s="908"/>
      <c r="F663" s="908"/>
      <c r="G663" s="908"/>
      <c r="H663" s="908"/>
      <c r="I663" s="908"/>
      <c r="J663" s="908"/>
      <c r="K663" s="908"/>
      <c r="L663" s="908"/>
      <c r="M663" s="908"/>
      <c r="N663" s="908"/>
      <c r="O663" s="908"/>
      <c r="P663" s="908"/>
      <c r="Q663" s="908"/>
      <c r="R663" s="908"/>
      <c r="S663" s="908"/>
      <c r="T663" s="908"/>
      <c r="U663" s="908"/>
      <c r="V663" s="908"/>
      <c r="W663" s="908"/>
      <c r="X663" s="908"/>
      <c r="Y663" s="908"/>
      <c r="Z663" s="908"/>
      <c r="AA663" s="908"/>
      <c r="AB663" s="908"/>
      <c r="AC663" s="908"/>
      <c r="AD663" s="908"/>
      <c r="AE663" s="908"/>
      <c r="AF663" s="908"/>
      <c r="AG663" s="908"/>
      <c r="AH663" s="908"/>
      <c r="AI663" s="908"/>
      <c r="AJ663" s="908"/>
      <c r="AK663" s="908"/>
      <c r="AL663" s="908"/>
      <c r="AM663" s="908"/>
      <c r="AN663" s="908"/>
      <c r="AO663" s="908"/>
      <c r="AP663" s="908"/>
      <c r="AQ663" s="908"/>
    </row>
    <row r="664" spans="1:43" ht="12.75" customHeight="1" x14ac:dyDescent="0.2">
      <c r="A664" s="908"/>
      <c r="B664" s="909"/>
      <c r="C664" s="908"/>
      <c r="D664" s="908"/>
      <c r="E664" s="908"/>
      <c r="F664" s="908"/>
      <c r="G664" s="908"/>
      <c r="H664" s="908"/>
      <c r="I664" s="908"/>
      <c r="J664" s="908"/>
      <c r="K664" s="908"/>
      <c r="L664" s="908"/>
      <c r="M664" s="908"/>
      <c r="N664" s="908"/>
      <c r="O664" s="908"/>
      <c r="P664" s="908"/>
      <c r="Q664" s="908"/>
      <c r="R664" s="908"/>
      <c r="S664" s="908"/>
      <c r="T664" s="908"/>
      <c r="U664" s="908"/>
      <c r="V664" s="908"/>
      <c r="W664" s="908"/>
      <c r="X664" s="908"/>
      <c r="Y664" s="908"/>
      <c r="Z664" s="908"/>
      <c r="AA664" s="908"/>
      <c r="AB664" s="908"/>
      <c r="AC664" s="908"/>
      <c r="AD664" s="908"/>
      <c r="AE664" s="908"/>
      <c r="AF664" s="908"/>
      <c r="AG664" s="908"/>
      <c r="AH664" s="908"/>
      <c r="AI664" s="908"/>
      <c r="AJ664" s="908"/>
      <c r="AK664" s="908"/>
      <c r="AL664" s="908"/>
      <c r="AM664" s="908"/>
      <c r="AN664" s="908"/>
      <c r="AO664" s="908"/>
      <c r="AP664" s="908"/>
      <c r="AQ664" s="908"/>
    </row>
    <row r="665" spans="1:43" ht="12.75" customHeight="1" x14ac:dyDescent="0.2">
      <c r="A665" s="908"/>
      <c r="B665" s="909"/>
      <c r="C665" s="908"/>
      <c r="D665" s="908"/>
      <c r="E665" s="908"/>
      <c r="F665" s="908"/>
      <c r="G665" s="908"/>
      <c r="H665" s="908"/>
      <c r="I665" s="908"/>
      <c r="J665" s="908"/>
      <c r="K665" s="908"/>
      <c r="L665" s="908"/>
      <c r="M665" s="908"/>
      <c r="N665" s="908"/>
      <c r="O665" s="908"/>
      <c r="P665" s="908"/>
      <c r="Q665" s="908"/>
      <c r="R665" s="908"/>
      <c r="S665" s="908"/>
      <c r="T665" s="908"/>
      <c r="U665" s="908"/>
      <c r="V665" s="908"/>
      <c r="W665" s="908"/>
      <c r="X665" s="908"/>
      <c r="Y665" s="908"/>
      <c r="Z665" s="908"/>
      <c r="AA665" s="908"/>
      <c r="AB665" s="908"/>
      <c r="AC665" s="908"/>
      <c r="AD665" s="908"/>
      <c r="AE665" s="908"/>
      <c r="AF665" s="908"/>
      <c r="AG665" s="908"/>
      <c r="AH665" s="908"/>
      <c r="AI665" s="908"/>
      <c r="AJ665" s="908"/>
      <c r="AK665" s="908"/>
      <c r="AL665" s="908"/>
      <c r="AM665" s="908"/>
      <c r="AN665" s="908"/>
      <c r="AO665" s="908"/>
      <c r="AP665" s="908"/>
      <c r="AQ665" s="908"/>
    </row>
    <row r="666" spans="1:43" ht="12.75" customHeight="1" x14ac:dyDescent="0.2">
      <c r="A666" s="908"/>
      <c r="B666" s="909"/>
      <c r="C666" s="908"/>
      <c r="D666" s="908"/>
      <c r="E666" s="908"/>
      <c r="F666" s="908"/>
      <c r="G666" s="908"/>
      <c r="H666" s="908"/>
      <c r="I666" s="908"/>
      <c r="J666" s="908"/>
      <c r="K666" s="908"/>
      <c r="L666" s="908"/>
      <c r="M666" s="908"/>
      <c r="N666" s="908"/>
      <c r="O666" s="908"/>
      <c r="P666" s="908"/>
      <c r="Q666" s="908"/>
      <c r="R666" s="908"/>
      <c r="S666" s="908"/>
      <c r="T666" s="908"/>
      <c r="U666" s="908"/>
      <c r="V666" s="908"/>
      <c r="W666" s="908"/>
      <c r="X666" s="908"/>
      <c r="Y666" s="908"/>
      <c r="Z666" s="908"/>
      <c r="AA666" s="908"/>
      <c r="AB666" s="908"/>
      <c r="AC666" s="908"/>
      <c r="AD666" s="908"/>
      <c r="AE666" s="908"/>
      <c r="AF666" s="908"/>
      <c r="AG666" s="908"/>
      <c r="AH666" s="908"/>
      <c r="AI666" s="908"/>
      <c r="AJ666" s="908"/>
      <c r="AK666" s="908"/>
      <c r="AL666" s="908"/>
      <c r="AM666" s="908"/>
      <c r="AN666" s="908"/>
      <c r="AO666" s="908"/>
      <c r="AP666" s="908"/>
      <c r="AQ666" s="908"/>
    </row>
    <row r="667" spans="1:43" ht="12.75" customHeight="1" x14ac:dyDescent="0.2">
      <c r="A667" s="908"/>
      <c r="B667" s="909"/>
      <c r="C667" s="908"/>
      <c r="D667" s="908"/>
      <c r="E667" s="908"/>
      <c r="F667" s="908"/>
      <c r="G667" s="908"/>
      <c r="H667" s="908"/>
      <c r="I667" s="908"/>
      <c r="J667" s="908"/>
      <c r="K667" s="908"/>
      <c r="L667" s="908"/>
      <c r="M667" s="908"/>
      <c r="N667" s="908"/>
      <c r="O667" s="908"/>
      <c r="P667" s="908"/>
      <c r="Q667" s="908"/>
      <c r="R667" s="908"/>
      <c r="S667" s="908"/>
      <c r="T667" s="908"/>
      <c r="U667" s="908"/>
      <c r="V667" s="908"/>
      <c r="W667" s="908"/>
      <c r="X667" s="908"/>
      <c r="Y667" s="908"/>
      <c r="Z667" s="908"/>
      <c r="AA667" s="908"/>
      <c r="AB667" s="908"/>
      <c r="AC667" s="908"/>
      <c r="AD667" s="908"/>
      <c r="AE667" s="908"/>
      <c r="AF667" s="908"/>
      <c r="AG667" s="908"/>
      <c r="AH667" s="908"/>
      <c r="AI667" s="908"/>
      <c r="AJ667" s="908"/>
      <c r="AK667" s="908"/>
      <c r="AL667" s="908"/>
      <c r="AM667" s="908"/>
      <c r="AN667" s="908"/>
      <c r="AO667" s="908"/>
      <c r="AP667" s="908"/>
      <c r="AQ667" s="908"/>
    </row>
    <row r="668" spans="1:43" ht="12.75" customHeight="1" x14ac:dyDescent="0.2">
      <c r="A668" s="908"/>
      <c r="B668" s="909"/>
      <c r="C668" s="908"/>
      <c r="D668" s="908"/>
      <c r="E668" s="908"/>
      <c r="F668" s="908"/>
      <c r="G668" s="908"/>
      <c r="H668" s="908"/>
      <c r="I668" s="908"/>
      <c r="J668" s="908"/>
      <c r="K668" s="908"/>
      <c r="L668" s="908"/>
      <c r="M668" s="908"/>
      <c r="N668" s="908"/>
      <c r="O668" s="908"/>
      <c r="P668" s="908"/>
      <c r="Q668" s="908"/>
      <c r="R668" s="908"/>
      <c r="S668" s="908"/>
      <c r="T668" s="908"/>
      <c r="U668" s="908"/>
      <c r="V668" s="908"/>
      <c r="W668" s="908"/>
      <c r="X668" s="908"/>
      <c r="Y668" s="908"/>
      <c r="Z668" s="908"/>
      <c r="AA668" s="908"/>
      <c r="AB668" s="908"/>
      <c r="AC668" s="908"/>
      <c r="AD668" s="908"/>
      <c r="AE668" s="908"/>
      <c r="AF668" s="908"/>
      <c r="AG668" s="908"/>
      <c r="AH668" s="908"/>
      <c r="AI668" s="908"/>
      <c r="AJ668" s="908"/>
      <c r="AK668" s="908"/>
      <c r="AL668" s="908"/>
      <c r="AM668" s="908"/>
      <c r="AN668" s="908"/>
      <c r="AO668" s="908"/>
      <c r="AP668" s="908"/>
      <c r="AQ668" s="908"/>
    </row>
    <row r="669" spans="1:43" ht="12.75" customHeight="1" x14ac:dyDescent="0.2">
      <c r="A669" s="908"/>
      <c r="B669" s="909"/>
      <c r="C669" s="908"/>
      <c r="D669" s="908"/>
      <c r="E669" s="908"/>
      <c r="F669" s="908"/>
      <c r="G669" s="908"/>
      <c r="H669" s="908"/>
      <c r="I669" s="908"/>
      <c r="J669" s="908"/>
      <c r="K669" s="908"/>
      <c r="L669" s="908"/>
      <c r="M669" s="908"/>
      <c r="N669" s="908"/>
      <c r="O669" s="908"/>
      <c r="P669" s="908"/>
      <c r="Q669" s="908"/>
      <c r="R669" s="908"/>
      <c r="S669" s="908"/>
      <c r="T669" s="908"/>
      <c r="U669" s="908"/>
      <c r="V669" s="908"/>
      <c r="W669" s="908"/>
      <c r="X669" s="908"/>
      <c r="Y669" s="908"/>
      <c r="Z669" s="908"/>
      <c r="AA669" s="908"/>
      <c r="AB669" s="908"/>
      <c r="AC669" s="908"/>
      <c r="AD669" s="908"/>
      <c r="AE669" s="908"/>
      <c r="AF669" s="908"/>
      <c r="AG669" s="908"/>
      <c r="AH669" s="908"/>
      <c r="AI669" s="908"/>
      <c r="AJ669" s="908"/>
      <c r="AK669" s="908"/>
      <c r="AL669" s="908"/>
      <c r="AM669" s="908"/>
      <c r="AN669" s="908"/>
      <c r="AO669" s="908"/>
      <c r="AP669" s="908"/>
      <c r="AQ669" s="908"/>
    </row>
    <row r="670" spans="1:43" ht="12.75" customHeight="1" x14ac:dyDescent="0.2">
      <c r="A670" s="908"/>
      <c r="B670" s="909"/>
      <c r="C670" s="908"/>
      <c r="D670" s="908"/>
      <c r="E670" s="908"/>
      <c r="F670" s="908"/>
      <c r="G670" s="908"/>
      <c r="H670" s="908"/>
      <c r="I670" s="908"/>
      <c r="J670" s="908"/>
      <c r="K670" s="908"/>
      <c r="L670" s="908"/>
      <c r="M670" s="908"/>
      <c r="N670" s="908"/>
      <c r="O670" s="908"/>
      <c r="P670" s="908"/>
      <c r="Q670" s="908"/>
      <c r="R670" s="908"/>
      <c r="S670" s="908"/>
      <c r="T670" s="908"/>
      <c r="U670" s="908"/>
      <c r="V670" s="908"/>
      <c r="W670" s="908"/>
      <c r="X670" s="908"/>
      <c r="Y670" s="908"/>
      <c r="Z670" s="908"/>
      <c r="AA670" s="908"/>
      <c r="AB670" s="908"/>
      <c r="AC670" s="908"/>
      <c r="AD670" s="908"/>
      <c r="AE670" s="908"/>
      <c r="AF670" s="908"/>
      <c r="AG670" s="908"/>
      <c r="AH670" s="908"/>
      <c r="AI670" s="908"/>
      <c r="AJ670" s="908"/>
      <c r="AK670" s="908"/>
      <c r="AL670" s="908"/>
      <c r="AM670" s="908"/>
      <c r="AN670" s="908"/>
      <c r="AO670" s="908"/>
      <c r="AP670" s="908"/>
      <c r="AQ670" s="908"/>
    </row>
    <row r="671" spans="1:43" ht="12.75" customHeight="1" x14ac:dyDescent="0.2">
      <c r="A671" s="908"/>
      <c r="B671" s="909"/>
      <c r="C671" s="908"/>
      <c r="D671" s="908"/>
      <c r="E671" s="908"/>
      <c r="F671" s="908"/>
      <c r="G671" s="908"/>
      <c r="H671" s="908"/>
      <c r="I671" s="908"/>
      <c r="J671" s="908"/>
      <c r="K671" s="908"/>
      <c r="L671" s="908"/>
      <c r="M671" s="908"/>
      <c r="N671" s="908"/>
      <c r="O671" s="908"/>
      <c r="P671" s="908"/>
      <c r="Q671" s="908"/>
      <c r="R671" s="908"/>
      <c r="S671" s="908"/>
      <c r="T671" s="908"/>
      <c r="U671" s="908"/>
      <c r="V671" s="908"/>
      <c r="W671" s="908"/>
      <c r="X671" s="908"/>
      <c r="Y671" s="908"/>
      <c r="Z671" s="908"/>
      <c r="AA671" s="908"/>
      <c r="AB671" s="908"/>
      <c r="AC671" s="908"/>
      <c r="AD671" s="908"/>
      <c r="AE671" s="908"/>
      <c r="AF671" s="908"/>
      <c r="AG671" s="908"/>
      <c r="AH671" s="908"/>
      <c r="AI671" s="908"/>
      <c r="AJ671" s="908"/>
      <c r="AK671" s="908"/>
      <c r="AL671" s="908"/>
      <c r="AM671" s="908"/>
      <c r="AN671" s="908"/>
      <c r="AO671" s="908"/>
      <c r="AP671" s="908"/>
      <c r="AQ671" s="908"/>
    </row>
    <row r="672" spans="1:43" ht="12.75" customHeight="1" x14ac:dyDescent="0.2">
      <c r="A672" s="908"/>
      <c r="B672" s="909"/>
      <c r="C672" s="908"/>
      <c r="D672" s="908"/>
      <c r="E672" s="908"/>
      <c r="F672" s="908"/>
      <c r="G672" s="908"/>
      <c r="H672" s="908"/>
      <c r="I672" s="908"/>
      <c r="J672" s="908"/>
      <c r="K672" s="908"/>
      <c r="L672" s="908"/>
      <c r="M672" s="908"/>
      <c r="N672" s="908"/>
      <c r="O672" s="908"/>
      <c r="P672" s="908"/>
      <c r="Q672" s="908"/>
      <c r="R672" s="908"/>
      <c r="S672" s="908"/>
      <c r="T672" s="908"/>
      <c r="U672" s="908"/>
      <c r="V672" s="908"/>
      <c r="W672" s="908"/>
      <c r="X672" s="908"/>
      <c r="Y672" s="908"/>
      <c r="Z672" s="908"/>
      <c r="AA672" s="908"/>
      <c r="AB672" s="908"/>
      <c r="AC672" s="908"/>
      <c r="AD672" s="908"/>
      <c r="AE672" s="908"/>
      <c r="AF672" s="908"/>
      <c r="AG672" s="908"/>
      <c r="AH672" s="908"/>
      <c r="AI672" s="908"/>
      <c r="AJ672" s="908"/>
      <c r="AK672" s="908"/>
      <c r="AL672" s="908"/>
      <c r="AM672" s="908"/>
      <c r="AN672" s="908"/>
      <c r="AO672" s="908"/>
      <c r="AP672" s="908"/>
      <c r="AQ672" s="908"/>
    </row>
    <row r="673" spans="1:43" ht="12.75" customHeight="1" x14ac:dyDescent="0.2">
      <c r="A673" s="908"/>
      <c r="B673" s="909"/>
      <c r="C673" s="908"/>
      <c r="D673" s="908"/>
      <c r="E673" s="908"/>
      <c r="F673" s="908"/>
      <c r="G673" s="908"/>
      <c r="H673" s="908"/>
      <c r="I673" s="908"/>
      <c r="J673" s="908"/>
      <c r="K673" s="908"/>
      <c r="L673" s="908"/>
      <c r="M673" s="908"/>
      <c r="N673" s="908"/>
      <c r="O673" s="908"/>
      <c r="P673" s="908"/>
      <c r="Q673" s="908"/>
      <c r="R673" s="908"/>
      <c r="S673" s="908"/>
      <c r="T673" s="908"/>
      <c r="U673" s="908"/>
      <c r="V673" s="908"/>
      <c r="W673" s="908"/>
      <c r="X673" s="908"/>
      <c r="Y673" s="908"/>
      <c r="Z673" s="908"/>
      <c r="AA673" s="908"/>
      <c r="AB673" s="908"/>
      <c r="AC673" s="908"/>
      <c r="AD673" s="908"/>
      <c r="AE673" s="908"/>
      <c r="AF673" s="908"/>
      <c r="AG673" s="908"/>
      <c r="AH673" s="908"/>
      <c r="AI673" s="908"/>
      <c r="AJ673" s="908"/>
      <c r="AK673" s="908"/>
      <c r="AL673" s="908"/>
      <c r="AM673" s="908"/>
      <c r="AN673" s="908"/>
      <c r="AO673" s="908"/>
      <c r="AP673" s="908"/>
      <c r="AQ673" s="908"/>
    </row>
    <row r="674" spans="1:43" ht="12.75" customHeight="1" x14ac:dyDescent="0.2">
      <c r="A674" s="908"/>
      <c r="B674" s="909"/>
      <c r="C674" s="908"/>
      <c r="D674" s="908"/>
      <c r="E674" s="908"/>
      <c r="F674" s="908"/>
      <c r="G674" s="908"/>
      <c r="H674" s="908"/>
      <c r="I674" s="908"/>
      <c r="J674" s="908"/>
      <c r="K674" s="908"/>
      <c r="L674" s="908"/>
      <c r="M674" s="908"/>
      <c r="N674" s="908"/>
      <c r="O674" s="908"/>
      <c r="P674" s="908"/>
      <c r="Q674" s="908"/>
      <c r="R674" s="908"/>
      <c r="S674" s="908"/>
      <c r="T674" s="908"/>
      <c r="U674" s="908"/>
      <c r="V674" s="908"/>
      <c r="W674" s="908"/>
      <c r="X674" s="908"/>
      <c r="Y674" s="908"/>
      <c r="Z674" s="908"/>
      <c r="AA674" s="908"/>
      <c r="AB674" s="908"/>
      <c r="AC674" s="908"/>
      <c r="AD674" s="908"/>
      <c r="AE674" s="908"/>
      <c r="AF674" s="908"/>
      <c r="AG674" s="908"/>
      <c r="AH674" s="908"/>
      <c r="AI674" s="908"/>
      <c r="AJ674" s="908"/>
      <c r="AK674" s="908"/>
      <c r="AL674" s="908"/>
      <c r="AM674" s="908"/>
      <c r="AN674" s="908"/>
      <c r="AO674" s="908"/>
      <c r="AP674" s="908"/>
      <c r="AQ674" s="908"/>
    </row>
    <row r="675" spans="1:43" ht="12.75" customHeight="1" x14ac:dyDescent="0.2">
      <c r="A675" s="908"/>
      <c r="B675" s="909"/>
      <c r="C675" s="908"/>
      <c r="D675" s="908"/>
      <c r="E675" s="908"/>
      <c r="F675" s="908"/>
      <c r="G675" s="908"/>
      <c r="H675" s="908"/>
      <c r="I675" s="908"/>
      <c r="J675" s="908"/>
      <c r="K675" s="908"/>
      <c r="L675" s="908"/>
      <c r="M675" s="908"/>
      <c r="N675" s="908"/>
      <c r="O675" s="908"/>
      <c r="P675" s="908"/>
      <c r="Q675" s="908"/>
      <c r="R675" s="908"/>
      <c r="S675" s="908"/>
      <c r="T675" s="908"/>
      <c r="U675" s="908"/>
      <c r="V675" s="908"/>
      <c r="W675" s="908"/>
      <c r="X675" s="908"/>
      <c r="Y675" s="908"/>
      <c r="Z675" s="908"/>
      <c r="AA675" s="908"/>
      <c r="AB675" s="908"/>
      <c r="AC675" s="908"/>
      <c r="AD675" s="908"/>
      <c r="AE675" s="908"/>
      <c r="AF675" s="908"/>
      <c r="AG675" s="908"/>
      <c r="AH675" s="908"/>
      <c r="AI675" s="908"/>
      <c r="AJ675" s="908"/>
      <c r="AK675" s="908"/>
      <c r="AL675" s="908"/>
      <c r="AM675" s="908"/>
      <c r="AN675" s="908"/>
      <c r="AO675" s="908"/>
      <c r="AP675" s="908"/>
      <c r="AQ675" s="908"/>
    </row>
    <row r="676" spans="1:43" ht="12.75" customHeight="1" x14ac:dyDescent="0.2">
      <c r="A676" s="908"/>
      <c r="B676" s="909"/>
      <c r="C676" s="908"/>
      <c r="D676" s="908"/>
      <c r="E676" s="908"/>
      <c r="F676" s="908"/>
      <c r="G676" s="908"/>
      <c r="H676" s="908"/>
      <c r="I676" s="908"/>
      <c r="J676" s="908"/>
      <c r="K676" s="908"/>
      <c r="L676" s="908"/>
      <c r="M676" s="908"/>
      <c r="N676" s="908"/>
      <c r="O676" s="908"/>
      <c r="P676" s="908"/>
      <c r="Q676" s="908"/>
      <c r="R676" s="908"/>
      <c r="S676" s="908"/>
      <c r="T676" s="908"/>
      <c r="U676" s="908"/>
      <c r="V676" s="908"/>
      <c r="W676" s="908"/>
      <c r="X676" s="908"/>
      <c r="Y676" s="908"/>
      <c r="Z676" s="908"/>
      <c r="AA676" s="908"/>
      <c r="AB676" s="908"/>
      <c r="AC676" s="908"/>
      <c r="AD676" s="908"/>
      <c r="AE676" s="908"/>
      <c r="AF676" s="908"/>
      <c r="AG676" s="908"/>
      <c r="AH676" s="908"/>
      <c r="AI676" s="908"/>
      <c r="AJ676" s="908"/>
      <c r="AK676" s="908"/>
      <c r="AL676" s="908"/>
      <c r="AM676" s="908"/>
      <c r="AN676" s="908"/>
      <c r="AO676" s="908"/>
      <c r="AP676" s="908"/>
      <c r="AQ676" s="908"/>
    </row>
    <row r="677" spans="1:43" ht="12.75" customHeight="1" x14ac:dyDescent="0.2">
      <c r="A677" s="908"/>
      <c r="B677" s="909"/>
      <c r="C677" s="908"/>
      <c r="D677" s="908"/>
      <c r="E677" s="908"/>
      <c r="F677" s="908"/>
      <c r="G677" s="908"/>
      <c r="H677" s="908"/>
      <c r="I677" s="908"/>
      <c r="J677" s="908"/>
      <c r="K677" s="908"/>
      <c r="L677" s="908"/>
      <c r="M677" s="908"/>
      <c r="N677" s="908"/>
      <c r="O677" s="908"/>
      <c r="P677" s="908"/>
      <c r="Q677" s="908"/>
      <c r="R677" s="908"/>
      <c r="S677" s="908"/>
      <c r="T677" s="908"/>
      <c r="U677" s="908"/>
      <c r="V677" s="908"/>
      <c r="W677" s="908"/>
      <c r="X677" s="908"/>
      <c r="Y677" s="908"/>
      <c r="Z677" s="908"/>
      <c r="AA677" s="908"/>
      <c r="AB677" s="908"/>
      <c r="AC677" s="908"/>
      <c r="AD677" s="908"/>
      <c r="AE677" s="908"/>
      <c r="AF677" s="908"/>
      <c r="AG677" s="908"/>
      <c r="AH677" s="908"/>
      <c r="AI677" s="908"/>
      <c r="AJ677" s="908"/>
      <c r="AK677" s="908"/>
      <c r="AL677" s="908"/>
      <c r="AM677" s="908"/>
      <c r="AN677" s="908"/>
      <c r="AO677" s="908"/>
      <c r="AP677" s="908"/>
      <c r="AQ677" s="908"/>
    </row>
    <row r="678" spans="1:43" ht="12.75" customHeight="1" x14ac:dyDescent="0.2">
      <c r="A678" s="908"/>
      <c r="B678" s="909"/>
      <c r="C678" s="908"/>
      <c r="D678" s="908"/>
      <c r="E678" s="908"/>
      <c r="F678" s="908"/>
      <c r="G678" s="908"/>
      <c r="H678" s="908"/>
      <c r="I678" s="908"/>
      <c r="J678" s="908"/>
      <c r="K678" s="908"/>
      <c r="L678" s="908"/>
      <c r="M678" s="908"/>
      <c r="N678" s="908"/>
      <c r="O678" s="908"/>
      <c r="P678" s="908"/>
      <c r="Q678" s="908"/>
      <c r="R678" s="908"/>
      <c r="S678" s="908"/>
      <c r="T678" s="908"/>
      <c r="U678" s="908"/>
      <c r="V678" s="908"/>
      <c r="W678" s="908"/>
      <c r="X678" s="908"/>
      <c r="Y678" s="908"/>
      <c r="Z678" s="908"/>
      <c r="AA678" s="908"/>
      <c r="AB678" s="908"/>
      <c r="AC678" s="908"/>
      <c r="AD678" s="908"/>
      <c r="AE678" s="908"/>
      <c r="AF678" s="908"/>
      <c r="AG678" s="908"/>
      <c r="AH678" s="908"/>
      <c r="AI678" s="908"/>
      <c r="AJ678" s="908"/>
      <c r="AK678" s="908"/>
      <c r="AL678" s="908"/>
      <c r="AM678" s="908"/>
      <c r="AN678" s="908"/>
      <c r="AO678" s="908"/>
      <c r="AP678" s="908"/>
      <c r="AQ678" s="908"/>
    </row>
    <row r="679" spans="1:43" ht="12.75" customHeight="1" x14ac:dyDescent="0.2">
      <c r="A679" s="908"/>
      <c r="B679" s="909"/>
      <c r="C679" s="908"/>
      <c r="D679" s="908"/>
      <c r="E679" s="908"/>
      <c r="F679" s="908"/>
      <c r="G679" s="908"/>
      <c r="H679" s="908"/>
      <c r="I679" s="908"/>
      <c r="J679" s="908"/>
      <c r="K679" s="908"/>
      <c r="L679" s="908"/>
      <c r="M679" s="908"/>
      <c r="N679" s="908"/>
      <c r="O679" s="908"/>
      <c r="P679" s="908"/>
      <c r="Q679" s="908"/>
      <c r="R679" s="908"/>
      <c r="S679" s="908"/>
      <c r="T679" s="908"/>
      <c r="U679" s="908"/>
      <c r="V679" s="908"/>
      <c r="W679" s="908"/>
      <c r="X679" s="908"/>
      <c r="Y679" s="908"/>
      <c r="Z679" s="908"/>
      <c r="AA679" s="908"/>
      <c r="AB679" s="908"/>
      <c r="AC679" s="908"/>
      <c r="AD679" s="908"/>
      <c r="AE679" s="908"/>
      <c r="AF679" s="908"/>
      <c r="AG679" s="908"/>
      <c r="AH679" s="908"/>
      <c r="AI679" s="908"/>
      <c r="AJ679" s="908"/>
      <c r="AK679" s="908"/>
      <c r="AL679" s="908"/>
      <c r="AM679" s="908"/>
      <c r="AN679" s="908"/>
      <c r="AO679" s="908"/>
      <c r="AP679" s="908"/>
      <c r="AQ679" s="908"/>
    </row>
    <row r="680" spans="1:43" ht="12.75" customHeight="1" x14ac:dyDescent="0.2">
      <c r="A680" s="908"/>
      <c r="B680" s="909"/>
      <c r="C680" s="908"/>
      <c r="D680" s="908"/>
      <c r="E680" s="908"/>
      <c r="F680" s="908"/>
      <c r="G680" s="908"/>
      <c r="H680" s="908"/>
      <c r="I680" s="908"/>
      <c r="J680" s="908"/>
      <c r="K680" s="908"/>
      <c r="L680" s="908"/>
      <c r="M680" s="908"/>
      <c r="N680" s="908"/>
      <c r="O680" s="908"/>
      <c r="P680" s="908"/>
      <c r="Q680" s="908"/>
      <c r="R680" s="908"/>
      <c r="S680" s="908"/>
      <c r="T680" s="908"/>
      <c r="U680" s="908"/>
      <c r="V680" s="908"/>
      <c r="W680" s="908"/>
      <c r="X680" s="908"/>
      <c r="Y680" s="908"/>
      <c r="Z680" s="908"/>
      <c r="AA680" s="908"/>
      <c r="AB680" s="908"/>
      <c r="AC680" s="908"/>
      <c r="AD680" s="908"/>
      <c r="AE680" s="908"/>
      <c r="AF680" s="908"/>
      <c r="AG680" s="908"/>
      <c r="AH680" s="908"/>
      <c r="AI680" s="908"/>
      <c r="AJ680" s="908"/>
      <c r="AK680" s="908"/>
      <c r="AL680" s="908"/>
      <c r="AM680" s="908"/>
      <c r="AN680" s="908"/>
      <c r="AO680" s="908"/>
      <c r="AP680" s="908"/>
      <c r="AQ680" s="908"/>
    </row>
    <row r="681" spans="1:43" ht="12.75" customHeight="1" x14ac:dyDescent="0.2">
      <c r="A681" s="908"/>
      <c r="B681" s="909"/>
      <c r="C681" s="908"/>
      <c r="D681" s="908"/>
      <c r="E681" s="908"/>
      <c r="F681" s="908"/>
      <c r="G681" s="908"/>
      <c r="H681" s="908"/>
      <c r="I681" s="908"/>
      <c r="J681" s="908"/>
      <c r="K681" s="908"/>
      <c r="L681" s="908"/>
      <c r="M681" s="908"/>
      <c r="N681" s="908"/>
      <c r="O681" s="908"/>
      <c r="P681" s="908"/>
      <c r="Q681" s="908"/>
      <c r="R681" s="908"/>
      <c r="S681" s="908"/>
      <c r="T681" s="908"/>
      <c r="U681" s="908"/>
      <c r="V681" s="908"/>
      <c r="W681" s="908"/>
      <c r="X681" s="908"/>
      <c r="Y681" s="908"/>
      <c r="Z681" s="908"/>
      <c r="AA681" s="908"/>
      <c r="AB681" s="908"/>
      <c r="AC681" s="908"/>
      <c r="AD681" s="908"/>
      <c r="AE681" s="908"/>
      <c r="AF681" s="908"/>
      <c r="AG681" s="908"/>
      <c r="AH681" s="908"/>
      <c r="AI681" s="908"/>
      <c r="AJ681" s="908"/>
      <c r="AK681" s="908"/>
      <c r="AL681" s="908"/>
      <c r="AM681" s="908"/>
      <c r="AN681" s="908"/>
      <c r="AO681" s="908"/>
      <c r="AP681" s="908"/>
      <c r="AQ681" s="908"/>
    </row>
    <row r="682" spans="1:43" ht="12.75" customHeight="1" x14ac:dyDescent="0.2">
      <c r="A682" s="908"/>
      <c r="B682" s="909"/>
      <c r="C682" s="908"/>
      <c r="D682" s="908"/>
      <c r="E682" s="908"/>
      <c r="F682" s="908"/>
      <c r="G682" s="908"/>
      <c r="H682" s="908"/>
      <c r="I682" s="908"/>
      <c r="J682" s="908"/>
      <c r="K682" s="908"/>
      <c r="L682" s="908"/>
      <c r="M682" s="908"/>
      <c r="N682" s="908"/>
      <c r="O682" s="908"/>
      <c r="P682" s="908"/>
      <c r="Q682" s="908"/>
      <c r="R682" s="908"/>
      <c r="S682" s="908"/>
      <c r="T682" s="908"/>
      <c r="U682" s="908"/>
      <c r="V682" s="908"/>
      <c r="W682" s="908"/>
      <c r="X682" s="908"/>
      <c r="Y682" s="908"/>
      <c r="Z682" s="908"/>
      <c r="AA682" s="908"/>
      <c r="AB682" s="908"/>
      <c r="AC682" s="908"/>
      <c r="AD682" s="908"/>
      <c r="AE682" s="908"/>
      <c r="AF682" s="908"/>
      <c r="AG682" s="908"/>
      <c r="AH682" s="908"/>
      <c r="AI682" s="908"/>
      <c r="AJ682" s="908"/>
      <c r="AK682" s="908"/>
      <c r="AL682" s="908"/>
      <c r="AM682" s="908"/>
      <c r="AN682" s="908"/>
      <c r="AO682" s="908"/>
      <c r="AP682" s="908"/>
      <c r="AQ682" s="908"/>
    </row>
    <row r="683" spans="1:43" ht="12.75" customHeight="1" x14ac:dyDescent="0.2">
      <c r="A683" s="908"/>
      <c r="B683" s="909"/>
      <c r="C683" s="908"/>
      <c r="D683" s="908"/>
      <c r="E683" s="908"/>
      <c r="F683" s="908"/>
      <c r="G683" s="908"/>
      <c r="H683" s="908"/>
      <c r="I683" s="908"/>
      <c r="J683" s="908"/>
      <c r="K683" s="908"/>
      <c r="L683" s="908"/>
      <c r="M683" s="908"/>
      <c r="N683" s="908"/>
      <c r="O683" s="908"/>
      <c r="P683" s="908"/>
      <c r="Q683" s="908"/>
      <c r="R683" s="908"/>
      <c r="S683" s="908"/>
      <c r="T683" s="908"/>
      <c r="U683" s="908"/>
      <c r="V683" s="908"/>
      <c r="W683" s="908"/>
      <c r="X683" s="908"/>
      <c r="Y683" s="908"/>
      <c r="Z683" s="908"/>
      <c r="AA683" s="908"/>
      <c r="AB683" s="908"/>
      <c r="AC683" s="908"/>
      <c r="AD683" s="908"/>
      <c r="AE683" s="908"/>
      <c r="AF683" s="908"/>
      <c r="AG683" s="908"/>
      <c r="AH683" s="908"/>
      <c r="AI683" s="908"/>
      <c r="AJ683" s="908"/>
      <c r="AK683" s="908"/>
      <c r="AL683" s="908"/>
      <c r="AM683" s="908"/>
      <c r="AN683" s="908"/>
      <c r="AO683" s="908"/>
      <c r="AP683" s="908"/>
      <c r="AQ683" s="908"/>
    </row>
    <row r="684" spans="1:43" ht="12.75" customHeight="1" x14ac:dyDescent="0.2">
      <c r="A684" s="908"/>
      <c r="B684" s="909"/>
      <c r="C684" s="908"/>
      <c r="D684" s="908"/>
      <c r="E684" s="908"/>
      <c r="F684" s="908"/>
      <c r="G684" s="908"/>
      <c r="H684" s="908"/>
      <c r="I684" s="908"/>
      <c r="J684" s="908"/>
      <c r="K684" s="908"/>
      <c r="L684" s="908"/>
      <c r="M684" s="908"/>
      <c r="N684" s="908"/>
      <c r="O684" s="908"/>
      <c r="P684" s="908"/>
      <c r="Q684" s="908"/>
      <c r="R684" s="908"/>
      <c r="S684" s="908"/>
      <c r="T684" s="908"/>
      <c r="U684" s="908"/>
      <c r="V684" s="908"/>
      <c r="W684" s="908"/>
      <c r="X684" s="908"/>
      <c r="Y684" s="908"/>
      <c r="Z684" s="908"/>
      <c r="AA684" s="908"/>
      <c r="AB684" s="908"/>
      <c r="AC684" s="908"/>
      <c r="AD684" s="908"/>
      <c r="AE684" s="908"/>
      <c r="AF684" s="908"/>
      <c r="AG684" s="908"/>
      <c r="AH684" s="908"/>
      <c r="AI684" s="908"/>
      <c r="AJ684" s="908"/>
      <c r="AK684" s="908"/>
      <c r="AL684" s="908"/>
      <c r="AM684" s="908"/>
      <c r="AN684" s="908"/>
      <c r="AO684" s="908"/>
      <c r="AP684" s="908"/>
      <c r="AQ684" s="908"/>
    </row>
    <row r="685" spans="1:43" ht="12.75" customHeight="1" x14ac:dyDescent="0.2">
      <c r="A685" s="908"/>
      <c r="B685" s="909"/>
      <c r="C685" s="908"/>
      <c r="D685" s="908"/>
      <c r="E685" s="908"/>
      <c r="F685" s="908"/>
      <c r="G685" s="908"/>
      <c r="H685" s="908"/>
      <c r="I685" s="908"/>
      <c r="J685" s="908"/>
      <c r="K685" s="908"/>
      <c r="L685" s="908"/>
      <c r="M685" s="908"/>
      <c r="N685" s="908"/>
      <c r="O685" s="908"/>
      <c r="P685" s="908"/>
      <c r="Q685" s="908"/>
      <c r="R685" s="908"/>
      <c r="S685" s="908"/>
      <c r="T685" s="908"/>
      <c r="U685" s="908"/>
      <c r="V685" s="908"/>
      <c r="W685" s="908"/>
      <c r="X685" s="908"/>
      <c r="Y685" s="908"/>
      <c r="Z685" s="908"/>
      <c r="AA685" s="908"/>
      <c r="AB685" s="908"/>
      <c r="AC685" s="908"/>
      <c r="AD685" s="908"/>
      <c r="AE685" s="908"/>
      <c r="AF685" s="908"/>
      <c r="AG685" s="908"/>
      <c r="AH685" s="908"/>
      <c r="AI685" s="908"/>
      <c r="AJ685" s="908"/>
      <c r="AK685" s="908"/>
      <c r="AL685" s="908"/>
      <c r="AM685" s="908"/>
      <c r="AN685" s="908"/>
      <c r="AO685" s="908"/>
      <c r="AP685" s="908"/>
      <c r="AQ685" s="908"/>
    </row>
    <row r="686" spans="1:43" ht="12.75" customHeight="1" x14ac:dyDescent="0.2">
      <c r="A686" s="908"/>
      <c r="B686" s="909"/>
      <c r="C686" s="908"/>
      <c r="D686" s="908"/>
      <c r="E686" s="908"/>
      <c r="F686" s="908"/>
      <c r="G686" s="908"/>
      <c r="H686" s="908"/>
      <c r="I686" s="908"/>
      <c r="J686" s="908"/>
      <c r="K686" s="908"/>
      <c r="L686" s="908"/>
      <c r="M686" s="908"/>
      <c r="N686" s="908"/>
      <c r="O686" s="908"/>
      <c r="P686" s="908"/>
      <c r="Q686" s="908"/>
      <c r="R686" s="908"/>
      <c r="S686" s="908"/>
      <c r="T686" s="908"/>
      <c r="U686" s="908"/>
      <c r="V686" s="908"/>
      <c r="W686" s="908"/>
      <c r="X686" s="908"/>
      <c r="Y686" s="908"/>
      <c r="Z686" s="908"/>
      <c r="AA686" s="908"/>
      <c r="AB686" s="908"/>
      <c r="AC686" s="908"/>
      <c r="AD686" s="908"/>
      <c r="AE686" s="908"/>
      <c r="AF686" s="908"/>
      <c r="AG686" s="908"/>
      <c r="AH686" s="908"/>
      <c r="AI686" s="908"/>
      <c r="AJ686" s="908"/>
      <c r="AK686" s="908"/>
      <c r="AL686" s="908"/>
      <c r="AM686" s="908"/>
      <c r="AN686" s="908"/>
      <c r="AO686" s="908"/>
      <c r="AP686" s="908"/>
      <c r="AQ686" s="908"/>
    </row>
    <row r="687" spans="1:43" ht="12.75" customHeight="1" x14ac:dyDescent="0.2">
      <c r="A687" s="908"/>
      <c r="B687" s="909"/>
      <c r="C687" s="908"/>
      <c r="D687" s="908"/>
      <c r="E687" s="908"/>
      <c r="F687" s="908"/>
      <c r="G687" s="908"/>
      <c r="H687" s="908"/>
      <c r="I687" s="908"/>
      <c r="J687" s="908"/>
      <c r="K687" s="908"/>
      <c r="L687" s="908"/>
      <c r="M687" s="908"/>
      <c r="N687" s="908"/>
      <c r="O687" s="908"/>
      <c r="P687" s="908"/>
      <c r="Q687" s="908"/>
      <c r="R687" s="908"/>
      <c r="S687" s="908"/>
      <c r="T687" s="908"/>
      <c r="U687" s="908"/>
      <c r="V687" s="908"/>
      <c r="W687" s="908"/>
      <c r="X687" s="908"/>
      <c r="Y687" s="908"/>
      <c r="Z687" s="908"/>
      <c r="AA687" s="908"/>
      <c r="AB687" s="908"/>
      <c r="AC687" s="908"/>
      <c r="AD687" s="908"/>
      <c r="AE687" s="908"/>
      <c r="AF687" s="908"/>
      <c r="AG687" s="908"/>
      <c r="AH687" s="908"/>
      <c r="AI687" s="908"/>
      <c r="AJ687" s="908"/>
      <c r="AK687" s="908"/>
      <c r="AL687" s="908"/>
      <c r="AM687" s="908"/>
      <c r="AN687" s="908"/>
      <c r="AO687" s="908"/>
      <c r="AP687" s="908"/>
      <c r="AQ687" s="908"/>
    </row>
    <row r="688" spans="1:43" ht="12.75" customHeight="1" x14ac:dyDescent="0.2">
      <c r="A688" s="908"/>
      <c r="B688" s="909"/>
      <c r="C688" s="908"/>
      <c r="D688" s="908"/>
      <c r="E688" s="908"/>
      <c r="F688" s="908"/>
      <c r="G688" s="908"/>
      <c r="H688" s="908"/>
      <c r="I688" s="908"/>
      <c r="J688" s="908"/>
      <c r="K688" s="908"/>
      <c r="L688" s="908"/>
      <c r="M688" s="908"/>
      <c r="N688" s="908"/>
      <c r="O688" s="908"/>
      <c r="P688" s="908"/>
      <c r="Q688" s="908"/>
      <c r="R688" s="908"/>
      <c r="S688" s="908"/>
      <c r="T688" s="908"/>
      <c r="U688" s="908"/>
      <c r="V688" s="908"/>
      <c r="W688" s="908"/>
      <c r="X688" s="908"/>
      <c r="Y688" s="908"/>
      <c r="Z688" s="908"/>
      <c r="AA688" s="908"/>
      <c r="AB688" s="908"/>
      <c r="AC688" s="908"/>
      <c r="AD688" s="908"/>
      <c r="AE688" s="908"/>
      <c r="AF688" s="908"/>
      <c r="AG688" s="908"/>
      <c r="AH688" s="908"/>
      <c r="AI688" s="908"/>
      <c r="AJ688" s="908"/>
      <c r="AK688" s="908"/>
      <c r="AL688" s="908"/>
      <c r="AM688" s="908"/>
      <c r="AN688" s="908"/>
      <c r="AO688" s="908"/>
      <c r="AP688" s="908"/>
      <c r="AQ688" s="908"/>
    </row>
    <row r="689" spans="1:43" ht="12.75" customHeight="1" x14ac:dyDescent="0.2">
      <c r="A689" s="908"/>
      <c r="B689" s="909"/>
      <c r="C689" s="908"/>
      <c r="D689" s="908"/>
      <c r="E689" s="908"/>
      <c r="F689" s="908"/>
      <c r="G689" s="908"/>
      <c r="H689" s="908"/>
      <c r="I689" s="908"/>
      <c r="J689" s="908"/>
      <c r="K689" s="908"/>
      <c r="L689" s="908"/>
      <c r="M689" s="908"/>
      <c r="N689" s="908"/>
      <c r="O689" s="908"/>
      <c r="P689" s="908"/>
      <c r="Q689" s="908"/>
      <c r="R689" s="908"/>
      <c r="S689" s="908"/>
      <c r="T689" s="908"/>
      <c r="U689" s="908"/>
      <c r="V689" s="908"/>
      <c r="W689" s="908"/>
      <c r="X689" s="908"/>
      <c r="Y689" s="908"/>
      <c r="Z689" s="908"/>
      <c r="AA689" s="908"/>
      <c r="AB689" s="908"/>
      <c r="AC689" s="908"/>
      <c r="AD689" s="908"/>
      <c r="AE689" s="908"/>
      <c r="AF689" s="908"/>
      <c r="AG689" s="908"/>
      <c r="AH689" s="908"/>
      <c r="AI689" s="908"/>
      <c r="AJ689" s="908"/>
      <c r="AK689" s="908"/>
      <c r="AL689" s="908"/>
      <c r="AM689" s="908"/>
      <c r="AN689" s="908"/>
      <c r="AO689" s="908"/>
      <c r="AP689" s="908"/>
      <c r="AQ689" s="908"/>
    </row>
    <row r="690" spans="1:43" ht="12.75" customHeight="1" x14ac:dyDescent="0.2">
      <c r="A690" s="908"/>
      <c r="B690" s="909"/>
      <c r="C690" s="908"/>
      <c r="D690" s="908"/>
      <c r="E690" s="908"/>
      <c r="F690" s="908"/>
      <c r="G690" s="908"/>
      <c r="H690" s="908"/>
      <c r="I690" s="908"/>
      <c r="J690" s="908"/>
      <c r="K690" s="908"/>
      <c r="L690" s="908"/>
      <c r="M690" s="908"/>
      <c r="N690" s="908"/>
      <c r="O690" s="908"/>
      <c r="P690" s="908"/>
      <c r="Q690" s="908"/>
      <c r="R690" s="908"/>
      <c r="S690" s="908"/>
      <c r="T690" s="908"/>
      <c r="U690" s="908"/>
      <c r="V690" s="908"/>
      <c r="W690" s="908"/>
      <c r="X690" s="908"/>
      <c r="Y690" s="908"/>
      <c r="Z690" s="908"/>
      <c r="AA690" s="908"/>
      <c r="AB690" s="908"/>
      <c r="AC690" s="908"/>
      <c r="AD690" s="908"/>
      <c r="AE690" s="908"/>
      <c r="AF690" s="908"/>
      <c r="AG690" s="908"/>
      <c r="AH690" s="908"/>
      <c r="AI690" s="908"/>
      <c r="AJ690" s="908"/>
      <c r="AK690" s="908"/>
      <c r="AL690" s="908"/>
      <c r="AM690" s="908"/>
      <c r="AN690" s="908"/>
      <c r="AO690" s="908"/>
      <c r="AP690" s="908"/>
      <c r="AQ690" s="908"/>
    </row>
    <row r="691" spans="1:43" ht="12.75" customHeight="1" x14ac:dyDescent="0.2">
      <c r="A691" s="908"/>
      <c r="B691" s="909"/>
      <c r="C691" s="908"/>
      <c r="D691" s="908"/>
      <c r="E691" s="908"/>
      <c r="F691" s="908"/>
      <c r="G691" s="908"/>
      <c r="H691" s="908"/>
      <c r="I691" s="908"/>
      <c r="J691" s="908"/>
      <c r="K691" s="908"/>
      <c r="L691" s="908"/>
      <c r="M691" s="908"/>
      <c r="N691" s="908"/>
      <c r="O691" s="908"/>
      <c r="P691" s="908"/>
      <c r="Q691" s="908"/>
      <c r="R691" s="908"/>
      <c r="S691" s="908"/>
      <c r="T691" s="908"/>
      <c r="U691" s="908"/>
      <c r="V691" s="908"/>
      <c r="W691" s="908"/>
      <c r="X691" s="908"/>
      <c r="Y691" s="908"/>
      <c r="Z691" s="908"/>
      <c r="AA691" s="908"/>
      <c r="AB691" s="908"/>
      <c r="AC691" s="908"/>
      <c r="AD691" s="908"/>
      <c r="AE691" s="908"/>
      <c r="AF691" s="908"/>
      <c r="AG691" s="908"/>
      <c r="AH691" s="908"/>
      <c r="AI691" s="908"/>
      <c r="AJ691" s="908"/>
      <c r="AK691" s="908"/>
      <c r="AL691" s="908"/>
      <c r="AM691" s="908"/>
      <c r="AN691" s="908"/>
      <c r="AO691" s="908"/>
      <c r="AP691" s="908"/>
      <c r="AQ691" s="908"/>
    </row>
    <row r="692" spans="1:43" ht="12.75" customHeight="1" x14ac:dyDescent="0.2">
      <c r="A692" s="908"/>
      <c r="B692" s="909"/>
      <c r="C692" s="908"/>
      <c r="D692" s="908"/>
      <c r="E692" s="908"/>
      <c r="F692" s="908"/>
      <c r="G692" s="908"/>
      <c r="H692" s="908"/>
      <c r="I692" s="908"/>
      <c r="J692" s="908"/>
      <c r="K692" s="908"/>
      <c r="L692" s="908"/>
      <c r="M692" s="908"/>
      <c r="N692" s="908"/>
      <c r="O692" s="908"/>
      <c r="P692" s="908"/>
      <c r="Q692" s="908"/>
      <c r="R692" s="908"/>
      <c r="S692" s="908"/>
      <c r="T692" s="908"/>
      <c r="U692" s="908"/>
      <c r="V692" s="908"/>
      <c r="W692" s="908"/>
      <c r="X692" s="908"/>
      <c r="Y692" s="908"/>
      <c r="Z692" s="908"/>
      <c r="AA692" s="908"/>
      <c r="AB692" s="908"/>
      <c r="AC692" s="908"/>
      <c r="AD692" s="908"/>
      <c r="AE692" s="908"/>
      <c r="AF692" s="908"/>
      <c r="AG692" s="908"/>
      <c r="AH692" s="908"/>
      <c r="AI692" s="908"/>
      <c r="AJ692" s="908"/>
      <c r="AK692" s="908"/>
      <c r="AL692" s="908"/>
      <c r="AM692" s="908"/>
      <c r="AN692" s="908"/>
      <c r="AO692" s="908"/>
      <c r="AP692" s="908"/>
      <c r="AQ692" s="908"/>
    </row>
    <row r="693" spans="1:43" ht="12.75" customHeight="1" x14ac:dyDescent="0.2">
      <c r="A693" s="908"/>
      <c r="B693" s="909"/>
      <c r="C693" s="908"/>
      <c r="D693" s="908"/>
      <c r="E693" s="908"/>
      <c r="F693" s="908"/>
      <c r="G693" s="908"/>
      <c r="H693" s="908"/>
      <c r="I693" s="908"/>
      <c r="J693" s="908"/>
      <c r="K693" s="908"/>
      <c r="L693" s="908"/>
      <c r="M693" s="908"/>
      <c r="N693" s="908"/>
      <c r="O693" s="908"/>
      <c r="P693" s="908"/>
      <c r="Q693" s="908"/>
      <c r="R693" s="908"/>
      <c r="S693" s="908"/>
      <c r="T693" s="908"/>
      <c r="U693" s="908"/>
      <c r="V693" s="908"/>
      <c r="W693" s="908"/>
      <c r="X693" s="908"/>
      <c r="Y693" s="908"/>
      <c r="Z693" s="908"/>
      <c r="AA693" s="908"/>
      <c r="AB693" s="908"/>
      <c r="AC693" s="908"/>
      <c r="AD693" s="908"/>
      <c r="AE693" s="908"/>
      <c r="AF693" s="908"/>
      <c r="AG693" s="908"/>
      <c r="AH693" s="908"/>
      <c r="AI693" s="908"/>
      <c r="AJ693" s="908"/>
      <c r="AK693" s="908"/>
      <c r="AL693" s="908"/>
      <c r="AM693" s="908"/>
      <c r="AN693" s="908"/>
      <c r="AO693" s="908"/>
      <c r="AP693" s="908"/>
      <c r="AQ693" s="908"/>
    </row>
    <row r="694" spans="1:43" ht="12.75" customHeight="1" x14ac:dyDescent="0.2">
      <c r="A694" s="908"/>
      <c r="B694" s="909"/>
      <c r="C694" s="908"/>
      <c r="D694" s="908"/>
      <c r="E694" s="908"/>
      <c r="F694" s="908"/>
      <c r="G694" s="908"/>
      <c r="H694" s="908"/>
      <c r="I694" s="908"/>
      <c r="J694" s="908"/>
      <c r="K694" s="908"/>
      <c r="L694" s="908"/>
      <c r="M694" s="908"/>
      <c r="N694" s="908"/>
      <c r="O694" s="908"/>
      <c r="P694" s="908"/>
      <c r="Q694" s="908"/>
      <c r="R694" s="908"/>
      <c r="S694" s="908"/>
      <c r="T694" s="908"/>
      <c r="U694" s="908"/>
      <c r="V694" s="908"/>
      <c r="W694" s="908"/>
      <c r="X694" s="908"/>
      <c r="Y694" s="908"/>
      <c r="Z694" s="908"/>
      <c r="AA694" s="908"/>
      <c r="AB694" s="908"/>
      <c r="AC694" s="908"/>
      <c r="AD694" s="908"/>
      <c r="AE694" s="908"/>
      <c r="AF694" s="908"/>
      <c r="AG694" s="908"/>
      <c r="AH694" s="908"/>
      <c r="AI694" s="908"/>
      <c r="AJ694" s="908"/>
      <c r="AK694" s="908"/>
      <c r="AL694" s="908"/>
      <c r="AM694" s="908"/>
      <c r="AN694" s="908"/>
      <c r="AO694" s="908"/>
      <c r="AP694" s="908"/>
      <c r="AQ694" s="908"/>
    </row>
    <row r="695" spans="1:43" ht="12.75" customHeight="1" x14ac:dyDescent="0.2">
      <c r="A695" s="908"/>
      <c r="B695" s="909"/>
      <c r="C695" s="908"/>
      <c r="D695" s="908"/>
      <c r="E695" s="908"/>
      <c r="F695" s="908"/>
      <c r="G695" s="908"/>
      <c r="H695" s="908"/>
      <c r="I695" s="908"/>
      <c r="J695" s="908"/>
      <c r="K695" s="908"/>
      <c r="L695" s="908"/>
      <c r="M695" s="908"/>
      <c r="N695" s="908"/>
      <c r="O695" s="908"/>
      <c r="P695" s="908"/>
      <c r="Q695" s="908"/>
      <c r="R695" s="908"/>
      <c r="S695" s="908"/>
      <c r="T695" s="908"/>
      <c r="U695" s="908"/>
      <c r="V695" s="908"/>
      <c r="W695" s="908"/>
      <c r="X695" s="908"/>
      <c r="Y695" s="908"/>
      <c r="Z695" s="908"/>
      <c r="AA695" s="908"/>
      <c r="AB695" s="908"/>
      <c r="AC695" s="908"/>
      <c r="AD695" s="908"/>
      <c r="AE695" s="908"/>
      <c r="AF695" s="908"/>
      <c r="AG695" s="908"/>
      <c r="AH695" s="908"/>
      <c r="AI695" s="908"/>
      <c r="AJ695" s="908"/>
      <c r="AK695" s="908"/>
      <c r="AL695" s="908"/>
      <c r="AM695" s="908"/>
      <c r="AN695" s="908"/>
      <c r="AO695" s="908"/>
      <c r="AP695" s="908"/>
      <c r="AQ695" s="908"/>
    </row>
    <row r="696" spans="1:43" ht="12.75" customHeight="1" x14ac:dyDescent="0.2">
      <c r="A696" s="908"/>
      <c r="B696" s="909"/>
      <c r="C696" s="908"/>
      <c r="D696" s="908"/>
      <c r="E696" s="908"/>
      <c r="F696" s="908"/>
      <c r="G696" s="908"/>
      <c r="H696" s="908"/>
      <c r="I696" s="908"/>
      <c r="J696" s="908"/>
      <c r="K696" s="908"/>
      <c r="L696" s="908"/>
      <c r="M696" s="908"/>
      <c r="N696" s="908"/>
      <c r="O696" s="908"/>
      <c r="P696" s="908"/>
      <c r="Q696" s="908"/>
      <c r="R696" s="908"/>
      <c r="S696" s="908"/>
      <c r="T696" s="908"/>
      <c r="U696" s="908"/>
      <c r="V696" s="908"/>
      <c r="W696" s="908"/>
      <c r="X696" s="908"/>
      <c r="Y696" s="908"/>
      <c r="Z696" s="908"/>
      <c r="AA696" s="908"/>
      <c r="AB696" s="908"/>
      <c r="AC696" s="908"/>
      <c r="AD696" s="908"/>
      <c r="AE696" s="908"/>
      <c r="AF696" s="908"/>
      <c r="AG696" s="908"/>
      <c r="AH696" s="908"/>
      <c r="AI696" s="908"/>
      <c r="AJ696" s="908"/>
      <c r="AK696" s="908"/>
      <c r="AL696" s="908"/>
      <c r="AM696" s="908"/>
      <c r="AN696" s="908"/>
      <c r="AO696" s="908"/>
      <c r="AP696" s="908"/>
      <c r="AQ696" s="908"/>
    </row>
    <row r="697" spans="1:43" ht="12.75" customHeight="1" x14ac:dyDescent="0.2">
      <c r="A697" s="908"/>
      <c r="B697" s="909"/>
      <c r="C697" s="908"/>
      <c r="D697" s="908"/>
      <c r="E697" s="908"/>
      <c r="F697" s="908"/>
      <c r="G697" s="908"/>
      <c r="H697" s="908"/>
      <c r="I697" s="908"/>
      <c r="J697" s="908"/>
      <c r="K697" s="908"/>
      <c r="L697" s="908"/>
      <c r="M697" s="908"/>
      <c r="N697" s="908"/>
      <c r="O697" s="908"/>
      <c r="P697" s="908"/>
      <c r="Q697" s="908"/>
      <c r="R697" s="908"/>
      <c r="S697" s="908"/>
      <c r="T697" s="908"/>
      <c r="U697" s="908"/>
      <c r="V697" s="908"/>
      <c r="W697" s="908"/>
      <c r="X697" s="908"/>
      <c r="Y697" s="908"/>
      <c r="Z697" s="908"/>
      <c r="AA697" s="908"/>
      <c r="AB697" s="908"/>
      <c r="AC697" s="908"/>
      <c r="AD697" s="908"/>
      <c r="AE697" s="908"/>
      <c r="AF697" s="908"/>
      <c r="AG697" s="908"/>
      <c r="AH697" s="908"/>
      <c r="AI697" s="908"/>
      <c r="AJ697" s="908"/>
      <c r="AK697" s="908"/>
      <c r="AL697" s="908"/>
      <c r="AM697" s="908"/>
      <c r="AN697" s="908"/>
      <c r="AO697" s="908"/>
      <c r="AP697" s="908"/>
      <c r="AQ697" s="908"/>
    </row>
    <row r="698" spans="1:43" ht="12.75" customHeight="1" x14ac:dyDescent="0.2">
      <c r="A698" s="908"/>
      <c r="B698" s="909"/>
      <c r="C698" s="908"/>
      <c r="D698" s="908"/>
      <c r="E698" s="908"/>
      <c r="F698" s="908"/>
      <c r="G698" s="908"/>
      <c r="H698" s="908"/>
      <c r="I698" s="908"/>
      <c r="J698" s="908"/>
      <c r="K698" s="908"/>
      <c r="L698" s="908"/>
      <c r="M698" s="908"/>
      <c r="N698" s="908"/>
      <c r="O698" s="908"/>
      <c r="P698" s="908"/>
      <c r="Q698" s="908"/>
      <c r="R698" s="908"/>
      <c r="S698" s="908"/>
      <c r="T698" s="908"/>
      <c r="U698" s="908"/>
      <c r="V698" s="908"/>
      <c r="W698" s="908"/>
      <c r="X698" s="908"/>
      <c r="Y698" s="908"/>
      <c r="Z698" s="908"/>
      <c r="AA698" s="908"/>
      <c r="AB698" s="908"/>
      <c r="AC698" s="908"/>
      <c r="AD698" s="908"/>
      <c r="AE698" s="908"/>
      <c r="AF698" s="908"/>
      <c r="AG698" s="908"/>
      <c r="AH698" s="908"/>
      <c r="AI698" s="908"/>
      <c r="AJ698" s="908"/>
      <c r="AK698" s="908"/>
      <c r="AL698" s="908"/>
      <c r="AM698" s="908"/>
      <c r="AN698" s="908"/>
      <c r="AO698" s="908"/>
      <c r="AP698" s="908"/>
      <c r="AQ698" s="908"/>
    </row>
    <row r="699" spans="1:43" ht="12.75" customHeight="1" x14ac:dyDescent="0.2">
      <c r="A699" s="908"/>
      <c r="B699" s="909"/>
      <c r="C699" s="908"/>
      <c r="D699" s="908"/>
      <c r="E699" s="908"/>
      <c r="F699" s="908"/>
      <c r="G699" s="908"/>
      <c r="H699" s="908"/>
      <c r="I699" s="908"/>
      <c r="J699" s="908"/>
      <c r="K699" s="908"/>
      <c r="L699" s="908"/>
      <c r="M699" s="908"/>
      <c r="N699" s="908"/>
      <c r="O699" s="908"/>
      <c r="P699" s="908"/>
      <c r="Q699" s="908"/>
      <c r="R699" s="908"/>
      <c r="S699" s="908"/>
      <c r="T699" s="908"/>
      <c r="U699" s="908"/>
      <c r="V699" s="908"/>
      <c r="W699" s="908"/>
      <c r="X699" s="908"/>
      <c r="Y699" s="908"/>
      <c r="Z699" s="908"/>
      <c r="AA699" s="908"/>
      <c r="AB699" s="908"/>
      <c r="AC699" s="908"/>
      <c r="AD699" s="908"/>
      <c r="AE699" s="908"/>
      <c r="AF699" s="908"/>
      <c r="AG699" s="908"/>
      <c r="AH699" s="908"/>
      <c r="AI699" s="908"/>
      <c r="AJ699" s="908"/>
      <c r="AK699" s="908"/>
      <c r="AL699" s="908"/>
      <c r="AM699" s="908"/>
      <c r="AN699" s="908"/>
      <c r="AO699" s="908"/>
      <c r="AP699" s="908"/>
      <c r="AQ699" s="908"/>
    </row>
    <row r="700" spans="1:43" ht="12.75" customHeight="1" x14ac:dyDescent="0.2">
      <c r="A700" s="908"/>
      <c r="B700" s="909"/>
      <c r="C700" s="908"/>
      <c r="D700" s="908"/>
      <c r="E700" s="908"/>
      <c r="F700" s="908"/>
      <c r="G700" s="908"/>
      <c r="H700" s="908"/>
      <c r="I700" s="908"/>
      <c r="J700" s="908"/>
      <c r="K700" s="908"/>
      <c r="L700" s="908"/>
      <c r="M700" s="908"/>
      <c r="N700" s="908"/>
      <c r="O700" s="908"/>
      <c r="P700" s="908"/>
      <c r="Q700" s="908"/>
      <c r="R700" s="908"/>
      <c r="S700" s="908"/>
      <c r="T700" s="908"/>
      <c r="U700" s="908"/>
      <c r="V700" s="908"/>
      <c r="W700" s="908"/>
      <c r="X700" s="908"/>
      <c r="Y700" s="908"/>
      <c r="Z700" s="908"/>
      <c r="AA700" s="908"/>
      <c r="AB700" s="908"/>
      <c r="AC700" s="908"/>
      <c r="AD700" s="908"/>
      <c r="AE700" s="908"/>
      <c r="AF700" s="908"/>
      <c r="AG700" s="908"/>
      <c r="AH700" s="908"/>
      <c r="AI700" s="908"/>
      <c r="AJ700" s="908"/>
      <c r="AK700" s="908"/>
      <c r="AL700" s="908"/>
      <c r="AM700" s="908"/>
      <c r="AN700" s="908"/>
      <c r="AO700" s="908"/>
      <c r="AP700" s="908"/>
      <c r="AQ700" s="908"/>
    </row>
    <row r="701" spans="1:43" ht="12.75" customHeight="1" x14ac:dyDescent="0.2">
      <c r="A701" s="908"/>
      <c r="B701" s="909"/>
      <c r="C701" s="908"/>
      <c r="D701" s="908"/>
      <c r="E701" s="908"/>
      <c r="F701" s="908"/>
      <c r="G701" s="908"/>
      <c r="H701" s="908"/>
      <c r="I701" s="908"/>
      <c r="J701" s="908"/>
      <c r="K701" s="908"/>
      <c r="L701" s="908"/>
      <c r="M701" s="908"/>
      <c r="N701" s="908"/>
      <c r="O701" s="908"/>
      <c r="P701" s="908"/>
      <c r="Q701" s="908"/>
      <c r="R701" s="908"/>
      <c r="S701" s="908"/>
      <c r="T701" s="908"/>
      <c r="U701" s="908"/>
      <c r="V701" s="908"/>
      <c r="W701" s="908"/>
      <c r="X701" s="908"/>
      <c r="Y701" s="908"/>
      <c r="Z701" s="908"/>
      <c r="AA701" s="908"/>
      <c r="AB701" s="908"/>
      <c r="AC701" s="908"/>
      <c r="AD701" s="908"/>
      <c r="AE701" s="908"/>
      <c r="AF701" s="908"/>
      <c r="AG701" s="908"/>
      <c r="AH701" s="908"/>
      <c r="AI701" s="908"/>
      <c r="AJ701" s="908"/>
      <c r="AK701" s="908"/>
      <c r="AL701" s="908"/>
      <c r="AM701" s="908"/>
      <c r="AN701" s="908"/>
      <c r="AO701" s="908"/>
      <c r="AP701" s="908"/>
      <c r="AQ701" s="908"/>
    </row>
    <row r="702" spans="1:43" ht="12.75" customHeight="1" x14ac:dyDescent="0.2">
      <c r="A702" s="908"/>
      <c r="B702" s="909"/>
      <c r="C702" s="908"/>
      <c r="D702" s="908"/>
      <c r="E702" s="908"/>
      <c r="F702" s="908"/>
      <c r="G702" s="908"/>
      <c r="H702" s="908"/>
      <c r="I702" s="908"/>
      <c r="J702" s="908"/>
      <c r="K702" s="908"/>
      <c r="L702" s="908"/>
      <c r="M702" s="908"/>
      <c r="N702" s="908"/>
      <c r="O702" s="908"/>
      <c r="P702" s="908"/>
      <c r="Q702" s="908"/>
      <c r="R702" s="908"/>
      <c r="S702" s="908"/>
      <c r="T702" s="908"/>
      <c r="U702" s="908"/>
      <c r="V702" s="908"/>
      <c r="W702" s="908"/>
      <c r="X702" s="908"/>
      <c r="Y702" s="908"/>
      <c r="Z702" s="908"/>
      <c r="AA702" s="908"/>
      <c r="AB702" s="908"/>
      <c r="AC702" s="908"/>
      <c r="AD702" s="908"/>
      <c r="AE702" s="908"/>
      <c r="AF702" s="908"/>
      <c r="AG702" s="908"/>
      <c r="AH702" s="908"/>
      <c r="AI702" s="908"/>
      <c r="AJ702" s="908"/>
      <c r="AK702" s="908"/>
      <c r="AL702" s="908"/>
      <c r="AM702" s="908"/>
      <c r="AN702" s="908"/>
      <c r="AO702" s="908"/>
      <c r="AP702" s="908"/>
      <c r="AQ702" s="908"/>
    </row>
    <row r="703" spans="1:43" ht="12.75" customHeight="1" x14ac:dyDescent="0.2">
      <c r="A703" s="908"/>
      <c r="B703" s="909"/>
      <c r="C703" s="908"/>
      <c r="D703" s="908"/>
      <c r="E703" s="908"/>
      <c r="F703" s="908"/>
      <c r="G703" s="908"/>
      <c r="H703" s="908"/>
      <c r="I703" s="908"/>
      <c r="J703" s="908"/>
      <c r="K703" s="908"/>
      <c r="L703" s="908"/>
      <c r="M703" s="908"/>
      <c r="N703" s="908"/>
      <c r="O703" s="908"/>
      <c r="P703" s="908"/>
      <c r="Q703" s="908"/>
      <c r="R703" s="908"/>
      <c r="S703" s="908"/>
      <c r="T703" s="908"/>
      <c r="U703" s="908"/>
      <c r="V703" s="908"/>
      <c r="W703" s="908"/>
      <c r="X703" s="908"/>
      <c r="Y703" s="908"/>
      <c r="Z703" s="908"/>
      <c r="AA703" s="908"/>
      <c r="AB703" s="908"/>
      <c r="AC703" s="908"/>
      <c r="AD703" s="908"/>
      <c r="AE703" s="908"/>
      <c r="AF703" s="908"/>
      <c r="AG703" s="908"/>
      <c r="AH703" s="908"/>
      <c r="AI703" s="908"/>
      <c r="AJ703" s="908"/>
      <c r="AK703" s="908"/>
      <c r="AL703" s="908"/>
      <c r="AM703" s="908"/>
      <c r="AN703" s="908"/>
      <c r="AO703" s="908"/>
      <c r="AP703" s="908"/>
      <c r="AQ703" s="908"/>
    </row>
    <row r="704" spans="1:43" ht="12.75" customHeight="1" x14ac:dyDescent="0.2">
      <c r="A704" s="908"/>
      <c r="B704" s="909"/>
      <c r="C704" s="908"/>
      <c r="D704" s="908"/>
      <c r="E704" s="908"/>
      <c r="F704" s="908"/>
      <c r="G704" s="908"/>
      <c r="H704" s="908"/>
      <c r="I704" s="908"/>
      <c r="J704" s="908"/>
      <c r="K704" s="908"/>
      <c r="L704" s="908"/>
      <c r="M704" s="908"/>
      <c r="N704" s="908"/>
      <c r="O704" s="908"/>
      <c r="P704" s="908"/>
      <c r="Q704" s="908"/>
      <c r="R704" s="908"/>
      <c r="S704" s="908"/>
      <c r="T704" s="908"/>
      <c r="U704" s="908"/>
      <c r="V704" s="908"/>
      <c r="W704" s="908"/>
      <c r="X704" s="908"/>
      <c r="Y704" s="908"/>
      <c r="Z704" s="908"/>
      <c r="AA704" s="908"/>
      <c r="AB704" s="908"/>
      <c r="AC704" s="908"/>
      <c r="AD704" s="908"/>
      <c r="AE704" s="908"/>
      <c r="AF704" s="908"/>
      <c r="AG704" s="908"/>
      <c r="AH704" s="908"/>
      <c r="AI704" s="908"/>
      <c r="AJ704" s="908"/>
      <c r="AK704" s="908"/>
      <c r="AL704" s="908"/>
      <c r="AM704" s="908"/>
      <c r="AN704" s="908"/>
      <c r="AO704" s="908"/>
      <c r="AP704" s="908"/>
      <c r="AQ704" s="908"/>
    </row>
    <row r="705" spans="1:43" ht="12.75" customHeight="1" x14ac:dyDescent="0.2">
      <c r="A705" s="908"/>
      <c r="B705" s="909"/>
      <c r="C705" s="908"/>
      <c r="D705" s="908"/>
      <c r="E705" s="908"/>
      <c r="F705" s="908"/>
      <c r="G705" s="908"/>
      <c r="H705" s="908"/>
      <c r="I705" s="908"/>
      <c r="J705" s="908"/>
      <c r="K705" s="908"/>
      <c r="L705" s="908"/>
      <c r="M705" s="908"/>
      <c r="N705" s="908"/>
      <c r="O705" s="908"/>
      <c r="P705" s="908"/>
      <c r="Q705" s="908"/>
      <c r="R705" s="908"/>
      <c r="S705" s="908"/>
      <c r="T705" s="908"/>
      <c r="U705" s="908"/>
      <c r="V705" s="908"/>
      <c r="W705" s="908"/>
      <c r="X705" s="908"/>
      <c r="Y705" s="908"/>
      <c r="Z705" s="908"/>
      <c r="AA705" s="908"/>
      <c r="AB705" s="908"/>
      <c r="AC705" s="908"/>
      <c r="AD705" s="908"/>
      <c r="AE705" s="908"/>
      <c r="AF705" s="908"/>
      <c r="AG705" s="908"/>
      <c r="AH705" s="908"/>
      <c r="AI705" s="908"/>
      <c r="AJ705" s="908"/>
      <c r="AK705" s="908"/>
      <c r="AL705" s="908"/>
      <c r="AM705" s="908"/>
      <c r="AN705" s="908"/>
      <c r="AO705" s="908"/>
      <c r="AP705" s="908"/>
      <c r="AQ705" s="908"/>
    </row>
    <row r="706" spans="1:43" ht="12.75" customHeight="1" x14ac:dyDescent="0.2">
      <c r="A706" s="908"/>
      <c r="B706" s="909"/>
      <c r="C706" s="908"/>
      <c r="D706" s="908"/>
      <c r="E706" s="908"/>
      <c r="F706" s="908"/>
      <c r="G706" s="908"/>
      <c r="H706" s="908"/>
      <c r="I706" s="908"/>
      <c r="J706" s="908"/>
      <c r="K706" s="908"/>
      <c r="L706" s="908"/>
      <c r="M706" s="908"/>
      <c r="N706" s="908"/>
      <c r="O706" s="908"/>
      <c r="P706" s="908"/>
      <c r="Q706" s="908"/>
      <c r="R706" s="908"/>
      <c r="S706" s="908"/>
      <c r="T706" s="908"/>
      <c r="U706" s="908"/>
      <c r="V706" s="908"/>
      <c r="W706" s="908"/>
      <c r="X706" s="908"/>
      <c r="Y706" s="908"/>
      <c r="Z706" s="908"/>
      <c r="AA706" s="908"/>
      <c r="AB706" s="908"/>
      <c r="AC706" s="908"/>
      <c r="AD706" s="908"/>
      <c r="AE706" s="908"/>
      <c r="AF706" s="908"/>
      <c r="AG706" s="908"/>
      <c r="AH706" s="908"/>
      <c r="AI706" s="908"/>
      <c r="AJ706" s="908"/>
      <c r="AK706" s="908"/>
      <c r="AL706" s="908"/>
      <c r="AM706" s="908"/>
      <c r="AN706" s="908"/>
      <c r="AO706" s="908"/>
      <c r="AP706" s="908"/>
      <c r="AQ706" s="908"/>
    </row>
    <row r="707" spans="1:43" ht="12.75" customHeight="1" x14ac:dyDescent="0.2">
      <c r="A707" s="908"/>
      <c r="B707" s="909"/>
      <c r="C707" s="908"/>
      <c r="D707" s="908"/>
      <c r="E707" s="908"/>
      <c r="F707" s="908"/>
      <c r="G707" s="908"/>
      <c r="H707" s="908"/>
      <c r="I707" s="908"/>
      <c r="J707" s="908"/>
      <c r="K707" s="908"/>
      <c r="L707" s="908"/>
      <c r="M707" s="908"/>
      <c r="N707" s="908"/>
      <c r="O707" s="908"/>
      <c r="P707" s="908"/>
      <c r="Q707" s="908"/>
      <c r="R707" s="908"/>
      <c r="S707" s="908"/>
      <c r="T707" s="908"/>
      <c r="U707" s="908"/>
      <c r="V707" s="908"/>
      <c r="W707" s="908"/>
      <c r="X707" s="908"/>
      <c r="Y707" s="908"/>
      <c r="Z707" s="908"/>
      <c r="AA707" s="908"/>
      <c r="AB707" s="908"/>
      <c r="AC707" s="908"/>
      <c r="AD707" s="908"/>
      <c r="AE707" s="908"/>
      <c r="AF707" s="908"/>
      <c r="AG707" s="908"/>
      <c r="AH707" s="908"/>
      <c r="AI707" s="908"/>
      <c r="AJ707" s="908"/>
      <c r="AK707" s="908"/>
      <c r="AL707" s="908"/>
      <c r="AM707" s="908"/>
      <c r="AN707" s="908"/>
      <c r="AO707" s="908"/>
      <c r="AP707" s="908"/>
      <c r="AQ707" s="908"/>
    </row>
    <row r="708" spans="1:43" ht="12.75" customHeight="1" x14ac:dyDescent="0.2">
      <c r="A708" s="908"/>
      <c r="B708" s="909"/>
      <c r="C708" s="908"/>
      <c r="D708" s="908"/>
      <c r="E708" s="908"/>
      <c r="F708" s="908"/>
      <c r="G708" s="908"/>
      <c r="H708" s="908"/>
      <c r="I708" s="908"/>
      <c r="J708" s="908"/>
      <c r="K708" s="908"/>
      <c r="L708" s="908"/>
      <c r="M708" s="908"/>
      <c r="N708" s="908"/>
      <c r="O708" s="908"/>
      <c r="P708" s="908"/>
      <c r="Q708" s="908"/>
      <c r="R708" s="908"/>
      <c r="S708" s="908"/>
      <c r="T708" s="908"/>
      <c r="U708" s="908"/>
      <c r="V708" s="908"/>
      <c r="W708" s="908"/>
      <c r="X708" s="908"/>
      <c r="Y708" s="908"/>
      <c r="Z708" s="908"/>
      <c r="AA708" s="908"/>
      <c r="AB708" s="908"/>
      <c r="AC708" s="908"/>
      <c r="AD708" s="908"/>
      <c r="AE708" s="908"/>
      <c r="AF708" s="908"/>
      <c r="AG708" s="908"/>
      <c r="AH708" s="908"/>
      <c r="AI708" s="908"/>
      <c r="AJ708" s="908"/>
      <c r="AK708" s="908"/>
      <c r="AL708" s="908"/>
      <c r="AM708" s="908"/>
      <c r="AN708" s="908"/>
      <c r="AO708" s="908"/>
      <c r="AP708" s="908"/>
      <c r="AQ708" s="908"/>
    </row>
    <row r="709" spans="1:43" ht="12.75" customHeight="1" x14ac:dyDescent="0.2">
      <c r="A709" s="908"/>
      <c r="B709" s="909"/>
      <c r="C709" s="908"/>
      <c r="D709" s="908"/>
      <c r="E709" s="908"/>
      <c r="F709" s="908"/>
      <c r="G709" s="908"/>
      <c r="H709" s="908"/>
      <c r="I709" s="908"/>
      <c r="J709" s="908"/>
      <c r="K709" s="908"/>
      <c r="L709" s="908"/>
      <c r="M709" s="908"/>
      <c r="N709" s="908"/>
      <c r="O709" s="908"/>
      <c r="P709" s="908"/>
      <c r="Q709" s="908"/>
      <c r="R709" s="908"/>
      <c r="S709" s="908"/>
      <c r="T709" s="908"/>
      <c r="U709" s="908"/>
      <c r="V709" s="908"/>
      <c r="W709" s="908"/>
      <c r="X709" s="908"/>
      <c r="Y709" s="908"/>
      <c r="Z709" s="908"/>
      <c r="AA709" s="908"/>
      <c r="AB709" s="908"/>
      <c r="AC709" s="908"/>
      <c r="AD709" s="908"/>
      <c r="AE709" s="908"/>
      <c r="AF709" s="908"/>
      <c r="AG709" s="908"/>
      <c r="AH709" s="908"/>
      <c r="AI709" s="908"/>
      <c r="AJ709" s="908"/>
      <c r="AK709" s="908"/>
      <c r="AL709" s="908"/>
      <c r="AM709" s="908"/>
      <c r="AN709" s="908"/>
      <c r="AO709" s="908"/>
      <c r="AP709" s="908"/>
      <c r="AQ709" s="908"/>
    </row>
    <row r="710" spans="1:43" ht="12.75" customHeight="1" x14ac:dyDescent="0.2">
      <c r="A710" s="908"/>
      <c r="B710" s="909"/>
      <c r="C710" s="908"/>
      <c r="D710" s="908"/>
      <c r="E710" s="908"/>
      <c r="F710" s="908"/>
      <c r="G710" s="908"/>
      <c r="H710" s="908"/>
      <c r="I710" s="908"/>
      <c r="J710" s="908"/>
      <c r="K710" s="908"/>
      <c r="L710" s="908"/>
      <c r="M710" s="908"/>
      <c r="N710" s="908"/>
      <c r="O710" s="908"/>
      <c r="P710" s="908"/>
      <c r="Q710" s="908"/>
      <c r="R710" s="908"/>
      <c r="S710" s="908"/>
      <c r="T710" s="908"/>
      <c r="U710" s="908"/>
      <c r="V710" s="908"/>
      <c r="W710" s="908"/>
      <c r="X710" s="908"/>
      <c r="Y710" s="908"/>
      <c r="Z710" s="908"/>
      <c r="AA710" s="908"/>
      <c r="AB710" s="908"/>
      <c r="AC710" s="908"/>
      <c r="AD710" s="908"/>
      <c r="AE710" s="908"/>
      <c r="AF710" s="908"/>
      <c r="AG710" s="908"/>
      <c r="AH710" s="908"/>
      <c r="AI710" s="908"/>
      <c r="AJ710" s="908"/>
      <c r="AK710" s="908"/>
      <c r="AL710" s="908"/>
      <c r="AM710" s="908"/>
      <c r="AN710" s="908"/>
      <c r="AO710" s="908"/>
      <c r="AP710" s="908"/>
      <c r="AQ710" s="908"/>
    </row>
    <row r="711" spans="1:43" ht="12.75" customHeight="1" x14ac:dyDescent="0.2">
      <c r="A711" s="908"/>
      <c r="B711" s="909"/>
      <c r="C711" s="908"/>
      <c r="D711" s="908"/>
      <c r="E711" s="908"/>
      <c r="F711" s="908"/>
      <c r="G711" s="908"/>
      <c r="H711" s="908"/>
      <c r="I711" s="908"/>
      <c r="J711" s="908"/>
      <c r="K711" s="908"/>
      <c r="L711" s="908"/>
      <c r="M711" s="908"/>
      <c r="N711" s="908"/>
      <c r="O711" s="908"/>
      <c r="P711" s="908"/>
      <c r="Q711" s="908"/>
      <c r="R711" s="908"/>
      <c r="S711" s="908"/>
      <c r="T711" s="908"/>
      <c r="U711" s="908"/>
      <c r="V711" s="908"/>
      <c r="W711" s="908"/>
      <c r="X711" s="908"/>
      <c r="Y711" s="908"/>
      <c r="Z711" s="908"/>
      <c r="AA711" s="908"/>
      <c r="AB711" s="908"/>
      <c r="AC711" s="908"/>
      <c r="AD711" s="908"/>
      <c r="AE711" s="908"/>
      <c r="AF711" s="908"/>
      <c r="AG711" s="908"/>
      <c r="AH711" s="908"/>
      <c r="AI711" s="908"/>
      <c r="AJ711" s="908"/>
      <c r="AK711" s="908"/>
      <c r="AL711" s="908"/>
      <c r="AM711" s="908"/>
      <c r="AN711" s="908"/>
      <c r="AO711" s="908"/>
      <c r="AP711" s="908"/>
      <c r="AQ711" s="908"/>
    </row>
    <row r="712" spans="1:43" ht="12.75" customHeight="1" x14ac:dyDescent="0.2">
      <c r="A712" s="908"/>
      <c r="B712" s="909"/>
      <c r="C712" s="908"/>
      <c r="D712" s="908"/>
      <c r="E712" s="908"/>
      <c r="F712" s="908"/>
      <c r="G712" s="908"/>
      <c r="H712" s="908"/>
      <c r="I712" s="908"/>
      <c r="J712" s="908"/>
      <c r="K712" s="908"/>
      <c r="L712" s="908"/>
      <c r="M712" s="908"/>
      <c r="N712" s="908"/>
      <c r="O712" s="908"/>
      <c r="P712" s="908"/>
      <c r="Q712" s="908"/>
      <c r="R712" s="908"/>
      <c r="S712" s="908"/>
      <c r="T712" s="908"/>
      <c r="U712" s="908"/>
      <c r="V712" s="908"/>
      <c r="W712" s="908"/>
      <c r="X712" s="908"/>
      <c r="Y712" s="908"/>
      <c r="Z712" s="908"/>
      <c r="AA712" s="908"/>
      <c r="AB712" s="908"/>
      <c r="AC712" s="908"/>
      <c r="AD712" s="908"/>
      <c r="AE712" s="908"/>
      <c r="AF712" s="908"/>
      <c r="AG712" s="908"/>
      <c r="AH712" s="908"/>
      <c r="AI712" s="908"/>
      <c r="AJ712" s="908"/>
      <c r="AK712" s="908"/>
      <c r="AL712" s="908"/>
      <c r="AM712" s="908"/>
      <c r="AN712" s="908"/>
      <c r="AO712" s="908"/>
      <c r="AP712" s="908"/>
      <c r="AQ712" s="908"/>
    </row>
    <row r="713" spans="1:43" ht="12.75" customHeight="1" x14ac:dyDescent="0.2">
      <c r="A713" s="908"/>
      <c r="B713" s="909"/>
      <c r="C713" s="908"/>
      <c r="D713" s="908"/>
      <c r="E713" s="908"/>
      <c r="F713" s="908"/>
      <c r="G713" s="908"/>
      <c r="H713" s="908"/>
      <c r="I713" s="908"/>
      <c r="J713" s="908"/>
      <c r="K713" s="908"/>
      <c r="L713" s="908"/>
      <c r="M713" s="908"/>
      <c r="N713" s="908"/>
      <c r="O713" s="908"/>
      <c r="P713" s="908"/>
      <c r="Q713" s="908"/>
      <c r="R713" s="908"/>
      <c r="S713" s="908"/>
      <c r="T713" s="908"/>
      <c r="U713" s="908"/>
      <c r="V713" s="908"/>
      <c r="W713" s="908"/>
      <c r="X713" s="908"/>
      <c r="Y713" s="908"/>
      <c r="Z713" s="908"/>
      <c r="AA713" s="908"/>
      <c r="AB713" s="908"/>
      <c r="AC713" s="908"/>
      <c r="AD713" s="908"/>
      <c r="AE713" s="908"/>
      <c r="AF713" s="908"/>
      <c r="AG713" s="908"/>
      <c r="AH713" s="908"/>
      <c r="AI713" s="908"/>
      <c r="AJ713" s="908"/>
      <c r="AK713" s="908"/>
      <c r="AL713" s="908"/>
      <c r="AM713" s="908"/>
      <c r="AN713" s="908"/>
      <c r="AO713" s="908"/>
      <c r="AP713" s="908"/>
      <c r="AQ713" s="908"/>
    </row>
    <row r="714" spans="1:43" ht="12.75" customHeight="1" x14ac:dyDescent="0.2">
      <c r="A714" s="908"/>
      <c r="B714" s="909"/>
      <c r="C714" s="908"/>
      <c r="D714" s="908"/>
      <c r="E714" s="908"/>
      <c r="F714" s="908"/>
      <c r="G714" s="908"/>
      <c r="H714" s="908"/>
      <c r="I714" s="908"/>
      <c r="J714" s="908"/>
      <c r="K714" s="908"/>
      <c r="L714" s="908"/>
      <c r="M714" s="908"/>
      <c r="N714" s="908"/>
      <c r="O714" s="908"/>
      <c r="P714" s="908"/>
      <c r="Q714" s="908"/>
      <c r="R714" s="908"/>
      <c r="S714" s="908"/>
      <c r="T714" s="908"/>
      <c r="U714" s="908"/>
      <c r="V714" s="908"/>
      <c r="W714" s="908"/>
      <c r="X714" s="908"/>
      <c r="Y714" s="908"/>
      <c r="Z714" s="908"/>
      <c r="AA714" s="908"/>
      <c r="AB714" s="908"/>
      <c r="AC714" s="908"/>
      <c r="AD714" s="908"/>
      <c r="AE714" s="908"/>
      <c r="AF714" s="908"/>
      <c r="AG714" s="908"/>
      <c r="AH714" s="908"/>
      <c r="AI714" s="908"/>
      <c r="AJ714" s="908"/>
      <c r="AK714" s="908"/>
      <c r="AL714" s="908"/>
      <c r="AM714" s="908"/>
      <c r="AN714" s="908"/>
      <c r="AO714" s="908"/>
      <c r="AP714" s="908"/>
      <c r="AQ714" s="908"/>
    </row>
    <row r="715" spans="1:43" ht="12.75" customHeight="1" x14ac:dyDescent="0.2">
      <c r="A715" s="908"/>
      <c r="B715" s="909"/>
      <c r="C715" s="908"/>
      <c r="D715" s="908"/>
      <c r="E715" s="908"/>
      <c r="F715" s="908"/>
      <c r="G715" s="908"/>
      <c r="H715" s="908"/>
      <c r="I715" s="908"/>
      <c r="J715" s="908"/>
      <c r="K715" s="908"/>
      <c r="L715" s="908"/>
      <c r="M715" s="908"/>
      <c r="N715" s="908"/>
      <c r="O715" s="908"/>
      <c r="P715" s="908"/>
      <c r="Q715" s="908"/>
      <c r="R715" s="908"/>
      <c r="S715" s="908"/>
      <c r="T715" s="908"/>
      <c r="U715" s="908"/>
      <c r="V715" s="908"/>
      <c r="W715" s="908"/>
      <c r="X715" s="908"/>
      <c r="Y715" s="908"/>
      <c r="Z715" s="908"/>
      <c r="AA715" s="908"/>
      <c r="AB715" s="908"/>
      <c r="AC715" s="908"/>
      <c r="AD715" s="908"/>
      <c r="AE715" s="908"/>
      <c r="AF715" s="908"/>
      <c r="AG715" s="908"/>
      <c r="AH715" s="908"/>
      <c r="AI715" s="908"/>
      <c r="AJ715" s="908"/>
      <c r="AK715" s="908"/>
      <c r="AL715" s="908"/>
      <c r="AM715" s="908"/>
      <c r="AN715" s="908"/>
      <c r="AO715" s="908"/>
      <c r="AP715" s="908"/>
      <c r="AQ715" s="908"/>
    </row>
    <row r="716" spans="1:43" ht="12.75" customHeight="1" x14ac:dyDescent="0.2">
      <c r="A716" s="908"/>
      <c r="B716" s="909"/>
      <c r="C716" s="908"/>
      <c r="D716" s="908"/>
      <c r="E716" s="908"/>
      <c r="F716" s="908"/>
      <c r="G716" s="908"/>
      <c r="H716" s="908"/>
      <c r="I716" s="908"/>
      <c r="J716" s="908"/>
      <c r="K716" s="908"/>
      <c r="L716" s="908"/>
      <c r="M716" s="908"/>
      <c r="N716" s="908"/>
      <c r="O716" s="908"/>
      <c r="P716" s="908"/>
      <c r="Q716" s="908"/>
      <c r="R716" s="908"/>
      <c r="S716" s="908"/>
      <c r="T716" s="908"/>
      <c r="U716" s="908"/>
      <c r="V716" s="908"/>
      <c r="W716" s="908"/>
      <c r="X716" s="908"/>
      <c r="Y716" s="908"/>
      <c r="Z716" s="908"/>
      <c r="AA716" s="908"/>
      <c r="AB716" s="908"/>
      <c r="AC716" s="908"/>
      <c r="AD716" s="908"/>
      <c r="AE716" s="908"/>
      <c r="AF716" s="908"/>
      <c r="AG716" s="908"/>
      <c r="AH716" s="908"/>
      <c r="AI716" s="908"/>
      <c r="AJ716" s="908"/>
      <c r="AK716" s="908"/>
      <c r="AL716" s="908"/>
      <c r="AM716" s="908"/>
      <c r="AN716" s="908"/>
      <c r="AO716" s="908"/>
      <c r="AP716" s="908"/>
      <c r="AQ716" s="908"/>
    </row>
    <row r="717" spans="1:43" ht="12.75" customHeight="1" x14ac:dyDescent="0.2">
      <c r="A717" s="908"/>
      <c r="B717" s="909"/>
      <c r="C717" s="908"/>
      <c r="D717" s="908"/>
      <c r="E717" s="908"/>
      <c r="F717" s="908"/>
      <c r="G717" s="908"/>
      <c r="H717" s="908"/>
      <c r="I717" s="908"/>
      <c r="J717" s="908"/>
      <c r="K717" s="908"/>
      <c r="L717" s="908"/>
      <c r="M717" s="908"/>
      <c r="N717" s="908"/>
      <c r="O717" s="908"/>
      <c r="P717" s="908"/>
      <c r="Q717" s="908"/>
      <c r="R717" s="908"/>
      <c r="S717" s="908"/>
      <c r="T717" s="908"/>
      <c r="U717" s="908"/>
      <c r="V717" s="908"/>
      <c r="W717" s="908"/>
      <c r="X717" s="908"/>
      <c r="Y717" s="908"/>
      <c r="Z717" s="908"/>
      <c r="AA717" s="908"/>
      <c r="AB717" s="908"/>
      <c r="AC717" s="908"/>
      <c r="AD717" s="908"/>
      <c r="AE717" s="908"/>
      <c r="AF717" s="908"/>
      <c r="AG717" s="908"/>
      <c r="AH717" s="908"/>
      <c r="AI717" s="908"/>
      <c r="AJ717" s="908"/>
      <c r="AK717" s="908"/>
      <c r="AL717" s="908"/>
      <c r="AM717" s="908"/>
      <c r="AN717" s="908"/>
      <c r="AO717" s="908"/>
      <c r="AP717" s="908"/>
      <c r="AQ717" s="908"/>
    </row>
    <row r="718" spans="1:43" ht="12.75" customHeight="1" x14ac:dyDescent="0.2">
      <c r="A718" s="908"/>
      <c r="B718" s="909"/>
      <c r="C718" s="908"/>
      <c r="D718" s="908"/>
      <c r="E718" s="908"/>
      <c r="F718" s="908"/>
      <c r="G718" s="908"/>
      <c r="H718" s="908"/>
      <c r="I718" s="908"/>
      <c r="J718" s="908"/>
      <c r="K718" s="908"/>
      <c r="L718" s="908"/>
      <c r="M718" s="908"/>
      <c r="N718" s="908"/>
      <c r="O718" s="908"/>
      <c r="P718" s="908"/>
      <c r="Q718" s="908"/>
      <c r="R718" s="908"/>
      <c r="S718" s="908"/>
      <c r="T718" s="908"/>
      <c r="U718" s="908"/>
      <c r="V718" s="908"/>
      <c r="W718" s="908"/>
      <c r="X718" s="908"/>
      <c r="Y718" s="908"/>
      <c r="Z718" s="908"/>
      <c r="AA718" s="908"/>
      <c r="AB718" s="908"/>
      <c r="AC718" s="908"/>
      <c r="AD718" s="908"/>
      <c r="AE718" s="908"/>
      <c r="AF718" s="908"/>
      <c r="AG718" s="908"/>
      <c r="AH718" s="908"/>
      <c r="AI718" s="908"/>
      <c r="AJ718" s="908"/>
      <c r="AK718" s="908"/>
      <c r="AL718" s="908"/>
      <c r="AM718" s="908"/>
      <c r="AN718" s="908"/>
      <c r="AO718" s="908"/>
      <c r="AP718" s="908"/>
      <c r="AQ718" s="908"/>
    </row>
    <row r="719" spans="1:43" ht="12.75" customHeight="1" x14ac:dyDescent="0.2">
      <c r="A719" s="908"/>
      <c r="B719" s="909"/>
      <c r="C719" s="908"/>
      <c r="D719" s="908"/>
      <c r="E719" s="908"/>
      <c r="F719" s="908"/>
      <c r="G719" s="908"/>
      <c r="H719" s="908"/>
      <c r="I719" s="908"/>
      <c r="J719" s="908"/>
      <c r="K719" s="908"/>
      <c r="L719" s="908"/>
      <c r="M719" s="908"/>
      <c r="N719" s="908"/>
      <c r="O719" s="908"/>
      <c r="P719" s="908"/>
      <c r="Q719" s="908"/>
      <c r="R719" s="908"/>
      <c r="S719" s="908"/>
      <c r="T719" s="908"/>
      <c r="U719" s="908"/>
      <c r="V719" s="908"/>
      <c r="W719" s="908"/>
      <c r="X719" s="908"/>
      <c r="Y719" s="908"/>
      <c r="Z719" s="908"/>
      <c r="AA719" s="908"/>
      <c r="AB719" s="908"/>
      <c r="AC719" s="908"/>
      <c r="AD719" s="908"/>
      <c r="AE719" s="908"/>
      <c r="AF719" s="908"/>
      <c r="AG719" s="908"/>
      <c r="AH719" s="908"/>
      <c r="AI719" s="908"/>
      <c r="AJ719" s="908"/>
      <c r="AK719" s="908"/>
      <c r="AL719" s="908"/>
      <c r="AM719" s="908"/>
      <c r="AN719" s="908"/>
      <c r="AO719" s="908"/>
      <c r="AP719" s="908"/>
      <c r="AQ719" s="908"/>
    </row>
    <row r="720" spans="1:43" ht="12.75" customHeight="1" x14ac:dyDescent="0.2">
      <c r="A720" s="908"/>
      <c r="B720" s="909"/>
      <c r="C720" s="908"/>
      <c r="D720" s="908"/>
      <c r="E720" s="908"/>
      <c r="F720" s="908"/>
      <c r="G720" s="908"/>
      <c r="H720" s="908"/>
      <c r="I720" s="908"/>
      <c r="J720" s="908"/>
      <c r="K720" s="908"/>
      <c r="L720" s="908"/>
      <c r="M720" s="908"/>
      <c r="N720" s="908"/>
      <c r="O720" s="908"/>
      <c r="P720" s="908"/>
      <c r="Q720" s="908"/>
      <c r="R720" s="908"/>
      <c r="S720" s="908"/>
      <c r="T720" s="908"/>
      <c r="U720" s="908"/>
      <c r="V720" s="908"/>
      <c r="W720" s="908"/>
      <c r="X720" s="908"/>
      <c r="Y720" s="908"/>
      <c r="Z720" s="908"/>
      <c r="AA720" s="908"/>
      <c r="AB720" s="908"/>
      <c r="AC720" s="908"/>
      <c r="AD720" s="908"/>
      <c r="AE720" s="908"/>
      <c r="AF720" s="908"/>
      <c r="AG720" s="908"/>
      <c r="AH720" s="908"/>
      <c r="AI720" s="908"/>
      <c r="AJ720" s="908"/>
      <c r="AK720" s="908"/>
      <c r="AL720" s="908"/>
      <c r="AM720" s="908"/>
      <c r="AN720" s="908"/>
      <c r="AO720" s="908"/>
      <c r="AP720" s="908"/>
      <c r="AQ720" s="908"/>
    </row>
    <row r="721" spans="1:43" ht="12.75" customHeight="1" x14ac:dyDescent="0.2">
      <c r="A721" s="908"/>
      <c r="B721" s="909"/>
      <c r="C721" s="908"/>
      <c r="D721" s="908"/>
      <c r="E721" s="908"/>
      <c r="F721" s="908"/>
      <c r="G721" s="908"/>
      <c r="H721" s="908"/>
      <c r="I721" s="908"/>
      <c r="J721" s="908"/>
      <c r="K721" s="908"/>
      <c r="L721" s="908"/>
      <c r="M721" s="908"/>
      <c r="N721" s="908"/>
      <c r="O721" s="908"/>
      <c r="P721" s="908"/>
      <c r="Q721" s="908"/>
      <c r="R721" s="908"/>
      <c r="S721" s="908"/>
      <c r="T721" s="908"/>
      <c r="U721" s="908"/>
      <c r="V721" s="908"/>
      <c r="W721" s="908"/>
      <c r="X721" s="908"/>
      <c r="Y721" s="908"/>
      <c r="Z721" s="908"/>
      <c r="AA721" s="908"/>
      <c r="AB721" s="908"/>
      <c r="AC721" s="908"/>
      <c r="AD721" s="908"/>
      <c r="AE721" s="908"/>
      <c r="AF721" s="908"/>
      <c r="AG721" s="908"/>
      <c r="AH721" s="908"/>
      <c r="AI721" s="908"/>
      <c r="AJ721" s="908"/>
      <c r="AK721" s="908"/>
      <c r="AL721" s="908"/>
      <c r="AM721" s="908"/>
      <c r="AN721" s="908"/>
      <c r="AO721" s="908"/>
      <c r="AP721" s="908"/>
      <c r="AQ721" s="908"/>
    </row>
    <row r="722" spans="1:43" ht="12.75" customHeight="1" x14ac:dyDescent="0.2">
      <c r="A722" s="908"/>
      <c r="B722" s="909"/>
      <c r="C722" s="908"/>
      <c r="D722" s="908"/>
      <c r="E722" s="908"/>
      <c r="F722" s="908"/>
      <c r="G722" s="908"/>
      <c r="H722" s="908"/>
      <c r="I722" s="908"/>
      <c r="J722" s="908"/>
      <c r="K722" s="908"/>
      <c r="L722" s="908"/>
      <c r="M722" s="908"/>
      <c r="N722" s="908"/>
      <c r="O722" s="908"/>
      <c r="P722" s="908"/>
      <c r="Q722" s="908"/>
      <c r="R722" s="908"/>
      <c r="S722" s="908"/>
      <c r="T722" s="908"/>
      <c r="U722" s="908"/>
      <c r="V722" s="908"/>
      <c r="W722" s="908"/>
      <c r="X722" s="908"/>
      <c r="Y722" s="908"/>
      <c r="Z722" s="908"/>
      <c r="AA722" s="908"/>
      <c r="AB722" s="908"/>
      <c r="AC722" s="908"/>
      <c r="AD722" s="908"/>
      <c r="AE722" s="908"/>
      <c r="AF722" s="908"/>
      <c r="AG722" s="908"/>
      <c r="AH722" s="908"/>
      <c r="AI722" s="908"/>
      <c r="AJ722" s="908"/>
      <c r="AK722" s="908"/>
      <c r="AL722" s="908"/>
      <c r="AM722" s="908"/>
      <c r="AN722" s="908"/>
      <c r="AO722" s="908"/>
      <c r="AP722" s="908"/>
      <c r="AQ722" s="908"/>
    </row>
    <row r="723" spans="1:43" ht="12.75" customHeight="1" x14ac:dyDescent="0.2">
      <c r="A723" s="908"/>
      <c r="B723" s="909"/>
      <c r="C723" s="908"/>
      <c r="D723" s="908"/>
      <c r="E723" s="908"/>
      <c r="F723" s="908"/>
      <c r="G723" s="908"/>
      <c r="H723" s="908"/>
      <c r="I723" s="908"/>
      <c r="J723" s="908"/>
      <c r="K723" s="908"/>
      <c r="L723" s="908"/>
      <c r="M723" s="908"/>
      <c r="N723" s="908"/>
      <c r="O723" s="908"/>
      <c r="P723" s="908"/>
      <c r="Q723" s="908"/>
      <c r="R723" s="908"/>
      <c r="S723" s="908"/>
      <c r="T723" s="908"/>
      <c r="U723" s="908"/>
      <c r="V723" s="908"/>
      <c r="W723" s="908"/>
      <c r="X723" s="908"/>
      <c r="Y723" s="908"/>
      <c r="Z723" s="908"/>
      <c r="AA723" s="908"/>
      <c r="AB723" s="908"/>
      <c r="AC723" s="908"/>
      <c r="AD723" s="908"/>
      <c r="AE723" s="908"/>
      <c r="AF723" s="908"/>
      <c r="AG723" s="908"/>
      <c r="AH723" s="908"/>
      <c r="AI723" s="908"/>
      <c r="AJ723" s="908"/>
      <c r="AK723" s="908"/>
      <c r="AL723" s="908"/>
      <c r="AM723" s="908"/>
      <c r="AN723" s="908"/>
      <c r="AO723" s="908"/>
      <c r="AP723" s="908"/>
      <c r="AQ723" s="908"/>
    </row>
    <row r="724" spans="1:43" ht="12.75" customHeight="1" x14ac:dyDescent="0.2">
      <c r="A724" s="908"/>
      <c r="B724" s="909"/>
      <c r="C724" s="908"/>
      <c r="D724" s="908"/>
      <c r="E724" s="908"/>
      <c r="F724" s="908"/>
      <c r="G724" s="908"/>
      <c r="H724" s="908"/>
      <c r="I724" s="908"/>
      <c r="J724" s="908"/>
      <c r="K724" s="908"/>
      <c r="L724" s="908"/>
      <c r="M724" s="908"/>
      <c r="N724" s="908"/>
      <c r="O724" s="908"/>
      <c r="P724" s="908"/>
      <c r="Q724" s="908"/>
      <c r="R724" s="908"/>
      <c r="S724" s="908"/>
      <c r="T724" s="908"/>
      <c r="U724" s="908"/>
      <c r="V724" s="908"/>
      <c r="W724" s="908"/>
      <c r="X724" s="908"/>
      <c r="Y724" s="908"/>
      <c r="Z724" s="908"/>
      <c r="AA724" s="908"/>
      <c r="AB724" s="908"/>
      <c r="AC724" s="908"/>
      <c r="AD724" s="908"/>
      <c r="AE724" s="908"/>
      <c r="AF724" s="908"/>
      <c r="AG724" s="908"/>
      <c r="AH724" s="908"/>
      <c r="AI724" s="908"/>
      <c r="AJ724" s="908"/>
      <c r="AK724" s="908"/>
      <c r="AL724" s="908"/>
      <c r="AM724" s="908"/>
      <c r="AN724" s="908"/>
      <c r="AO724" s="908"/>
      <c r="AP724" s="908"/>
      <c r="AQ724" s="908"/>
    </row>
    <row r="725" spans="1:43" ht="12.75" customHeight="1" x14ac:dyDescent="0.2">
      <c r="A725" s="908"/>
      <c r="B725" s="909"/>
      <c r="C725" s="908"/>
      <c r="D725" s="908"/>
      <c r="E725" s="908"/>
      <c r="F725" s="908"/>
      <c r="G725" s="908"/>
      <c r="H725" s="908"/>
      <c r="I725" s="908"/>
      <c r="J725" s="908"/>
      <c r="K725" s="908"/>
      <c r="L725" s="908"/>
      <c r="M725" s="908"/>
      <c r="N725" s="908"/>
      <c r="O725" s="908"/>
      <c r="P725" s="908"/>
      <c r="Q725" s="908"/>
      <c r="R725" s="908"/>
      <c r="S725" s="908"/>
      <c r="T725" s="908"/>
      <c r="U725" s="908"/>
      <c r="V725" s="908"/>
      <c r="W725" s="908"/>
      <c r="X725" s="908"/>
      <c r="Y725" s="908"/>
      <c r="Z725" s="908"/>
      <c r="AA725" s="908"/>
      <c r="AB725" s="908"/>
      <c r="AC725" s="908"/>
      <c r="AD725" s="908"/>
      <c r="AE725" s="908"/>
      <c r="AF725" s="908"/>
      <c r="AG725" s="908"/>
      <c r="AH725" s="908"/>
      <c r="AI725" s="908"/>
      <c r="AJ725" s="908"/>
      <c r="AK725" s="908"/>
      <c r="AL725" s="908"/>
      <c r="AM725" s="908"/>
      <c r="AN725" s="908"/>
      <c r="AO725" s="908"/>
      <c r="AP725" s="908"/>
      <c r="AQ725" s="908"/>
    </row>
    <row r="726" spans="1:43" ht="12.75" customHeight="1" x14ac:dyDescent="0.2">
      <c r="A726" s="908"/>
      <c r="B726" s="909"/>
      <c r="C726" s="908"/>
      <c r="D726" s="908"/>
      <c r="E726" s="908"/>
      <c r="F726" s="908"/>
      <c r="G726" s="908"/>
      <c r="H726" s="908"/>
      <c r="I726" s="908"/>
      <c r="J726" s="908"/>
      <c r="K726" s="908"/>
      <c r="L726" s="908"/>
      <c r="M726" s="908"/>
      <c r="N726" s="908"/>
      <c r="O726" s="908"/>
      <c r="P726" s="908"/>
      <c r="Q726" s="908"/>
      <c r="R726" s="908"/>
      <c r="S726" s="908"/>
      <c r="T726" s="908"/>
      <c r="U726" s="908"/>
      <c r="V726" s="908"/>
      <c r="W726" s="908"/>
      <c r="X726" s="908"/>
      <c r="Y726" s="908"/>
      <c r="Z726" s="908"/>
      <c r="AA726" s="908"/>
      <c r="AB726" s="908"/>
      <c r="AC726" s="908"/>
      <c r="AD726" s="908"/>
      <c r="AE726" s="908"/>
      <c r="AF726" s="908"/>
      <c r="AG726" s="908"/>
      <c r="AH726" s="908"/>
      <c r="AI726" s="908"/>
      <c r="AJ726" s="908"/>
      <c r="AK726" s="908"/>
      <c r="AL726" s="908"/>
      <c r="AM726" s="908"/>
      <c r="AN726" s="908"/>
      <c r="AO726" s="908"/>
      <c r="AP726" s="908"/>
      <c r="AQ726" s="908"/>
    </row>
    <row r="727" spans="1:43" ht="12.75" customHeight="1" x14ac:dyDescent="0.2">
      <c r="A727" s="908"/>
      <c r="B727" s="909"/>
      <c r="C727" s="908"/>
      <c r="D727" s="908"/>
      <c r="E727" s="908"/>
      <c r="F727" s="908"/>
      <c r="G727" s="908"/>
      <c r="H727" s="908"/>
      <c r="I727" s="908"/>
      <c r="J727" s="908"/>
      <c r="K727" s="908"/>
      <c r="L727" s="908"/>
      <c r="M727" s="908"/>
      <c r="N727" s="908"/>
      <c r="O727" s="908"/>
      <c r="P727" s="908"/>
      <c r="Q727" s="908"/>
      <c r="R727" s="908"/>
      <c r="S727" s="908"/>
      <c r="T727" s="908"/>
      <c r="U727" s="908"/>
      <c r="V727" s="908"/>
      <c r="W727" s="908"/>
      <c r="X727" s="908"/>
      <c r="Y727" s="908"/>
      <c r="Z727" s="908"/>
      <c r="AA727" s="908"/>
      <c r="AB727" s="908"/>
      <c r="AC727" s="908"/>
      <c r="AD727" s="908"/>
      <c r="AE727" s="908"/>
      <c r="AF727" s="908"/>
      <c r="AG727" s="908"/>
      <c r="AH727" s="908"/>
      <c r="AI727" s="908"/>
      <c r="AJ727" s="908"/>
      <c r="AK727" s="908"/>
      <c r="AL727" s="908"/>
      <c r="AM727" s="908"/>
      <c r="AN727" s="908"/>
      <c r="AO727" s="908"/>
      <c r="AP727" s="908"/>
      <c r="AQ727" s="908"/>
    </row>
    <row r="728" spans="1:43" ht="12.75" customHeight="1" x14ac:dyDescent="0.2">
      <c r="A728" s="908"/>
      <c r="B728" s="909"/>
      <c r="C728" s="908"/>
      <c r="D728" s="908"/>
      <c r="E728" s="908"/>
      <c r="F728" s="908"/>
      <c r="G728" s="908"/>
      <c r="H728" s="908"/>
      <c r="I728" s="908"/>
      <c r="J728" s="908"/>
      <c r="K728" s="908"/>
      <c r="L728" s="908"/>
      <c r="M728" s="908"/>
      <c r="N728" s="908"/>
      <c r="O728" s="908"/>
      <c r="P728" s="908"/>
      <c r="Q728" s="908"/>
      <c r="R728" s="908"/>
      <c r="S728" s="908"/>
      <c r="T728" s="908"/>
      <c r="U728" s="908"/>
      <c r="V728" s="908"/>
      <c r="W728" s="908"/>
      <c r="X728" s="908"/>
      <c r="Y728" s="908"/>
      <c r="Z728" s="908"/>
      <c r="AA728" s="908"/>
      <c r="AB728" s="908"/>
      <c r="AC728" s="908"/>
      <c r="AD728" s="908"/>
      <c r="AE728" s="908"/>
      <c r="AF728" s="908"/>
      <c r="AG728" s="908"/>
      <c r="AH728" s="908"/>
      <c r="AI728" s="908"/>
      <c r="AJ728" s="908"/>
      <c r="AK728" s="908"/>
      <c r="AL728" s="908"/>
      <c r="AM728" s="908"/>
      <c r="AN728" s="908"/>
      <c r="AO728" s="908"/>
      <c r="AP728" s="908"/>
      <c r="AQ728" s="908"/>
    </row>
    <row r="729" spans="1:43" ht="12.75" customHeight="1" x14ac:dyDescent="0.2">
      <c r="A729" s="908"/>
      <c r="B729" s="909"/>
      <c r="C729" s="908"/>
      <c r="D729" s="908"/>
      <c r="E729" s="908"/>
      <c r="F729" s="908"/>
      <c r="G729" s="908"/>
      <c r="H729" s="908"/>
      <c r="I729" s="908"/>
      <c r="J729" s="908"/>
      <c r="K729" s="908"/>
      <c r="L729" s="908"/>
      <c r="M729" s="908"/>
      <c r="N729" s="908"/>
      <c r="O729" s="908"/>
      <c r="P729" s="908"/>
      <c r="Q729" s="908"/>
      <c r="R729" s="908"/>
      <c r="S729" s="908"/>
      <c r="T729" s="908"/>
      <c r="U729" s="908"/>
      <c r="V729" s="908"/>
      <c r="W729" s="908"/>
      <c r="X729" s="908"/>
      <c r="Y729" s="908"/>
      <c r="Z729" s="908"/>
      <c r="AA729" s="908"/>
      <c r="AB729" s="908"/>
      <c r="AC729" s="908"/>
      <c r="AD729" s="908"/>
      <c r="AE729" s="908"/>
      <c r="AF729" s="908"/>
      <c r="AG729" s="908"/>
      <c r="AH729" s="908"/>
      <c r="AI729" s="908"/>
      <c r="AJ729" s="908"/>
      <c r="AK729" s="908"/>
      <c r="AL729" s="908"/>
      <c r="AM729" s="908"/>
      <c r="AN729" s="908"/>
      <c r="AO729" s="908"/>
      <c r="AP729" s="908"/>
      <c r="AQ729" s="908"/>
    </row>
    <row r="730" spans="1:43" ht="12.75" customHeight="1" x14ac:dyDescent="0.2">
      <c r="A730" s="908"/>
      <c r="B730" s="909"/>
      <c r="C730" s="908"/>
      <c r="D730" s="908"/>
      <c r="E730" s="908"/>
      <c r="F730" s="908"/>
      <c r="G730" s="908"/>
      <c r="H730" s="908"/>
      <c r="I730" s="908"/>
      <c r="J730" s="908"/>
      <c r="K730" s="908"/>
      <c r="L730" s="908"/>
      <c r="M730" s="908"/>
      <c r="N730" s="908"/>
      <c r="O730" s="908"/>
      <c r="P730" s="908"/>
      <c r="Q730" s="908"/>
      <c r="R730" s="908"/>
      <c r="S730" s="908"/>
      <c r="T730" s="908"/>
      <c r="U730" s="908"/>
      <c r="V730" s="908"/>
      <c r="W730" s="908"/>
      <c r="X730" s="908"/>
      <c r="Y730" s="908"/>
      <c r="Z730" s="908"/>
      <c r="AA730" s="908"/>
      <c r="AB730" s="908"/>
      <c r="AC730" s="908"/>
      <c r="AD730" s="908"/>
      <c r="AE730" s="908"/>
      <c r="AF730" s="908"/>
      <c r="AG730" s="908"/>
      <c r="AH730" s="908"/>
      <c r="AI730" s="908"/>
      <c r="AJ730" s="908"/>
      <c r="AK730" s="908"/>
      <c r="AL730" s="908"/>
      <c r="AM730" s="908"/>
      <c r="AN730" s="908"/>
      <c r="AO730" s="908"/>
      <c r="AP730" s="908"/>
      <c r="AQ730" s="908"/>
    </row>
    <row r="731" spans="1:43" ht="12.75" customHeight="1" x14ac:dyDescent="0.2">
      <c r="A731" s="908"/>
      <c r="B731" s="909"/>
      <c r="C731" s="908"/>
      <c r="D731" s="908"/>
      <c r="E731" s="908"/>
      <c r="F731" s="908"/>
      <c r="G731" s="908"/>
      <c r="H731" s="908"/>
      <c r="I731" s="908"/>
      <c r="J731" s="908"/>
      <c r="K731" s="908"/>
      <c r="L731" s="908"/>
      <c r="M731" s="908"/>
      <c r="N731" s="908"/>
      <c r="O731" s="908"/>
      <c r="P731" s="908"/>
      <c r="Q731" s="908"/>
      <c r="R731" s="908"/>
      <c r="S731" s="908"/>
      <c r="T731" s="908"/>
      <c r="U731" s="908"/>
      <c r="V731" s="908"/>
      <c r="W731" s="908"/>
      <c r="X731" s="908"/>
      <c r="Y731" s="908"/>
      <c r="Z731" s="908"/>
      <c r="AA731" s="908"/>
      <c r="AB731" s="908"/>
      <c r="AC731" s="908"/>
      <c r="AD731" s="908"/>
      <c r="AE731" s="908"/>
      <c r="AF731" s="908"/>
      <c r="AG731" s="908"/>
      <c r="AH731" s="908"/>
      <c r="AI731" s="908"/>
      <c r="AJ731" s="908"/>
      <c r="AK731" s="908"/>
      <c r="AL731" s="908"/>
      <c r="AM731" s="908"/>
      <c r="AN731" s="908"/>
      <c r="AO731" s="908"/>
      <c r="AP731" s="908"/>
      <c r="AQ731" s="908"/>
    </row>
    <row r="732" spans="1:43" ht="12.75" customHeight="1" x14ac:dyDescent="0.2">
      <c r="A732" s="908"/>
      <c r="B732" s="909"/>
      <c r="C732" s="908"/>
      <c r="D732" s="908"/>
      <c r="E732" s="908"/>
      <c r="F732" s="908"/>
      <c r="G732" s="908"/>
      <c r="H732" s="908"/>
      <c r="I732" s="908"/>
      <c r="J732" s="908"/>
      <c r="K732" s="908"/>
      <c r="L732" s="908"/>
      <c r="M732" s="908"/>
      <c r="N732" s="908"/>
      <c r="O732" s="908"/>
      <c r="P732" s="908"/>
      <c r="Q732" s="908"/>
      <c r="R732" s="908"/>
      <c r="S732" s="908"/>
      <c r="T732" s="908"/>
      <c r="U732" s="908"/>
      <c r="V732" s="908"/>
      <c r="W732" s="908"/>
      <c r="X732" s="908"/>
      <c r="Y732" s="908"/>
      <c r="Z732" s="908"/>
      <c r="AA732" s="908"/>
      <c r="AB732" s="908"/>
      <c r="AC732" s="908"/>
      <c r="AD732" s="908"/>
      <c r="AE732" s="908"/>
      <c r="AF732" s="908"/>
      <c r="AG732" s="908"/>
      <c r="AH732" s="908"/>
      <c r="AI732" s="908"/>
      <c r="AJ732" s="908"/>
      <c r="AK732" s="908"/>
      <c r="AL732" s="908"/>
      <c r="AM732" s="908"/>
      <c r="AN732" s="908"/>
      <c r="AO732" s="908"/>
      <c r="AP732" s="908"/>
      <c r="AQ732" s="908"/>
    </row>
    <row r="733" spans="1:43" ht="12.75" customHeight="1" x14ac:dyDescent="0.2">
      <c r="A733" s="908"/>
      <c r="B733" s="909"/>
      <c r="C733" s="908"/>
      <c r="D733" s="908"/>
      <c r="E733" s="908"/>
      <c r="F733" s="908"/>
      <c r="G733" s="908"/>
      <c r="H733" s="908"/>
      <c r="I733" s="908"/>
      <c r="J733" s="908"/>
      <c r="K733" s="908"/>
      <c r="L733" s="908"/>
      <c r="M733" s="908"/>
      <c r="N733" s="908"/>
      <c r="O733" s="908"/>
      <c r="P733" s="908"/>
      <c r="Q733" s="908"/>
      <c r="R733" s="908"/>
      <c r="S733" s="908"/>
      <c r="T733" s="908"/>
      <c r="U733" s="908"/>
      <c r="V733" s="908"/>
      <c r="W733" s="908"/>
      <c r="X733" s="908"/>
      <c r="Y733" s="908"/>
      <c r="Z733" s="908"/>
      <c r="AA733" s="908"/>
      <c r="AB733" s="908"/>
      <c r="AC733" s="908"/>
      <c r="AD733" s="908"/>
      <c r="AE733" s="908"/>
      <c r="AF733" s="908"/>
      <c r="AG733" s="908"/>
      <c r="AH733" s="908"/>
      <c r="AI733" s="908"/>
      <c r="AJ733" s="908"/>
      <c r="AK733" s="908"/>
      <c r="AL733" s="908"/>
      <c r="AM733" s="908"/>
      <c r="AN733" s="908"/>
      <c r="AO733" s="908"/>
      <c r="AP733" s="908"/>
      <c r="AQ733" s="908"/>
    </row>
    <row r="734" spans="1:43" ht="12.75" customHeight="1" x14ac:dyDescent="0.2">
      <c r="A734" s="908"/>
      <c r="B734" s="909"/>
      <c r="C734" s="908"/>
      <c r="D734" s="908"/>
      <c r="E734" s="908"/>
      <c r="F734" s="908"/>
      <c r="G734" s="908"/>
      <c r="H734" s="908"/>
      <c r="I734" s="908"/>
      <c r="J734" s="908"/>
      <c r="K734" s="908"/>
      <c r="L734" s="908"/>
      <c r="M734" s="908"/>
      <c r="N734" s="908"/>
      <c r="O734" s="908"/>
      <c r="P734" s="908"/>
      <c r="Q734" s="908"/>
      <c r="R734" s="908"/>
      <c r="S734" s="908"/>
      <c r="T734" s="908"/>
      <c r="U734" s="908"/>
      <c r="V734" s="908"/>
      <c r="W734" s="908"/>
      <c r="X734" s="908"/>
      <c r="Y734" s="908"/>
      <c r="Z734" s="908"/>
      <c r="AA734" s="908"/>
      <c r="AB734" s="908"/>
      <c r="AC734" s="908"/>
      <c r="AD734" s="908"/>
      <c r="AE734" s="908"/>
      <c r="AF734" s="908"/>
      <c r="AG734" s="908"/>
      <c r="AH734" s="908"/>
      <c r="AI734" s="908"/>
      <c r="AJ734" s="908"/>
      <c r="AK734" s="908"/>
      <c r="AL734" s="908"/>
      <c r="AM734" s="908"/>
      <c r="AN734" s="908"/>
      <c r="AO734" s="908"/>
      <c r="AP734" s="908"/>
      <c r="AQ734" s="908"/>
    </row>
    <row r="735" spans="1:43" ht="12.75" customHeight="1" x14ac:dyDescent="0.2">
      <c r="A735" s="908"/>
      <c r="B735" s="909"/>
      <c r="C735" s="908"/>
      <c r="D735" s="908"/>
      <c r="E735" s="908"/>
      <c r="F735" s="908"/>
      <c r="G735" s="908"/>
      <c r="H735" s="908"/>
      <c r="I735" s="908"/>
      <c r="J735" s="908"/>
      <c r="K735" s="908"/>
      <c r="L735" s="908"/>
      <c r="M735" s="908"/>
      <c r="N735" s="908"/>
      <c r="O735" s="908"/>
      <c r="P735" s="908"/>
      <c r="Q735" s="908"/>
      <c r="R735" s="908"/>
      <c r="S735" s="908"/>
      <c r="T735" s="908"/>
      <c r="U735" s="908"/>
      <c r="V735" s="908"/>
      <c r="W735" s="908"/>
      <c r="X735" s="908"/>
      <c r="Y735" s="908"/>
      <c r="Z735" s="908"/>
      <c r="AA735" s="908"/>
      <c r="AB735" s="908"/>
      <c r="AC735" s="908"/>
      <c r="AD735" s="908"/>
      <c r="AE735" s="908"/>
      <c r="AF735" s="908"/>
      <c r="AG735" s="908"/>
      <c r="AH735" s="908"/>
      <c r="AI735" s="908"/>
      <c r="AJ735" s="908"/>
      <c r="AK735" s="908"/>
      <c r="AL735" s="908"/>
      <c r="AM735" s="908"/>
      <c r="AN735" s="908"/>
      <c r="AO735" s="908"/>
      <c r="AP735" s="908"/>
      <c r="AQ735" s="908"/>
    </row>
    <row r="736" spans="1:43" ht="12.75" customHeight="1" x14ac:dyDescent="0.2">
      <c r="A736" s="908"/>
      <c r="B736" s="909"/>
      <c r="C736" s="908"/>
      <c r="D736" s="908"/>
      <c r="E736" s="908"/>
      <c r="F736" s="908"/>
      <c r="G736" s="908"/>
      <c r="H736" s="908"/>
      <c r="I736" s="908"/>
      <c r="J736" s="908"/>
      <c r="K736" s="908"/>
      <c r="L736" s="908"/>
      <c r="M736" s="908"/>
      <c r="N736" s="908"/>
      <c r="O736" s="908"/>
      <c r="P736" s="908"/>
      <c r="Q736" s="908"/>
      <c r="R736" s="908"/>
      <c r="S736" s="908"/>
      <c r="T736" s="908"/>
      <c r="U736" s="908"/>
      <c r="V736" s="908"/>
      <c r="W736" s="908"/>
      <c r="X736" s="908"/>
      <c r="Y736" s="908"/>
      <c r="Z736" s="908"/>
      <c r="AA736" s="908"/>
      <c r="AB736" s="908"/>
      <c r="AC736" s="908"/>
      <c r="AD736" s="908"/>
      <c r="AE736" s="908"/>
      <c r="AF736" s="908"/>
      <c r="AG736" s="908"/>
      <c r="AH736" s="908"/>
      <c r="AI736" s="908"/>
      <c r="AJ736" s="908"/>
      <c r="AK736" s="908"/>
      <c r="AL736" s="908"/>
      <c r="AM736" s="908"/>
      <c r="AN736" s="908"/>
      <c r="AO736" s="908"/>
      <c r="AP736" s="908"/>
      <c r="AQ736" s="908"/>
    </row>
    <row r="737" spans="1:43" ht="12.75" customHeight="1" x14ac:dyDescent="0.2">
      <c r="A737" s="908"/>
      <c r="B737" s="909"/>
      <c r="C737" s="908"/>
      <c r="D737" s="908"/>
      <c r="E737" s="908"/>
      <c r="F737" s="908"/>
      <c r="G737" s="908"/>
      <c r="H737" s="908"/>
      <c r="I737" s="908"/>
      <c r="J737" s="908"/>
      <c r="K737" s="908"/>
      <c r="L737" s="908"/>
      <c r="M737" s="908"/>
      <c r="N737" s="908"/>
      <c r="O737" s="908"/>
      <c r="P737" s="908"/>
      <c r="Q737" s="908"/>
      <c r="R737" s="908"/>
      <c r="S737" s="908"/>
      <c r="T737" s="908"/>
      <c r="U737" s="908"/>
      <c r="V737" s="908"/>
      <c r="W737" s="908"/>
      <c r="X737" s="908"/>
      <c r="Y737" s="908"/>
      <c r="Z737" s="908"/>
      <c r="AA737" s="908"/>
      <c r="AB737" s="908"/>
      <c r="AC737" s="908"/>
      <c r="AD737" s="908"/>
      <c r="AE737" s="908"/>
      <c r="AF737" s="908"/>
      <c r="AG737" s="908"/>
      <c r="AH737" s="908"/>
      <c r="AI737" s="908"/>
      <c r="AJ737" s="908"/>
      <c r="AK737" s="908"/>
      <c r="AL737" s="908"/>
      <c r="AM737" s="908"/>
      <c r="AN737" s="908"/>
      <c r="AO737" s="908"/>
      <c r="AP737" s="908"/>
      <c r="AQ737" s="908"/>
    </row>
    <row r="738" spans="1:43" ht="12.75" customHeight="1" x14ac:dyDescent="0.2">
      <c r="A738" s="908"/>
      <c r="B738" s="909"/>
      <c r="C738" s="908"/>
      <c r="D738" s="908"/>
      <c r="E738" s="908"/>
      <c r="F738" s="908"/>
      <c r="G738" s="908"/>
      <c r="H738" s="908"/>
      <c r="I738" s="908"/>
      <c r="J738" s="908"/>
      <c r="K738" s="908"/>
      <c r="L738" s="908"/>
      <c r="M738" s="908"/>
      <c r="N738" s="908"/>
      <c r="O738" s="908"/>
      <c r="P738" s="908"/>
      <c r="Q738" s="908"/>
      <c r="R738" s="908"/>
      <c r="S738" s="908"/>
      <c r="T738" s="908"/>
      <c r="U738" s="908"/>
      <c r="V738" s="908"/>
      <c r="W738" s="908"/>
      <c r="X738" s="908"/>
      <c r="Y738" s="908"/>
      <c r="Z738" s="908"/>
      <c r="AA738" s="908"/>
      <c r="AB738" s="908"/>
      <c r="AC738" s="908"/>
      <c r="AD738" s="908"/>
      <c r="AE738" s="908"/>
      <c r="AF738" s="908"/>
      <c r="AG738" s="908"/>
      <c r="AH738" s="908"/>
      <c r="AI738" s="908"/>
      <c r="AJ738" s="908"/>
      <c r="AK738" s="908"/>
      <c r="AL738" s="908"/>
      <c r="AM738" s="908"/>
      <c r="AN738" s="908"/>
      <c r="AO738" s="908"/>
      <c r="AP738" s="908"/>
      <c r="AQ738" s="908"/>
    </row>
    <row r="739" spans="1:43" ht="12.75" customHeight="1" x14ac:dyDescent="0.2">
      <c r="A739" s="908"/>
      <c r="B739" s="909"/>
      <c r="C739" s="908"/>
      <c r="D739" s="908"/>
      <c r="E739" s="908"/>
      <c r="F739" s="908"/>
      <c r="G739" s="908"/>
      <c r="H739" s="908"/>
      <c r="I739" s="908"/>
      <c r="J739" s="908"/>
      <c r="K739" s="908"/>
      <c r="L739" s="908"/>
      <c r="M739" s="908"/>
      <c r="N739" s="908"/>
      <c r="O739" s="908"/>
      <c r="P739" s="908"/>
      <c r="Q739" s="908"/>
      <c r="R739" s="908"/>
      <c r="S739" s="908"/>
      <c r="T739" s="908"/>
      <c r="U739" s="908"/>
      <c r="V739" s="908"/>
      <c r="W739" s="908"/>
      <c r="X739" s="908"/>
      <c r="Y739" s="908"/>
      <c r="Z739" s="908"/>
      <c r="AA739" s="908"/>
      <c r="AB739" s="908"/>
      <c r="AC739" s="908"/>
      <c r="AD739" s="908"/>
      <c r="AE739" s="908"/>
      <c r="AF739" s="908"/>
      <c r="AG739" s="908"/>
      <c r="AH739" s="908"/>
      <c r="AI739" s="908"/>
      <c r="AJ739" s="908"/>
      <c r="AK739" s="908"/>
      <c r="AL739" s="908"/>
      <c r="AM739" s="908"/>
      <c r="AN739" s="908"/>
      <c r="AO739" s="908"/>
      <c r="AP739" s="908"/>
      <c r="AQ739" s="908"/>
    </row>
    <row r="740" spans="1:43" ht="12.75" customHeight="1" x14ac:dyDescent="0.2">
      <c r="A740" s="908"/>
      <c r="B740" s="909"/>
      <c r="C740" s="908"/>
      <c r="D740" s="908"/>
      <c r="E740" s="908"/>
      <c r="F740" s="908"/>
      <c r="G740" s="908"/>
      <c r="H740" s="908"/>
      <c r="I740" s="908"/>
      <c r="J740" s="908"/>
      <c r="K740" s="908"/>
      <c r="L740" s="908"/>
      <c r="M740" s="908"/>
      <c r="N740" s="908"/>
      <c r="O740" s="908"/>
      <c r="P740" s="908"/>
      <c r="Q740" s="908"/>
      <c r="R740" s="908"/>
      <c r="S740" s="908"/>
      <c r="T740" s="908"/>
      <c r="U740" s="908"/>
      <c r="V740" s="908"/>
      <c r="W740" s="908"/>
      <c r="X740" s="908"/>
      <c r="Y740" s="908"/>
      <c r="Z740" s="908"/>
      <c r="AA740" s="908"/>
      <c r="AB740" s="908"/>
      <c r="AC740" s="908"/>
      <c r="AD740" s="908"/>
      <c r="AE740" s="908"/>
      <c r="AF740" s="908"/>
      <c r="AG740" s="908"/>
      <c r="AH740" s="908"/>
      <c r="AI740" s="908"/>
      <c r="AJ740" s="908"/>
      <c r="AK740" s="908"/>
      <c r="AL740" s="908"/>
      <c r="AM740" s="908"/>
      <c r="AN740" s="908"/>
      <c r="AO740" s="908"/>
      <c r="AP740" s="908"/>
      <c r="AQ740" s="908"/>
    </row>
    <row r="741" spans="1:43" ht="12.75" customHeight="1" x14ac:dyDescent="0.2">
      <c r="A741" s="908"/>
      <c r="B741" s="909"/>
      <c r="C741" s="908"/>
      <c r="D741" s="908"/>
      <c r="E741" s="908"/>
      <c r="F741" s="908"/>
      <c r="G741" s="908"/>
      <c r="H741" s="908"/>
      <c r="I741" s="908"/>
      <c r="J741" s="908"/>
      <c r="K741" s="908"/>
      <c r="L741" s="908"/>
      <c r="M741" s="908"/>
      <c r="N741" s="908"/>
      <c r="O741" s="908"/>
      <c r="P741" s="908"/>
      <c r="Q741" s="908"/>
      <c r="R741" s="908"/>
      <c r="S741" s="908"/>
      <c r="T741" s="908"/>
      <c r="U741" s="908"/>
      <c r="V741" s="908"/>
      <c r="W741" s="908"/>
      <c r="X741" s="908"/>
      <c r="Y741" s="908"/>
      <c r="Z741" s="908"/>
      <c r="AA741" s="908"/>
      <c r="AB741" s="908"/>
      <c r="AC741" s="908"/>
      <c r="AD741" s="908"/>
      <c r="AE741" s="908"/>
      <c r="AF741" s="908"/>
      <c r="AG741" s="908"/>
      <c r="AH741" s="908"/>
      <c r="AI741" s="908"/>
      <c r="AJ741" s="908"/>
      <c r="AK741" s="908"/>
      <c r="AL741" s="908"/>
      <c r="AM741" s="908"/>
      <c r="AN741" s="908"/>
      <c r="AO741" s="908"/>
      <c r="AP741" s="908"/>
      <c r="AQ741" s="908"/>
    </row>
    <row r="742" spans="1:43" ht="12.75" customHeight="1" x14ac:dyDescent="0.2">
      <c r="A742" s="908"/>
      <c r="B742" s="909"/>
      <c r="C742" s="908"/>
      <c r="D742" s="908"/>
      <c r="E742" s="908"/>
      <c r="F742" s="908"/>
      <c r="G742" s="908"/>
      <c r="H742" s="908"/>
      <c r="I742" s="908"/>
      <c r="J742" s="908"/>
      <c r="K742" s="908"/>
      <c r="L742" s="908"/>
      <c r="M742" s="908"/>
      <c r="N742" s="908"/>
      <c r="O742" s="908"/>
      <c r="P742" s="908"/>
      <c r="Q742" s="908"/>
      <c r="R742" s="908"/>
      <c r="S742" s="908"/>
      <c r="T742" s="908"/>
      <c r="U742" s="908"/>
      <c r="V742" s="908"/>
      <c r="W742" s="908"/>
      <c r="X742" s="908"/>
      <c r="Y742" s="908"/>
      <c r="Z742" s="908"/>
      <c r="AA742" s="908"/>
      <c r="AB742" s="908"/>
      <c r="AC742" s="908"/>
      <c r="AD742" s="908"/>
      <c r="AE742" s="908"/>
      <c r="AF742" s="908"/>
      <c r="AG742" s="908"/>
      <c r="AH742" s="908"/>
      <c r="AI742" s="908"/>
      <c r="AJ742" s="908"/>
      <c r="AK742" s="908"/>
      <c r="AL742" s="908"/>
      <c r="AM742" s="908"/>
      <c r="AN742" s="908"/>
      <c r="AO742" s="908"/>
      <c r="AP742" s="908"/>
      <c r="AQ742" s="908"/>
    </row>
    <row r="743" spans="1:43" ht="12.75" customHeight="1" x14ac:dyDescent="0.2">
      <c r="A743" s="908"/>
      <c r="B743" s="909"/>
      <c r="C743" s="908"/>
      <c r="D743" s="908"/>
      <c r="E743" s="908"/>
      <c r="F743" s="908"/>
      <c r="G743" s="908"/>
      <c r="H743" s="908"/>
      <c r="I743" s="908"/>
      <c r="J743" s="908"/>
      <c r="K743" s="908"/>
      <c r="L743" s="908"/>
      <c r="M743" s="908"/>
      <c r="N743" s="908"/>
      <c r="O743" s="908"/>
      <c r="P743" s="908"/>
      <c r="Q743" s="908"/>
      <c r="R743" s="908"/>
      <c r="S743" s="908"/>
      <c r="T743" s="908"/>
      <c r="U743" s="908"/>
      <c r="V743" s="908"/>
      <c r="W743" s="908"/>
      <c r="X743" s="908"/>
      <c r="Y743" s="908"/>
      <c r="Z743" s="908"/>
      <c r="AA743" s="908"/>
      <c r="AB743" s="908"/>
      <c r="AC743" s="908"/>
      <c r="AD743" s="908"/>
      <c r="AE743" s="908"/>
      <c r="AF743" s="908"/>
      <c r="AG743" s="908"/>
      <c r="AH743" s="908"/>
      <c r="AI743" s="908"/>
      <c r="AJ743" s="908"/>
      <c r="AK743" s="908"/>
      <c r="AL743" s="908"/>
      <c r="AM743" s="908"/>
      <c r="AN743" s="908"/>
      <c r="AO743" s="908"/>
      <c r="AP743" s="908"/>
      <c r="AQ743" s="908"/>
    </row>
    <row r="744" spans="1:43" ht="12.75" customHeight="1" x14ac:dyDescent="0.2">
      <c r="A744" s="908"/>
      <c r="B744" s="909"/>
      <c r="C744" s="908"/>
      <c r="D744" s="908"/>
      <c r="E744" s="908"/>
      <c r="F744" s="908"/>
      <c r="G744" s="908"/>
      <c r="H744" s="908"/>
      <c r="I744" s="908"/>
      <c r="J744" s="908"/>
      <c r="K744" s="908"/>
      <c r="L744" s="908"/>
      <c r="M744" s="908"/>
      <c r="N744" s="908"/>
      <c r="O744" s="908"/>
      <c r="P744" s="908"/>
      <c r="Q744" s="908"/>
      <c r="R744" s="908"/>
      <c r="S744" s="908"/>
      <c r="T744" s="908"/>
      <c r="U744" s="908"/>
      <c r="V744" s="908"/>
      <c r="W744" s="908"/>
      <c r="X744" s="908"/>
      <c r="Y744" s="908"/>
      <c r="Z744" s="908"/>
      <c r="AA744" s="908"/>
      <c r="AB744" s="908"/>
      <c r="AC744" s="908"/>
      <c r="AD744" s="908"/>
      <c r="AE744" s="908"/>
      <c r="AF744" s="908"/>
      <c r="AG744" s="908"/>
      <c r="AH744" s="908"/>
      <c r="AI744" s="908"/>
      <c r="AJ744" s="908"/>
      <c r="AK744" s="908"/>
      <c r="AL744" s="908"/>
      <c r="AM744" s="908"/>
      <c r="AN744" s="908"/>
      <c r="AO744" s="908"/>
      <c r="AP744" s="908"/>
      <c r="AQ744" s="908"/>
    </row>
    <row r="745" spans="1:43" ht="12.75" customHeight="1" x14ac:dyDescent="0.2">
      <c r="A745" s="908"/>
      <c r="B745" s="909"/>
      <c r="C745" s="908"/>
      <c r="D745" s="908"/>
      <c r="E745" s="908"/>
      <c r="F745" s="908"/>
      <c r="G745" s="908"/>
      <c r="H745" s="908"/>
      <c r="I745" s="908"/>
      <c r="J745" s="908"/>
      <c r="K745" s="908"/>
      <c r="L745" s="908"/>
      <c r="M745" s="908"/>
      <c r="N745" s="908"/>
      <c r="O745" s="908"/>
      <c r="P745" s="908"/>
      <c r="Q745" s="908"/>
      <c r="R745" s="908"/>
      <c r="S745" s="908"/>
      <c r="T745" s="908"/>
      <c r="U745" s="908"/>
      <c r="V745" s="908"/>
      <c r="W745" s="908"/>
      <c r="X745" s="908"/>
      <c r="Y745" s="908"/>
      <c r="Z745" s="908"/>
      <c r="AA745" s="908"/>
      <c r="AB745" s="908"/>
      <c r="AC745" s="908"/>
      <c r="AD745" s="908"/>
      <c r="AE745" s="908"/>
      <c r="AF745" s="908"/>
      <c r="AG745" s="908"/>
      <c r="AH745" s="908"/>
      <c r="AI745" s="908"/>
      <c r="AJ745" s="908"/>
      <c r="AK745" s="908"/>
      <c r="AL745" s="908"/>
      <c r="AM745" s="908"/>
      <c r="AN745" s="908"/>
      <c r="AO745" s="908"/>
      <c r="AP745" s="908"/>
      <c r="AQ745" s="908"/>
    </row>
    <row r="746" spans="1:43" ht="12.75" customHeight="1" x14ac:dyDescent="0.2">
      <c r="A746" s="908"/>
      <c r="B746" s="909"/>
      <c r="C746" s="908"/>
      <c r="D746" s="908"/>
      <c r="E746" s="908"/>
      <c r="F746" s="908"/>
      <c r="G746" s="908"/>
      <c r="H746" s="908"/>
      <c r="I746" s="908"/>
      <c r="J746" s="908"/>
      <c r="K746" s="908"/>
      <c r="L746" s="908"/>
      <c r="M746" s="908"/>
      <c r="N746" s="908"/>
      <c r="O746" s="908"/>
      <c r="P746" s="908"/>
      <c r="Q746" s="908"/>
      <c r="R746" s="908"/>
      <c r="S746" s="908"/>
      <c r="T746" s="908"/>
      <c r="U746" s="908"/>
      <c r="V746" s="908"/>
      <c r="W746" s="908"/>
      <c r="X746" s="908"/>
      <c r="Y746" s="908"/>
      <c r="Z746" s="908"/>
      <c r="AA746" s="908"/>
      <c r="AB746" s="908"/>
      <c r="AC746" s="908"/>
      <c r="AD746" s="908"/>
      <c r="AE746" s="908"/>
      <c r="AF746" s="908"/>
      <c r="AG746" s="908"/>
      <c r="AH746" s="908"/>
      <c r="AI746" s="908"/>
      <c r="AJ746" s="908"/>
      <c r="AK746" s="908"/>
      <c r="AL746" s="908"/>
      <c r="AM746" s="908"/>
      <c r="AN746" s="908"/>
      <c r="AO746" s="908"/>
      <c r="AP746" s="908"/>
      <c r="AQ746" s="908"/>
    </row>
    <row r="747" spans="1:43" ht="12.75" customHeight="1" x14ac:dyDescent="0.2">
      <c r="A747" s="908"/>
      <c r="B747" s="909"/>
      <c r="C747" s="908"/>
      <c r="D747" s="908"/>
      <c r="E747" s="908"/>
      <c r="F747" s="908"/>
      <c r="G747" s="908"/>
      <c r="H747" s="908"/>
      <c r="I747" s="908"/>
      <c r="J747" s="908"/>
      <c r="K747" s="908"/>
      <c r="L747" s="908"/>
      <c r="M747" s="908"/>
      <c r="N747" s="908"/>
      <c r="O747" s="908"/>
      <c r="P747" s="908"/>
      <c r="Q747" s="908"/>
      <c r="R747" s="908"/>
      <c r="S747" s="908"/>
      <c r="T747" s="908"/>
      <c r="U747" s="908"/>
      <c r="V747" s="908"/>
      <c r="W747" s="908"/>
      <c r="X747" s="908"/>
      <c r="Y747" s="908"/>
      <c r="Z747" s="908"/>
      <c r="AA747" s="908"/>
      <c r="AB747" s="908"/>
      <c r="AC747" s="908"/>
      <c r="AD747" s="908"/>
      <c r="AE747" s="908"/>
      <c r="AF747" s="908"/>
      <c r="AG747" s="908"/>
      <c r="AH747" s="908"/>
      <c r="AI747" s="908"/>
      <c r="AJ747" s="908"/>
      <c r="AK747" s="908"/>
      <c r="AL747" s="908"/>
      <c r="AM747" s="908"/>
      <c r="AN747" s="908"/>
      <c r="AO747" s="908"/>
      <c r="AP747" s="908"/>
      <c r="AQ747" s="908"/>
    </row>
    <row r="748" spans="1:43" ht="12.75" customHeight="1" x14ac:dyDescent="0.2">
      <c r="A748" s="908"/>
      <c r="B748" s="909"/>
      <c r="C748" s="908"/>
      <c r="D748" s="908"/>
      <c r="E748" s="908"/>
      <c r="F748" s="908"/>
      <c r="G748" s="908"/>
      <c r="H748" s="908"/>
      <c r="I748" s="908"/>
      <c r="J748" s="908"/>
      <c r="K748" s="908"/>
      <c r="L748" s="908"/>
      <c r="M748" s="908"/>
      <c r="N748" s="908"/>
      <c r="O748" s="908"/>
      <c r="P748" s="908"/>
      <c r="Q748" s="908"/>
      <c r="R748" s="908"/>
      <c r="S748" s="908"/>
      <c r="T748" s="908"/>
      <c r="U748" s="908"/>
      <c r="V748" s="908"/>
      <c r="W748" s="908"/>
      <c r="X748" s="908"/>
      <c r="Y748" s="908"/>
      <c r="Z748" s="908"/>
      <c r="AA748" s="908"/>
      <c r="AB748" s="908"/>
      <c r="AC748" s="908"/>
      <c r="AD748" s="908"/>
      <c r="AE748" s="908"/>
      <c r="AF748" s="908"/>
      <c r="AG748" s="908"/>
      <c r="AH748" s="908"/>
      <c r="AI748" s="908"/>
      <c r="AJ748" s="908"/>
      <c r="AK748" s="908"/>
      <c r="AL748" s="908"/>
      <c r="AM748" s="908"/>
      <c r="AN748" s="908"/>
      <c r="AO748" s="908"/>
      <c r="AP748" s="908"/>
      <c r="AQ748" s="908"/>
    </row>
    <row r="749" spans="1:43" ht="12.75" customHeight="1" x14ac:dyDescent="0.2">
      <c r="A749" s="908"/>
      <c r="B749" s="909"/>
      <c r="C749" s="908"/>
      <c r="D749" s="908"/>
      <c r="E749" s="908"/>
      <c r="F749" s="908"/>
      <c r="G749" s="908"/>
      <c r="H749" s="908"/>
      <c r="I749" s="908"/>
      <c r="J749" s="908"/>
      <c r="K749" s="908"/>
      <c r="L749" s="908"/>
      <c r="M749" s="908"/>
      <c r="N749" s="908"/>
      <c r="O749" s="908"/>
      <c r="P749" s="908"/>
      <c r="Q749" s="908"/>
      <c r="R749" s="908"/>
      <c r="S749" s="908"/>
      <c r="T749" s="908"/>
      <c r="U749" s="908"/>
      <c r="V749" s="908"/>
      <c r="W749" s="908"/>
      <c r="X749" s="908"/>
      <c r="Y749" s="908"/>
      <c r="Z749" s="908"/>
      <c r="AA749" s="908"/>
      <c r="AB749" s="908"/>
      <c r="AC749" s="908"/>
      <c r="AD749" s="908"/>
      <c r="AE749" s="908"/>
      <c r="AF749" s="908"/>
      <c r="AG749" s="908"/>
      <c r="AH749" s="908"/>
      <c r="AI749" s="908"/>
      <c r="AJ749" s="908"/>
      <c r="AK749" s="908"/>
      <c r="AL749" s="908"/>
      <c r="AM749" s="908"/>
      <c r="AN749" s="908"/>
      <c r="AO749" s="908"/>
      <c r="AP749" s="908"/>
      <c r="AQ749" s="908"/>
    </row>
    <row r="750" spans="1:43" ht="12.75" customHeight="1" x14ac:dyDescent="0.2">
      <c r="A750" s="908"/>
      <c r="B750" s="909"/>
      <c r="C750" s="908"/>
      <c r="D750" s="908"/>
      <c r="E750" s="908"/>
      <c r="F750" s="908"/>
      <c r="G750" s="908"/>
      <c r="H750" s="908"/>
      <c r="I750" s="908"/>
      <c r="J750" s="908"/>
      <c r="K750" s="908"/>
      <c r="L750" s="908"/>
      <c r="M750" s="908"/>
      <c r="N750" s="908"/>
      <c r="O750" s="908"/>
      <c r="P750" s="908"/>
      <c r="Q750" s="908"/>
      <c r="R750" s="908"/>
      <c r="S750" s="908"/>
      <c r="T750" s="908"/>
      <c r="U750" s="908"/>
      <c r="V750" s="908"/>
      <c r="W750" s="908"/>
      <c r="X750" s="908"/>
      <c r="Y750" s="908"/>
      <c r="Z750" s="908"/>
      <c r="AA750" s="908"/>
      <c r="AB750" s="908"/>
      <c r="AC750" s="908"/>
      <c r="AD750" s="908"/>
      <c r="AE750" s="908"/>
      <c r="AF750" s="908"/>
      <c r="AG750" s="908"/>
      <c r="AH750" s="908"/>
      <c r="AI750" s="908"/>
      <c r="AJ750" s="908"/>
      <c r="AK750" s="908"/>
      <c r="AL750" s="908"/>
      <c r="AM750" s="908"/>
      <c r="AN750" s="908"/>
      <c r="AO750" s="908"/>
      <c r="AP750" s="908"/>
      <c r="AQ750" s="908"/>
    </row>
    <row r="751" spans="1:43" ht="12.75" customHeight="1" x14ac:dyDescent="0.2">
      <c r="A751" s="908"/>
      <c r="B751" s="909"/>
      <c r="C751" s="908"/>
      <c r="D751" s="908"/>
      <c r="E751" s="908"/>
      <c r="F751" s="908"/>
      <c r="G751" s="908"/>
      <c r="H751" s="908"/>
      <c r="I751" s="908"/>
      <c r="J751" s="908"/>
      <c r="K751" s="908"/>
      <c r="L751" s="908"/>
      <c r="M751" s="908"/>
      <c r="N751" s="908"/>
      <c r="O751" s="908"/>
      <c r="P751" s="908"/>
      <c r="Q751" s="908"/>
      <c r="R751" s="908"/>
      <c r="S751" s="908"/>
      <c r="T751" s="908"/>
      <c r="U751" s="908"/>
      <c r="V751" s="908"/>
      <c r="W751" s="908"/>
      <c r="X751" s="908"/>
      <c r="Y751" s="908"/>
      <c r="Z751" s="908"/>
      <c r="AA751" s="908"/>
      <c r="AB751" s="908"/>
      <c r="AC751" s="908"/>
      <c r="AD751" s="908"/>
      <c r="AE751" s="908"/>
      <c r="AF751" s="908"/>
      <c r="AG751" s="908"/>
      <c r="AH751" s="908"/>
      <c r="AI751" s="908"/>
      <c r="AJ751" s="908"/>
      <c r="AK751" s="908"/>
      <c r="AL751" s="908"/>
      <c r="AM751" s="908"/>
      <c r="AN751" s="908"/>
      <c r="AO751" s="908"/>
      <c r="AP751" s="908"/>
      <c r="AQ751" s="908"/>
    </row>
    <row r="752" spans="1:43" ht="12.75" customHeight="1" x14ac:dyDescent="0.2">
      <c r="A752" s="908"/>
      <c r="B752" s="909"/>
      <c r="C752" s="908"/>
      <c r="D752" s="908"/>
      <c r="E752" s="908"/>
      <c r="F752" s="908"/>
      <c r="G752" s="908"/>
      <c r="H752" s="908"/>
      <c r="I752" s="908"/>
      <c r="J752" s="908"/>
      <c r="K752" s="908"/>
      <c r="L752" s="908"/>
      <c r="M752" s="908"/>
      <c r="N752" s="908"/>
      <c r="O752" s="908"/>
      <c r="P752" s="908"/>
      <c r="Q752" s="908"/>
      <c r="R752" s="908"/>
      <c r="S752" s="908"/>
      <c r="T752" s="908"/>
      <c r="U752" s="908"/>
      <c r="V752" s="908"/>
      <c r="W752" s="908"/>
      <c r="X752" s="908"/>
      <c r="Y752" s="908"/>
      <c r="Z752" s="908"/>
      <c r="AA752" s="908"/>
      <c r="AB752" s="908"/>
      <c r="AC752" s="908"/>
      <c r="AD752" s="908"/>
      <c r="AE752" s="908"/>
      <c r="AF752" s="908"/>
      <c r="AG752" s="908"/>
      <c r="AH752" s="908"/>
      <c r="AI752" s="908"/>
      <c r="AJ752" s="908"/>
      <c r="AK752" s="908"/>
      <c r="AL752" s="908"/>
      <c r="AM752" s="908"/>
      <c r="AN752" s="908"/>
      <c r="AO752" s="908"/>
      <c r="AP752" s="908"/>
      <c r="AQ752" s="908"/>
    </row>
    <row r="753" spans="1:43" ht="12.75" customHeight="1" x14ac:dyDescent="0.2">
      <c r="A753" s="908"/>
      <c r="B753" s="909"/>
      <c r="C753" s="908"/>
      <c r="D753" s="908"/>
      <c r="E753" s="908"/>
      <c r="F753" s="908"/>
      <c r="G753" s="908"/>
      <c r="H753" s="908"/>
      <c r="I753" s="908"/>
      <c r="J753" s="908"/>
      <c r="K753" s="908"/>
      <c r="L753" s="908"/>
      <c r="M753" s="908"/>
      <c r="N753" s="908"/>
      <c r="O753" s="908"/>
      <c r="P753" s="908"/>
      <c r="Q753" s="908"/>
      <c r="R753" s="908"/>
      <c r="S753" s="908"/>
      <c r="T753" s="908"/>
      <c r="U753" s="908"/>
      <c r="V753" s="908"/>
      <c r="W753" s="908"/>
      <c r="X753" s="908"/>
      <c r="Y753" s="908"/>
      <c r="Z753" s="908"/>
      <c r="AA753" s="908"/>
      <c r="AB753" s="908"/>
      <c r="AC753" s="908"/>
      <c r="AD753" s="908"/>
      <c r="AE753" s="908"/>
      <c r="AF753" s="908"/>
      <c r="AG753" s="908"/>
      <c r="AH753" s="908"/>
      <c r="AI753" s="908"/>
      <c r="AJ753" s="908"/>
      <c r="AK753" s="908"/>
      <c r="AL753" s="908"/>
      <c r="AM753" s="908"/>
      <c r="AN753" s="908"/>
      <c r="AO753" s="908"/>
      <c r="AP753" s="908"/>
      <c r="AQ753" s="908"/>
    </row>
    <row r="754" spans="1:43" ht="12.75" customHeight="1" x14ac:dyDescent="0.2">
      <c r="A754" s="908"/>
      <c r="B754" s="909"/>
      <c r="C754" s="908"/>
      <c r="D754" s="908"/>
      <c r="E754" s="908"/>
      <c r="F754" s="908"/>
      <c r="G754" s="908"/>
      <c r="H754" s="908"/>
      <c r="I754" s="908"/>
      <c r="J754" s="908"/>
      <c r="K754" s="908"/>
      <c r="L754" s="908"/>
      <c r="M754" s="908"/>
      <c r="N754" s="908"/>
      <c r="O754" s="908"/>
      <c r="P754" s="908"/>
      <c r="Q754" s="908"/>
      <c r="R754" s="908"/>
      <c r="S754" s="908"/>
      <c r="T754" s="908"/>
      <c r="U754" s="908"/>
      <c r="V754" s="908"/>
      <c r="W754" s="908"/>
      <c r="X754" s="908"/>
      <c r="Y754" s="908"/>
      <c r="Z754" s="908"/>
      <c r="AA754" s="908"/>
      <c r="AB754" s="908"/>
      <c r="AC754" s="908"/>
      <c r="AD754" s="908"/>
      <c r="AE754" s="908"/>
      <c r="AF754" s="908"/>
      <c r="AG754" s="908"/>
      <c r="AH754" s="908"/>
      <c r="AI754" s="908"/>
      <c r="AJ754" s="908"/>
      <c r="AK754" s="908"/>
      <c r="AL754" s="908"/>
      <c r="AM754" s="908"/>
      <c r="AN754" s="908"/>
      <c r="AO754" s="908"/>
      <c r="AP754" s="908"/>
      <c r="AQ754" s="908"/>
    </row>
    <row r="755" spans="1:43" ht="12.75" customHeight="1" x14ac:dyDescent="0.2">
      <c r="A755" s="908"/>
      <c r="B755" s="909"/>
      <c r="C755" s="908"/>
      <c r="D755" s="908"/>
      <c r="E755" s="908"/>
      <c r="F755" s="908"/>
      <c r="G755" s="908"/>
      <c r="H755" s="908"/>
      <c r="I755" s="908"/>
      <c r="J755" s="908"/>
      <c r="K755" s="908"/>
      <c r="L755" s="908"/>
      <c r="M755" s="908"/>
      <c r="N755" s="908"/>
      <c r="O755" s="908"/>
      <c r="P755" s="908"/>
      <c r="Q755" s="908"/>
      <c r="R755" s="908"/>
      <c r="S755" s="908"/>
      <c r="T755" s="908"/>
      <c r="U755" s="908"/>
      <c r="V755" s="908"/>
      <c r="W755" s="908"/>
      <c r="X755" s="908"/>
      <c r="Y755" s="908"/>
      <c r="Z755" s="908"/>
      <c r="AA755" s="908"/>
      <c r="AB755" s="908"/>
      <c r="AC755" s="908"/>
      <c r="AD755" s="908"/>
      <c r="AE755" s="908"/>
      <c r="AF755" s="908"/>
      <c r="AG755" s="908"/>
      <c r="AH755" s="908"/>
      <c r="AI755" s="908"/>
      <c r="AJ755" s="908"/>
      <c r="AK755" s="908"/>
      <c r="AL755" s="908"/>
      <c r="AM755" s="908"/>
      <c r="AN755" s="908"/>
      <c r="AO755" s="908"/>
      <c r="AP755" s="908"/>
      <c r="AQ755" s="908"/>
    </row>
    <row r="756" spans="1:43" ht="12.75" customHeight="1" x14ac:dyDescent="0.2">
      <c r="A756" s="908"/>
      <c r="B756" s="909"/>
      <c r="C756" s="908"/>
      <c r="D756" s="908"/>
      <c r="E756" s="908"/>
      <c r="F756" s="908"/>
      <c r="G756" s="908"/>
      <c r="H756" s="908"/>
      <c r="I756" s="908"/>
      <c r="J756" s="908"/>
      <c r="K756" s="908"/>
      <c r="L756" s="908"/>
      <c r="M756" s="908"/>
      <c r="N756" s="908"/>
      <c r="O756" s="908"/>
      <c r="P756" s="908"/>
      <c r="Q756" s="908"/>
      <c r="R756" s="908"/>
      <c r="S756" s="908"/>
      <c r="T756" s="908"/>
      <c r="U756" s="908"/>
      <c r="V756" s="908"/>
      <c r="W756" s="908"/>
      <c r="X756" s="908"/>
      <c r="Y756" s="908"/>
      <c r="Z756" s="908"/>
      <c r="AA756" s="908"/>
      <c r="AB756" s="908"/>
      <c r="AC756" s="908"/>
      <c r="AD756" s="908"/>
      <c r="AE756" s="908"/>
      <c r="AF756" s="908"/>
      <c r="AG756" s="908"/>
      <c r="AH756" s="908"/>
      <c r="AI756" s="908"/>
      <c r="AJ756" s="908"/>
      <c r="AK756" s="908"/>
      <c r="AL756" s="908"/>
      <c r="AM756" s="908"/>
      <c r="AN756" s="908"/>
      <c r="AO756" s="908"/>
      <c r="AP756" s="908"/>
      <c r="AQ756" s="908"/>
    </row>
    <row r="757" spans="1:43" ht="12.75" customHeight="1" x14ac:dyDescent="0.2">
      <c r="A757" s="908"/>
      <c r="B757" s="909"/>
      <c r="C757" s="908"/>
      <c r="D757" s="908"/>
      <c r="E757" s="908"/>
      <c r="F757" s="908"/>
      <c r="G757" s="908"/>
      <c r="H757" s="908"/>
      <c r="I757" s="908"/>
      <c r="J757" s="908"/>
      <c r="K757" s="908"/>
      <c r="L757" s="908"/>
      <c r="M757" s="908"/>
      <c r="N757" s="908"/>
      <c r="O757" s="908"/>
      <c r="P757" s="908"/>
      <c r="Q757" s="908"/>
      <c r="R757" s="908"/>
      <c r="S757" s="908"/>
      <c r="T757" s="908"/>
      <c r="U757" s="908"/>
      <c r="V757" s="908"/>
      <c r="W757" s="908"/>
      <c r="X757" s="908"/>
      <c r="Y757" s="908"/>
      <c r="Z757" s="908"/>
      <c r="AA757" s="908"/>
      <c r="AB757" s="908"/>
      <c r="AC757" s="908"/>
      <c r="AD757" s="908"/>
      <c r="AE757" s="908"/>
      <c r="AF757" s="908"/>
      <c r="AG757" s="908"/>
      <c r="AH757" s="908"/>
      <c r="AI757" s="908"/>
      <c r="AJ757" s="908"/>
      <c r="AK757" s="908"/>
      <c r="AL757" s="908"/>
      <c r="AM757" s="908"/>
      <c r="AN757" s="908"/>
      <c r="AO757" s="908"/>
      <c r="AP757" s="908"/>
      <c r="AQ757" s="908"/>
    </row>
    <row r="758" spans="1:43" ht="12.75" customHeight="1" x14ac:dyDescent="0.2">
      <c r="A758" s="908"/>
      <c r="B758" s="909"/>
      <c r="C758" s="908"/>
      <c r="D758" s="908"/>
      <c r="E758" s="908"/>
      <c r="F758" s="908"/>
      <c r="G758" s="908"/>
      <c r="H758" s="908"/>
      <c r="I758" s="908"/>
      <c r="J758" s="908"/>
      <c r="K758" s="908"/>
      <c r="L758" s="908"/>
      <c r="M758" s="908"/>
      <c r="N758" s="908"/>
      <c r="O758" s="908"/>
      <c r="P758" s="908"/>
      <c r="Q758" s="908"/>
      <c r="R758" s="908"/>
      <c r="S758" s="908"/>
      <c r="T758" s="908"/>
      <c r="U758" s="908"/>
      <c r="V758" s="908"/>
      <c r="W758" s="908"/>
      <c r="X758" s="908"/>
      <c r="Y758" s="908"/>
      <c r="Z758" s="908"/>
      <c r="AA758" s="908"/>
      <c r="AB758" s="908"/>
      <c r="AC758" s="908"/>
      <c r="AD758" s="908"/>
      <c r="AE758" s="908"/>
      <c r="AF758" s="908"/>
      <c r="AG758" s="908"/>
      <c r="AH758" s="908"/>
      <c r="AI758" s="908"/>
      <c r="AJ758" s="908"/>
      <c r="AK758" s="908"/>
      <c r="AL758" s="908"/>
      <c r="AM758" s="908"/>
      <c r="AN758" s="908"/>
      <c r="AO758" s="908"/>
      <c r="AP758" s="908"/>
      <c r="AQ758" s="908"/>
    </row>
    <row r="759" spans="1:43" ht="12.75" customHeight="1" x14ac:dyDescent="0.2">
      <c r="A759" s="908"/>
      <c r="B759" s="909"/>
      <c r="C759" s="908"/>
      <c r="D759" s="908"/>
      <c r="E759" s="908"/>
      <c r="F759" s="908"/>
      <c r="G759" s="908"/>
      <c r="H759" s="908"/>
      <c r="I759" s="908"/>
      <c r="J759" s="908"/>
      <c r="K759" s="908"/>
      <c r="L759" s="908"/>
      <c r="M759" s="908"/>
      <c r="N759" s="908"/>
      <c r="O759" s="908"/>
      <c r="P759" s="908"/>
      <c r="Q759" s="908"/>
      <c r="R759" s="908"/>
      <c r="S759" s="908"/>
      <c r="T759" s="908"/>
      <c r="U759" s="908"/>
      <c r="V759" s="908"/>
      <c r="W759" s="908"/>
      <c r="X759" s="908"/>
      <c r="Y759" s="908"/>
      <c r="Z759" s="908"/>
      <c r="AA759" s="908"/>
      <c r="AB759" s="908"/>
      <c r="AC759" s="908"/>
      <c r="AD759" s="908"/>
      <c r="AE759" s="908"/>
      <c r="AF759" s="908"/>
      <c r="AG759" s="908"/>
      <c r="AH759" s="908"/>
      <c r="AI759" s="908"/>
      <c r="AJ759" s="908"/>
      <c r="AK759" s="908"/>
      <c r="AL759" s="908"/>
      <c r="AM759" s="908"/>
      <c r="AN759" s="908"/>
      <c r="AO759" s="908"/>
      <c r="AP759" s="908"/>
      <c r="AQ759" s="908"/>
    </row>
    <row r="760" spans="1:43" ht="12.75" customHeight="1" x14ac:dyDescent="0.2">
      <c r="A760" s="908"/>
      <c r="B760" s="909"/>
      <c r="C760" s="908"/>
      <c r="D760" s="908"/>
      <c r="E760" s="908"/>
      <c r="F760" s="908"/>
      <c r="G760" s="908"/>
      <c r="H760" s="908"/>
      <c r="I760" s="908"/>
      <c r="J760" s="908"/>
      <c r="K760" s="908"/>
      <c r="L760" s="908"/>
      <c r="M760" s="908"/>
      <c r="N760" s="908"/>
      <c r="O760" s="908"/>
      <c r="P760" s="908"/>
      <c r="Q760" s="908"/>
      <c r="R760" s="908"/>
      <c r="S760" s="908"/>
      <c r="T760" s="908"/>
      <c r="U760" s="908"/>
      <c r="V760" s="908"/>
      <c r="W760" s="908"/>
      <c r="X760" s="908"/>
      <c r="Y760" s="908"/>
      <c r="Z760" s="908"/>
      <c r="AA760" s="908"/>
      <c r="AB760" s="908"/>
      <c r="AC760" s="908"/>
      <c r="AD760" s="908"/>
      <c r="AE760" s="908"/>
      <c r="AF760" s="908"/>
      <c r="AG760" s="908"/>
      <c r="AH760" s="908"/>
      <c r="AI760" s="908"/>
      <c r="AJ760" s="908"/>
      <c r="AK760" s="908"/>
      <c r="AL760" s="908"/>
      <c r="AM760" s="908"/>
      <c r="AN760" s="908"/>
      <c r="AO760" s="908"/>
      <c r="AP760" s="908"/>
      <c r="AQ760" s="908"/>
    </row>
    <row r="761" spans="1:43" ht="12.75" customHeight="1" x14ac:dyDescent="0.2">
      <c r="A761" s="908"/>
      <c r="B761" s="909"/>
      <c r="C761" s="908"/>
      <c r="D761" s="908"/>
      <c r="E761" s="908"/>
      <c r="F761" s="908"/>
      <c r="G761" s="908"/>
      <c r="H761" s="908"/>
      <c r="I761" s="908"/>
      <c r="J761" s="908"/>
      <c r="K761" s="908"/>
      <c r="L761" s="908"/>
      <c r="M761" s="908"/>
      <c r="N761" s="908"/>
      <c r="O761" s="908"/>
      <c r="P761" s="908"/>
      <c r="Q761" s="908"/>
      <c r="R761" s="908"/>
      <c r="S761" s="908"/>
      <c r="T761" s="908"/>
      <c r="U761" s="908"/>
      <c r="V761" s="908"/>
      <c r="W761" s="908"/>
      <c r="X761" s="908"/>
      <c r="Y761" s="908"/>
      <c r="Z761" s="908"/>
      <c r="AA761" s="908"/>
      <c r="AB761" s="908"/>
      <c r="AC761" s="908"/>
      <c r="AD761" s="908"/>
      <c r="AE761" s="908"/>
      <c r="AF761" s="908"/>
      <c r="AG761" s="908"/>
      <c r="AH761" s="908"/>
      <c r="AI761" s="908"/>
      <c r="AJ761" s="908"/>
      <c r="AK761" s="908"/>
      <c r="AL761" s="908"/>
      <c r="AM761" s="908"/>
      <c r="AN761" s="908"/>
      <c r="AO761" s="908"/>
      <c r="AP761" s="908"/>
      <c r="AQ761" s="908"/>
    </row>
    <row r="762" spans="1:43" ht="12.75" customHeight="1" x14ac:dyDescent="0.2">
      <c r="A762" s="908"/>
      <c r="B762" s="909"/>
      <c r="C762" s="908"/>
      <c r="D762" s="908"/>
      <c r="E762" s="908"/>
      <c r="F762" s="908"/>
      <c r="G762" s="908"/>
      <c r="H762" s="908"/>
      <c r="I762" s="908"/>
      <c r="J762" s="908"/>
      <c r="K762" s="908"/>
      <c r="L762" s="908"/>
      <c r="M762" s="908"/>
      <c r="N762" s="908"/>
      <c r="O762" s="908"/>
      <c r="P762" s="908"/>
      <c r="Q762" s="908"/>
      <c r="R762" s="908"/>
      <c r="S762" s="908"/>
      <c r="T762" s="908"/>
      <c r="U762" s="908"/>
      <c r="V762" s="908"/>
      <c r="W762" s="908"/>
      <c r="X762" s="908"/>
      <c r="Y762" s="908"/>
      <c r="Z762" s="908"/>
      <c r="AA762" s="908"/>
      <c r="AB762" s="908"/>
      <c r="AC762" s="908"/>
      <c r="AD762" s="908"/>
      <c r="AE762" s="908"/>
      <c r="AF762" s="908"/>
      <c r="AG762" s="908"/>
      <c r="AH762" s="908"/>
      <c r="AI762" s="908"/>
      <c r="AJ762" s="908"/>
      <c r="AK762" s="908"/>
      <c r="AL762" s="908"/>
      <c r="AM762" s="908"/>
      <c r="AN762" s="908"/>
      <c r="AO762" s="908"/>
      <c r="AP762" s="908"/>
      <c r="AQ762" s="908"/>
    </row>
    <row r="763" spans="1:43" ht="12.75" customHeight="1" x14ac:dyDescent="0.2">
      <c r="A763" s="908"/>
      <c r="B763" s="909"/>
      <c r="C763" s="908"/>
      <c r="D763" s="908"/>
      <c r="E763" s="908"/>
      <c r="F763" s="908"/>
      <c r="G763" s="908"/>
      <c r="H763" s="908"/>
      <c r="I763" s="908"/>
      <c r="J763" s="908"/>
      <c r="K763" s="908"/>
      <c r="L763" s="908"/>
      <c r="M763" s="908"/>
      <c r="N763" s="908"/>
      <c r="O763" s="908"/>
      <c r="P763" s="908"/>
      <c r="Q763" s="908"/>
      <c r="R763" s="908"/>
      <c r="S763" s="908"/>
      <c r="T763" s="908"/>
      <c r="U763" s="908"/>
      <c r="V763" s="908"/>
      <c r="W763" s="908"/>
      <c r="X763" s="908"/>
      <c r="Y763" s="908"/>
      <c r="Z763" s="908"/>
      <c r="AA763" s="908"/>
      <c r="AB763" s="908"/>
      <c r="AC763" s="908"/>
      <c r="AD763" s="908"/>
      <c r="AE763" s="908"/>
      <c r="AF763" s="908"/>
      <c r="AG763" s="908"/>
      <c r="AH763" s="908"/>
      <c r="AI763" s="908"/>
      <c r="AJ763" s="908"/>
      <c r="AK763" s="908"/>
      <c r="AL763" s="908"/>
      <c r="AM763" s="908"/>
      <c r="AN763" s="908"/>
      <c r="AO763" s="908"/>
      <c r="AP763" s="908"/>
      <c r="AQ763" s="908"/>
    </row>
    <row r="764" spans="1:43" ht="12.75" customHeight="1" x14ac:dyDescent="0.2">
      <c r="A764" s="908"/>
      <c r="B764" s="909"/>
      <c r="C764" s="908"/>
      <c r="D764" s="908"/>
      <c r="E764" s="908"/>
      <c r="F764" s="908"/>
      <c r="G764" s="908"/>
      <c r="H764" s="908"/>
      <c r="I764" s="908"/>
      <c r="J764" s="908"/>
      <c r="K764" s="908"/>
      <c r="L764" s="908"/>
      <c r="M764" s="908"/>
      <c r="N764" s="908"/>
      <c r="O764" s="908"/>
      <c r="P764" s="908"/>
      <c r="Q764" s="908"/>
      <c r="R764" s="908"/>
      <c r="S764" s="908"/>
      <c r="T764" s="908"/>
      <c r="U764" s="908"/>
      <c r="V764" s="908"/>
      <c r="W764" s="908"/>
      <c r="X764" s="908"/>
      <c r="Y764" s="908"/>
      <c r="Z764" s="908"/>
      <c r="AA764" s="908"/>
      <c r="AB764" s="908"/>
      <c r="AC764" s="908"/>
      <c r="AD764" s="908"/>
      <c r="AE764" s="908"/>
      <c r="AF764" s="908"/>
      <c r="AG764" s="908"/>
      <c r="AH764" s="908"/>
      <c r="AI764" s="908"/>
      <c r="AJ764" s="908"/>
      <c r="AK764" s="908"/>
      <c r="AL764" s="908"/>
      <c r="AM764" s="908"/>
      <c r="AN764" s="908"/>
      <c r="AO764" s="908"/>
      <c r="AP764" s="908"/>
      <c r="AQ764" s="908"/>
    </row>
    <row r="765" spans="1:43" ht="12.75" customHeight="1" x14ac:dyDescent="0.2">
      <c r="A765" s="908"/>
      <c r="B765" s="909"/>
      <c r="C765" s="908"/>
      <c r="D765" s="908"/>
      <c r="E765" s="908"/>
      <c r="F765" s="908"/>
      <c r="G765" s="908"/>
      <c r="H765" s="908"/>
      <c r="I765" s="908"/>
      <c r="J765" s="908"/>
      <c r="K765" s="908"/>
      <c r="L765" s="908"/>
      <c r="M765" s="908"/>
      <c r="N765" s="908"/>
      <c r="O765" s="908"/>
      <c r="P765" s="908"/>
      <c r="Q765" s="908"/>
      <c r="R765" s="908"/>
      <c r="S765" s="908"/>
      <c r="T765" s="908"/>
      <c r="U765" s="908"/>
      <c r="V765" s="908"/>
      <c r="W765" s="908"/>
      <c r="X765" s="908"/>
      <c r="Y765" s="908"/>
      <c r="Z765" s="908"/>
      <c r="AA765" s="908"/>
      <c r="AB765" s="908"/>
      <c r="AC765" s="908"/>
      <c r="AD765" s="908"/>
      <c r="AE765" s="908"/>
      <c r="AF765" s="908"/>
      <c r="AG765" s="908"/>
      <c r="AH765" s="908"/>
      <c r="AI765" s="908"/>
      <c r="AJ765" s="908"/>
      <c r="AK765" s="908"/>
      <c r="AL765" s="908"/>
      <c r="AM765" s="908"/>
      <c r="AN765" s="908"/>
      <c r="AO765" s="908"/>
      <c r="AP765" s="908"/>
      <c r="AQ765" s="908"/>
    </row>
    <row r="766" spans="1:43" ht="12.75" customHeight="1" x14ac:dyDescent="0.2">
      <c r="A766" s="908"/>
      <c r="B766" s="909"/>
      <c r="C766" s="908"/>
      <c r="D766" s="908"/>
      <c r="E766" s="908"/>
      <c r="F766" s="908"/>
      <c r="G766" s="908"/>
      <c r="H766" s="908"/>
      <c r="I766" s="908"/>
      <c r="J766" s="908"/>
      <c r="K766" s="908"/>
      <c r="L766" s="908"/>
      <c r="M766" s="908"/>
      <c r="N766" s="908"/>
      <c r="O766" s="908"/>
      <c r="P766" s="908"/>
      <c r="Q766" s="908"/>
      <c r="R766" s="908"/>
      <c r="S766" s="908"/>
      <c r="T766" s="908"/>
      <c r="U766" s="908"/>
      <c r="V766" s="908"/>
      <c r="W766" s="908"/>
      <c r="X766" s="908"/>
      <c r="Y766" s="908"/>
      <c r="Z766" s="908"/>
      <c r="AA766" s="908"/>
      <c r="AB766" s="908"/>
      <c r="AC766" s="908"/>
      <c r="AD766" s="908"/>
      <c r="AE766" s="908"/>
      <c r="AF766" s="908"/>
      <c r="AG766" s="908"/>
      <c r="AH766" s="908"/>
      <c r="AI766" s="908"/>
      <c r="AJ766" s="908"/>
      <c r="AK766" s="908"/>
      <c r="AL766" s="908"/>
      <c r="AM766" s="908"/>
      <c r="AN766" s="908"/>
      <c r="AO766" s="908"/>
      <c r="AP766" s="908"/>
      <c r="AQ766" s="908"/>
    </row>
    <row r="767" spans="1:43" ht="12.75" customHeight="1" x14ac:dyDescent="0.2">
      <c r="A767" s="908"/>
      <c r="B767" s="909"/>
      <c r="C767" s="908"/>
      <c r="D767" s="908"/>
      <c r="E767" s="908"/>
      <c r="F767" s="908"/>
      <c r="G767" s="908"/>
      <c r="H767" s="908"/>
      <c r="I767" s="908"/>
      <c r="J767" s="908"/>
      <c r="K767" s="908"/>
      <c r="L767" s="908"/>
      <c r="M767" s="908"/>
      <c r="N767" s="908"/>
      <c r="O767" s="908"/>
      <c r="P767" s="908"/>
      <c r="Q767" s="908"/>
      <c r="R767" s="908"/>
      <c r="S767" s="908"/>
      <c r="T767" s="908"/>
      <c r="U767" s="908"/>
      <c r="V767" s="908"/>
      <c r="W767" s="908"/>
      <c r="X767" s="908"/>
      <c r="Y767" s="908"/>
      <c r="Z767" s="908"/>
      <c r="AA767" s="908"/>
      <c r="AB767" s="908"/>
      <c r="AC767" s="908"/>
      <c r="AD767" s="908"/>
      <c r="AE767" s="908"/>
      <c r="AF767" s="908"/>
      <c r="AG767" s="908"/>
      <c r="AH767" s="908"/>
      <c r="AI767" s="908"/>
      <c r="AJ767" s="908"/>
      <c r="AK767" s="908"/>
      <c r="AL767" s="908"/>
      <c r="AM767" s="908"/>
      <c r="AN767" s="908"/>
      <c r="AO767" s="908"/>
      <c r="AP767" s="908"/>
      <c r="AQ767" s="908"/>
    </row>
    <row r="768" spans="1:43" ht="12.75" customHeight="1" x14ac:dyDescent="0.2">
      <c r="A768" s="908"/>
      <c r="B768" s="909"/>
      <c r="C768" s="908"/>
      <c r="D768" s="908"/>
      <c r="E768" s="908"/>
      <c r="F768" s="908"/>
      <c r="G768" s="908"/>
      <c r="H768" s="908"/>
      <c r="I768" s="908"/>
      <c r="J768" s="908"/>
      <c r="K768" s="908"/>
      <c r="L768" s="908"/>
      <c r="M768" s="908"/>
      <c r="N768" s="908"/>
      <c r="O768" s="908"/>
      <c r="P768" s="908"/>
      <c r="Q768" s="908"/>
      <c r="R768" s="908"/>
      <c r="S768" s="908"/>
      <c r="T768" s="908"/>
      <c r="U768" s="908"/>
      <c r="V768" s="908"/>
      <c r="W768" s="908"/>
      <c r="X768" s="908"/>
      <c r="Y768" s="908"/>
      <c r="Z768" s="908"/>
      <c r="AA768" s="908"/>
      <c r="AB768" s="908"/>
      <c r="AC768" s="908"/>
      <c r="AD768" s="908"/>
      <c r="AE768" s="908"/>
      <c r="AF768" s="908"/>
      <c r="AG768" s="908"/>
      <c r="AH768" s="908"/>
      <c r="AI768" s="908"/>
      <c r="AJ768" s="908"/>
      <c r="AK768" s="908"/>
      <c r="AL768" s="908"/>
      <c r="AM768" s="908"/>
      <c r="AN768" s="908"/>
      <c r="AO768" s="908"/>
      <c r="AP768" s="908"/>
      <c r="AQ768" s="908"/>
    </row>
    <row r="769" spans="1:43" ht="12.75" customHeight="1" x14ac:dyDescent="0.2">
      <c r="A769" s="908"/>
      <c r="B769" s="909"/>
      <c r="C769" s="908"/>
      <c r="D769" s="908"/>
      <c r="E769" s="908"/>
      <c r="F769" s="908"/>
      <c r="G769" s="908"/>
      <c r="H769" s="908"/>
      <c r="I769" s="908"/>
      <c r="J769" s="908"/>
      <c r="K769" s="908"/>
      <c r="L769" s="908"/>
      <c r="M769" s="908"/>
      <c r="N769" s="908"/>
      <c r="O769" s="908"/>
      <c r="P769" s="908"/>
      <c r="Q769" s="908"/>
      <c r="R769" s="908"/>
      <c r="S769" s="908"/>
      <c r="T769" s="908"/>
      <c r="U769" s="908"/>
      <c r="V769" s="908"/>
      <c r="W769" s="908"/>
      <c r="X769" s="908"/>
      <c r="Y769" s="908"/>
      <c r="Z769" s="908"/>
      <c r="AA769" s="908"/>
      <c r="AB769" s="908"/>
      <c r="AC769" s="908"/>
      <c r="AD769" s="908"/>
      <c r="AE769" s="908"/>
      <c r="AF769" s="908"/>
      <c r="AG769" s="908"/>
      <c r="AH769" s="908"/>
      <c r="AI769" s="908"/>
      <c r="AJ769" s="908"/>
      <c r="AK769" s="908"/>
      <c r="AL769" s="908"/>
      <c r="AM769" s="908"/>
      <c r="AN769" s="908"/>
      <c r="AO769" s="908"/>
      <c r="AP769" s="908"/>
      <c r="AQ769" s="908"/>
    </row>
    <row r="770" spans="1:43" ht="12.75" customHeight="1" x14ac:dyDescent="0.2">
      <c r="A770" s="908"/>
      <c r="B770" s="909"/>
      <c r="C770" s="908"/>
      <c r="D770" s="908"/>
      <c r="E770" s="908"/>
      <c r="F770" s="908"/>
      <c r="G770" s="908"/>
      <c r="H770" s="908"/>
      <c r="I770" s="908"/>
      <c r="J770" s="908"/>
      <c r="K770" s="908"/>
      <c r="L770" s="908"/>
      <c r="M770" s="908"/>
      <c r="N770" s="908"/>
      <c r="O770" s="908"/>
      <c r="P770" s="908"/>
      <c r="Q770" s="908"/>
      <c r="R770" s="908"/>
      <c r="S770" s="908"/>
      <c r="T770" s="908"/>
      <c r="U770" s="908"/>
      <c r="V770" s="908"/>
      <c r="W770" s="908"/>
      <c r="X770" s="908"/>
      <c r="Y770" s="908"/>
      <c r="Z770" s="908"/>
      <c r="AA770" s="908"/>
      <c r="AB770" s="908"/>
      <c r="AC770" s="908"/>
      <c r="AD770" s="908"/>
      <c r="AE770" s="908"/>
      <c r="AF770" s="908"/>
      <c r="AG770" s="908"/>
      <c r="AH770" s="908"/>
      <c r="AI770" s="908"/>
      <c r="AJ770" s="908"/>
      <c r="AK770" s="908"/>
      <c r="AL770" s="908"/>
      <c r="AM770" s="908"/>
      <c r="AN770" s="908"/>
      <c r="AO770" s="908"/>
      <c r="AP770" s="908"/>
      <c r="AQ770" s="908"/>
    </row>
    <row r="771" spans="1:43" ht="12.75" customHeight="1" x14ac:dyDescent="0.2">
      <c r="A771" s="908"/>
      <c r="B771" s="909"/>
      <c r="C771" s="908"/>
      <c r="D771" s="908"/>
      <c r="E771" s="908"/>
      <c r="F771" s="908"/>
      <c r="G771" s="908"/>
      <c r="H771" s="908"/>
      <c r="I771" s="908"/>
      <c r="J771" s="908"/>
      <c r="K771" s="908"/>
      <c r="L771" s="908"/>
      <c r="M771" s="908"/>
      <c r="N771" s="908"/>
      <c r="O771" s="908"/>
      <c r="P771" s="908"/>
      <c r="Q771" s="908"/>
      <c r="R771" s="908"/>
      <c r="S771" s="908"/>
      <c r="T771" s="908"/>
      <c r="U771" s="908"/>
      <c r="V771" s="908"/>
      <c r="W771" s="908"/>
      <c r="X771" s="908"/>
      <c r="Y771" s="908"/>
      <c r="Z771" s="908"/>
      <c r="AA771" s="908"/>
      <c r="AB771" s="908"/>
      <c r="AC771" s="908"/>
      <c r="AD771" s="908"/>
      <c r="AE771" s="908"/>
      <c r="AF771" s="908"/>
      <c r="AG771" s="908"/>
      <c r="AH771" s="908"/>
      <c r="AI771" s="908"/>
      <c r="AJ771" s="908"/>
      <c r="AK771" s="908"/>
      <c r="AL771" s="908"/>
      <c r="AM771" s="908"/>
      <c r="AN771" s="908"/>
      <c r="AO771" s="908"/>
      <c r="AP771" s="908"/>
      <c r="AQ771" s="908"/>
    </row>
    <row r="772" spans="1:43" ht="12.75" customHeight="1" x14ac:dyDescent="0.2">
      <c r="A772" s="908"/>
      <c r="B772" s="909"/>
      <c r="C772" s="908"/>
      <c r="D772" s="908"/>
      <c r="E772" s="908"/>
      <c r="F772" s="908"/>
      <c r="G772" s="908"/>
      <c r="H772" s="908"/>
      <c r="I772" s="908"/>
      <c r="J772" s="908"/>
      <c r="K772" s="908"/>
      <c r="L772" s="908"/>
      <c r="M772" s="908"/>
      <c r="N772" s="908"/>
      <c r="O772" s="908"/>
      <c r="P772" s="908"/>
      <c r="Q772" s="908"/>
      <c r="R772" s="908"/>
      <c r="S772" s="908"/>
      <c r="T772" s="908"/>
      <c r="U772" s="908"/>
      <c r="V772" s="908"/>
      <c r="W772" s="908"/>
      <c r="X772" s="908"/>
      <c r="Y772" s="908"/>
      <c r="Z772" s="908"/>
      <c r="AA772" s="908"/>
      <c r="AB772" s="908"/>
      <c r="AC772" s="908"/>
      <c r="AD772" s="908"/>
      <c r="AE772" s="908"/>
      <c r="AF772" s="908"/>
      <c r="AG772" s="908"/>
      <c r="AH772" s="908"/>
      <c r="AI772" s="908"/>
      <c r="AJ772" s="908"/>
      <c r="AK772" s="908"/>
      <c r="AL772" s="908"/>
      <c r="AM772" s="908"/>
      <c r="AN772" s="908"/>
      <c r="AO772" s="908"/>
      <c r="AP772" s="908"/>
      <c r="AQ772" s="908"/>
    </row>
    <row r="773" spans="1:43" ht="12.75" customHeight="1" x14ac:dyDescent="0.2">
      <c r="A773" s="908"/>
      <c r="B773" s="909"/>
      <c r="C773" s="908"/>
      <c r="D773" s="908"/>
      <c r="E773" s="908"/>
      <c r="F773" s="908"/>
      <c r="G773" s="908"/>
      <c r="H773" s="908"/>
      <c r="I773" s="908"/>
      <c r="J773" s="908"/>
      <c r="K773" s="908"/>
      <c r="L773" s="908"/>
      <c r="M773" s="908"/>
      <c r="N773" s="908"/>
      <c r="O773" s="908"/>
      <c r="P773" s="908"/>
      <c r="Q773" s="908"/>
      <c r="R773" s="908"/>
      <c r="S773" s="908"/>
      <c r="T773" s="908"/>
      <c r="U773" s="908"/>
      <c r="V773" s="908"/>
      <c r="W773" s="908"/>
      <c r="X773" s="908"/>
      <c r="Y773" s="908"/>
      <c r="Z773" s="908"/>
      <c r="AA773" s="908"/>
      <c r="AB773" s="908"/>
      <c r="AC773" s="908"/>
      <c r="AD773" s="908"/>
      <c r="AE773" s="908"/>
      <c r="AF773" s="908"/>
      <c r="AG773" s="908"/>
      <c r="AH773" s="908"/>
      <c r="AI773" s="908"/>
      <c r="AJ773" s="908"/>
      <c r="AK773" s="908"/>
      <c r="AL773" s="908"/>
      <c r="AM773" s="908"/>
      <c r="AN773" s="908"/>
      <c r="AO773" s="908"/>
      <c r="AP773" s="908"/>
      <c r="AQ773" s="908"/>
    </row>
    <row r="774" spans="1:43" ht="12.75" customHeight="1" x14ac:dyDescent="0.2">
      <c r="A774" s="908"/>
      <c r="B774" s="909"/>
      <c r="C774" s="908"/>
      <c r="D774" s="908"/>
      <c r="E774" s="908"/>
      <c r="F774" s="908"/>
      <c r="G774" s="908"/>
      <c r="H774" s="908"/>
      <c r="I774" s="908"/>
      <c r="J774" s="908"/>
      <c r="K774" s="908"/>
      <c r="L774" s="908"/>
      <c r="M774" s="908"/>
      <c r="N774" s="908"/>
      <c r="O774" s="908"/>
      <c r="P774" s="908"/>
      <c r="Q774" s="908"/>
      <c r="R774" s="908"/>
      <c r="S774" s="908"/>
      <c r="T774" s="908"/>
      <c r="U774" s="908"/>
      <c r="V774" s="908"/>
      <c r="W774" s="908"/>
      <c r="X774" s="908"/>
      <c r="Y774" s="908"/>
      <c r="Z774" s="908"/>
      <c r="AA774" s="908"/>
      <c r="AB774" s="908"/>
      <c r="AC774" s="908"/>
      <c r="AD774" s="908"/>
      <c r="AE774" s="908"/>
      <c r="AF774" s="908"/>
      <c r="AG774" s="908"/>
      <c r="AH774" s="908"/>
      <c r="AI774" s="908"/>
      <c r="AJ774" s="908"/>
      <c r="AK774" s="908"/>
      <c r="AL774" s="908"/>
      <c r="AM774" s="908"/>
      <c r="AN774" s="908"/>
      <c r="AO774" s="908"/>
      <c r="AP774" s="908"/>
      <c r="AQ774" s="908"/>
    </row>
    <row r="775" spans="1:43" ht="12.75" customHeight="1" x14ac:dyDescent="0.2">
      <c r="A775" s="908"/>
      <c r="B775" s="909"/>
      <c r="C775" s="908"/>
      <c r="D775" s="908"/>
      <c r="E775" s="908"/>
      <c r="F775" s="908"/>
      <c r="G775" s="908"/>
      <c r="H775" s="908"/>
      <c r="I775" s="908"/>
      <c r="J775" s="908"/>
      <c r="K775" s="908"/>
      <c r="L775" s="908"/>
      <c r="M775" s="908"/>
      <c r="N775" s="908"/>
      <c r="O775" s="908"/>
      <c r="P775" s="908"/>
      <c r="Q775" s="908"/>
      <c r="R775" s="908"/>
      <c r="S775" s="908"/>
      <c r="T775" s="908"/>
      <c r="U775" s="908"/>
      <c r="V775" s="908"/>
      <c r="W775" s="908"/>
      <c r="X775" s="908"/>
      <c r="Y775" s="908"/>
      <c r="Z775" s="908"/>
      <c r="AA775" s="908"/>
      <c r="AB775" s="908"/>
      <c r="AC775" s="908"/>
      <c r="AD775" s="908"/>
      <c r="AE775" s="908"/>
      <c r="AF775" s="908"/>
      <c r="AG775" s="908"/>
      <c r="AH775" s="908"/>
      <c r="AI775" s="908"/>
      <c r="AJ775" s="908"/>
      <c r="AK775" s="908"/>
      <c r="AL775" s="908"/>
      <c r="AM775" s="908"/>
      <c r="AN775" s="908"/>
      <c r="AO775" s="908"/>
      <c r="AP775" s="908"/>
      <c r="AQ775" s="908"/>
    </row>
    <row r="776" spans="1:43" ht="12.75" customHeight="1" x14ac:dyDescent="0.2">
      <c r="A776" s="908"/>
      <c r="B776" s="909"/>
      <c r="C776" s="908"/>
      <c r="D776" s="908"/>
      <c r="E776" s="908"/>
      <c r="F776" s="908"/>
      <c r="G776" s="908"/>
      <c r="H776" s="908"/>
      <c r="I776" s="908"/>
      <c r="J776" s="908"/>
      <c r="K776" s="908"/>
      <c r="L776" s="908"/>
      <c r="M776" s="908"/>
      <c r="N776" s="908"/>
      <c r="O776" s="908"/>
      <c r="P776" s="908"/>
      <c r="Q776" s="908"/>
      <c r="R776" s="908"/>
      <c r="S776" s="908"/>
      <c r="T776" s="908"/>
      <c r="U776" s="908"/>
      <c r="V776" s="908"/>
      <c r="W776" s="908"/>
      <c r="X776" s="908"/>
      <c r="Y776" s="908"/>
      <c r="Z776" s="908"/>
      <c r="AA776" s="908"/>
      <c r="AB776" s="908"/>
      <c r="AC776" s="908"/>
      <c r="AD776" s="908"/>
      <c r="AE776" s="908"/>
      <c r="AF776" s="908"/>
      <c r="AG776" s="908"/>
      <c r="AH776" s="908"/>
      <c r="AI776" s="908"/>
      <c r="AJ776" s="908"/>
      <c r="AK776" s="908"/>
      <c r="AL776" s="908"/>
      <c r="AM776" s="908"/>
      <c r="AN776" s="908"/>
      <c r="AO776" s="908"/>
      <c r="AP776" s="908"/>
      <c r="AQ776" s="908"/>
    </row>
    <row r="777" spans="1:43" ht="12.75" customHeight="1" x14ac:dyDescent="0.2">
      <c r="A777" s="908"/>
      <c r="B777" s="909"/>
      <c r="C777" s="908"/>
      <c r="D777" s="908"/>
      <c r="E777" s="908"/>
      <c r="F777" s="908"/>
      <c r="G777" s="908"/>
      <c r="H777" s="908"/>
      <c r="I777" s="908"/>
      <c r="J777" s="908"/>
      <c r="K777" s="908"/>
      <c r="L777" s="908"/>
      <c r="M777" s="908"/>
      <c r="N777" s="908"/>
      <c r="O777" s="908"/>
      <c r="P777" s="908"/>
      <c r="Q777" s="908"/>
      <c r="R777" s="908"/>
      <c r="S777" s="908"/>
      <c r="T777" s="908"/>
      <c r="U777" s="908"/>
      <c r="V777" s="908"/>
      <c r="W777" s="908"/>
      <c r="X777" s="908"/>
      <c r="Y777" s="908"/>
      <c r="Z777" s="908"/>
      <c r="AA777" s="908"/>
      <c r="AB777" s="908"/>
      <c r="AC777" s="908"/>
      <c r="AD777" s="908"/>
      <c r="AE777" s="908"/>
      <c r="AF777" s="908"/>
      <c r="AG777" s="908"/>
      <c r="AH777" s="908"/>
      <c r="AI777" s="908"/>
      <c r="AJ777" s="908"/>
      <c r="AK777" s="908"/>
      <c r="AL777" s="908"/>
      <c r="AM777" s="908"/>
      <c r="AN777" s="908"/>
      <c r="AO777" s="908"/>
      <c r="AP777" s="908"/>
      <c r="AQ777" s="908"/>
    </row>
    <row r="778" spans="1:43" ht="12.75" customHeight="1" x14ac:dyDescent="0.2">
      <c r="A778" s="908"/>
      <c r="B778" s="909"/>
      <c r="C778" s="908"/>
      <c r="D778" s="908"/>
      <c r="E778" s="908"/>
      <c r="F778" s="908"/>
      <c r="G778" s="908"/>
      <c r="H778" s="908"/>
      <c r="I778" s="908"/>
      <c r="J778" s="908"/>
      <c r="K778" s="908"/>
      <c r="L778" s="908"/>
      <c r="M778" s="908"/>
      <c r="N778" s="908"/>
      <c r="O778" s="908"/>
      <c r="P778" s="908"/>
      <c r="Q778" s="908"/>
      <c r="R778" s="908"/>
      <c r="S778" s="908"/>
      <c r="T778" s="908"/>
      <c r="U778" s="908"/>
      <c r="V778" s="908"/>
      <c r="W778" s="908"/>
      <c r="X778" s="908"/>
      <c r="Y778" s="908"/>
      <c r="Z778" s="908"/>
      <c r="AA778" s="908"/>
      <c r="AB778" s="908"/>
      <c r="AC778" s="908"/>
      <c r="AD778" s="908"/>
      <c r="AE778" s="908"/>
      <c r="AF778" s="908"/>
      <c r="AG778" s="908"/>
      <c r="AH778" s="908"/>
      <c r="AI778" s="908"/>
      <c r="AJ778" s="908"/>
      <c r="AK778" s="908"/>
      <c r="AL778" s="908"/>
      <c r="AM778" s="908"/>
      <c r="AN778" s="908"/>
      <c r="AO778" s="908"/>
      <c r="AP778" s="908"/>
      <c r="AQ778" s="908"/>
    </row>
    <row r="779" spans="1:43" ht="12.75" customHeight="1" x14ac:dyDescent="0.2">
      <c r="A779" s="908"/>
      <c r="B779" s="909"/>
      <c r="C779" s="908"/>
      <c r="D779" s="908"/>
      <c r="E779" s="908"/>
      <c r="F779" s="908"/>
      <c r="G779" s="908"/>
      <c r="H779" s="908"/>
      <c r="I779" s="908"/>
      <c r="J779" s="908"/>
      <c r="K779" s="908"/>
      <c r="L779" s="908"/>
      <c r="M779" s="908"/>
      <c r="N779" s="908"/>
      <c r="O779" s="908"/>
      <c r="P779" s="908"/>
      <c r="Q779" s="908"/>
      <c r="R779" s="908"/>
      <c r="S779" s="908"/>
      <c r="T779" s="908"/>
      <c r="U779" s="908"/>
      <c r="V779" s="908"/>
      <c r="W779" s="908"/>
      <c r="X779" s="908"/>
      <c r="Y779" s="908"/>
      <c r="Z779" s="908"/>
      <c r="AA779" s="908"/>
      <c r="AB779" s="908"/>
      <c r="AC779" s="908"/>
      <c r="AD779" s="908"/>
      <c r="AE779" s="908"/>
      <c r="AF779" s="908"/>
      <c r="AG779" s="908"/>
      <c r="AH779" s="908"/>
      <c r="AI779" s="908"/>
      <c r="AJ779" s="908"/>
      <c r="AK779" s="908"/>
      <c r="AL779" s="908"/>
      <c r="AM779" s="908"/>
      <c r="AN779" s="908"/>
      <c r="AO779" s="908"/>
      <c r="AP779" s="908"/>
      <c r="AQ779" s="908"/>
    </row>
    <row r="780" spans="1:43" ht="12.75" customHeight="1" x14ac:dyDescent="0.2">
      <c r="A780" s="908"/>
      <c r="B780" s="909"/>
      <c r="C780" s="908"/>
      <c r="D780" s="908"/>
      <c r="E780" s="908"/>
      <c r="F780" s="908"/>
      <c r="G780" s="908"/>
      <c r="H780" s="908"/>
      <c r="I780" s="908"/>
      <c r="J780" s="908"/>
      <c r="K780" s="908"/>
      <c r="L780" s="908"/>
      <c r="M780" s="908"/>
      <c r="N780" s="908"/>
      <c r="O780" s="908"/>
      <c r="P780" s="908"/>
      <c r="Q780" s="908"/>
      <c r="R780" s="908"/>
      <c r="S780" s="908"/>
      <c r="T780" s="908"/>
      <c r="U780" s="908"/>
      <c r="V780" s="908"/>
      <c r="W780" s="908"/>
      <c r="X780" s="908"/>
      <c r="Y780" s="908"/>
      <c r="Z780" s="908"/>
      <c r="AA780" s="908"/>
      <c r="AB780" s="908"/>
      <c r="AC780" s="908"/>
      <c r="AD780" s="908"/>
      <c r="AE780" s="908"/>
      <c r="AF780" s="908"/>
      <c r="AG780" s="908"/>
      <c r="AH780" s="908"/>
      <c r="AI780" s="908"/>
      <c r="AJ780" s="908"/>
      <c r="AK780" s="908"/>
      <c r="AL780" s="908"/>
      <c r="AM780" s="908"/>
      <c r="AN780" s="908"/>
      <c r="AO780" s="908"/>
      <c r="AP780" s="908"/>
      <c r="AQ780" s="908"/>
    </row>
    <row r="781" spans="1:43" ht="12.75" customHeight="1" x14ac:dyDescent="0.2">
      <c r="A781" s="908"/>
      <c r="B781" s="909"/>
      <c r="C781" s="908"/>
      <c r="D781" s="908"/>
      <c r="E781" s="908"/>
      <c r="F781" s="908"/>
      <c r="G781" s="908"/>
      <c r="H781" s="908"/>
      <c r="I781" s="908"/>
      <c r="J781" s="908"/>
      <c r="K781" s="908"/>
      <c r="L781" s="908"/>
      <c r="M781" s="908"/>
      <c r="N781" s="908"/>
      <c r="O781" s="908"/>
      <c r="P781" s="908"/>
      <c r="Q781" s="908"/>
      <c r="R781" s="908"/>
      <c r="S781" s="908"/>
      <c r="T781" s="908"/>
      <c r="U781" s="908"/>
      <c r="V781" s="908"/>
      <c r="W781" s="908"/>
      <c r="X781" s="908"/>
      <c r="Y781" s="908"/>
      <c r="Z781" s="908"/>
      <c r="AA781" s="908"/>
      <c r="AB781" s="908"/>
      <c r="AC781" s="908"/>
      <c r="AD781" s="908"/>
      <c r="AE781" s="908"/>
      <c r="AF781" s="908"/>
      <c r="AG781" s="908"/>
      <c r="AH781" s="908"/>
      <c r="AI781" s="908"/>
      <c r="AJ781" s="908"/>
      <c r="AK781" s="908"/>
      <c r="AL781" s="908"/>
      <c r="AM781" s="908"/>
      <c r="AN781" s="908"/>
      <c r="AO781" s="908"/>
      <c r="AP781" s="908"/>
      <c r="AQ781" s="908"/>
    </row>
    <row r="782" spans="1:43" ht="12.75" customHeight="1" x14ac:dyDescent="0.2">
      <c r="A782" s="908"/>
      <c r="B782" s="909"/>
      <c r="C782" s="908"/>
      <c r="D782" s="908"/>
      <c r="E782" s="908"/>
      <c r="F782" s="908"/>
      <c r="G782" s="908"/>
      <c r="H782" s="908"/>
      <c r="I782" s="908"/>
      <c r="J782" s="908"/>
      <c r="K782" s="908"/>
      <c r="L782" s="908"/>
      <c r="M782" s="908"/>
      <c r="N782" s="908"/>
      <c r="O782" s="908"/>
      <c r="P782" s="908"/>
      <c r="Q782" s="908"/>
      <c r="R782" s="908"/>
      <c r="S782" s="908"/>
      <c r="T782" s="908"/>
      <c r="U782" s="908"/>
      <c r="V782" s="908"/>
      <c r="W782" s="908"/>
      <c r="X782" s="908"/>
      <c r="Y782" s="908"/>
      <c r="Z782" s="908"/>
      <c r="AA782" s="908"/>
      <c r="AB782" s="908"/>
      <c r="AC782" s="908"/>
      <c r="AD782" s="908"/>
      <c r="AE782" s="908"/>
      <c r="AF782" s="908"/>
      <c r="AG782" s="908"/>
      <c r="AH782" s="908"/>
      <c r="AI782" s="908"/>
      <c r="AJ782" s="908"/>
      <c r="AK782" s="908"/>
      <c r="AL782" s="908"/>
      <c r="AM782" s="908"/>
      <c r="AN782" s="908"/>
      <c r="AO782" s="908"/>
      <c r="AP782" s="908"/>
      <c r="AQ782" s="908"/>
    </row>
    <row r="783" spans="1:43" ht="12.75" customHeight="1" x14ac:dyDescent="0.2">
      <c r="A783" s="908"/>
      <c r="B783" s="909"/>
      <c r="C783" s="908"/>
      <c r="D783" s="908"/>
      <c r="E783" s="908"/>
      <c r="F783" s="908"/>
      <c r="G783" s="908"/>
      <c r="H783" s="908"/>
      <c r="I783" s="908"/>
      <c r="J783" s="908"/>
      <c r="K783" s="908"/>
      <c r="L783" s="908"/>
      <c r="M783" s="908"/>
      <c r="N783" s="908"/>
      <c r="O783" s="908"/>
      <c r="P783" s="908"/>
      <c r="Q783" s="908"/>
      <c r="R783" s="908"/>
      <c r="S783" s="908"/>
      <c r="T783" s="908"/>
      <c r="U783" s="908"/>
      <c r="V783" s="908"/>
      <c r="W783" s="908"/>
      <c r="X783" s="908"/>
      <c r="Y783" s="908"/>
      <c r="Z783" s="908"/>
      <c r="AA783" s="908"/>
      <c r="AB783" s="908"/>
      <c r="AC783" s="908"/>
      <c r="AD783" s="908"/>
      <c r="AE783" s="908"/>
      <c r="AF783" s="908"/>
      <c r="AG783" s="908"/>
      <c r="AH783" s="908"/>
      <c r="AI783" s="908"/>
      <c r="AJ783" s="908"/>
      <c r="AK783" s="908"/>
      <c r="AL783" s="908"/>
      <c r="AM783" s="908"/>
      <c r="AN783" s="908"/>
      <c r="AO783" s="908"/>
      <c r="AP783" s="908"/>
      <c r="AQ783" s="908"/>
    </row>
    <row r="784" spans="1:43" ht="12.75" customHeight="1" x14ac:dyDescent="0.2">
      <c r="A784" s="908"/>
      <c r="B784" s="909"/>
      <c r="C784" s="908"/>
      <c r="D784" s="908"/>
      <c r="E784" s="908"/>
      <c r="F784" s="908"/>
      <c r="G784" s="908"/>
      <c r="H784" s="908"/>
      <c r="I784" s="908"/>
      <c r="J784" s="908"/>
      <c r="K784" s="908"/>
      <c r="L784" s="908"/>
      <c r="M784" s="908"/>
      <c r="N784" s="908"/>
      <c r="O784" s="908"/>
      <c r="P784" s="908"/>
      <c r="Q784" s="908"/>
      <c r="R784" s="908"/>
      <c r="S784" s="908"/>
      <c r="T784" s="908"/>
      <c r="U784" s="908"/>
      <c r="V784" s="908"/>
      <c r="W784" s="908"/>
      <c r="X784" s="908"/>
      <c r="Y784" s="908"/>
      <c r="Z784" s="908"/>
      <c r="AA784" s="908"/>
      <c r="AB784" s="908"/>
      <c r="AC784" s="908"/>
      <c r="AD784" s="908"/>
      <c r="AE784" s="908"/>
      <c r="AF784" s="908"/>
      <c r="AG784" s="908"/>
      <c r="AH784" s="908"/>
      <c r="AI784" s="908"/>
      <c r="AJ784" s="908"/>
      <c r="AK784" s="908"/>
      <c r="AL784" s="908"/>
      <c r="AM784" s="908"/>
      <c r="AN784" s="908"/>
      <c r="AO784" s="908"/>
      <c r="AP784" s="908"/>
      <c r="AQ784" s="908"/>
    </row>
    <row r="785" spans="1:43" ht="12.75" customHeight="1" x14ac:dyDescent="0.2">
      <c r="A785" s="908"/>
      <c r="B785" s="909"/>
      <c r="C785" s="908"/>
      <c r="D785" s="908"/>
      <c r="E785" s="908"/>
      <c r="F785" s="908"/>
      <c r="G785" s="908"/>
      <c r="H785" s="908"/>
      <c r="I785" s="908"/>
      <c r="J785" s="908"/>
      <c r="K785" s="908"/>
      <c r="L785" s="908"/>
      <c r="M785" s="908"/>
      <c r="N785" s="908"/>
      <c r="O785" s="908"/>
      <c r="P785" s="908"/>
      <c r="Q785" s="908"/>
      <c r="R785" s="908"/>
      <c r="S785" s="908"/>
      <c r="T785" s="908"/>
      <c r="U785" s="908"/>
      <c r="V785" s="908"/>
      <c r="W785" s="908"/>
      <c r="X785" s="908"/>
      <c r="Y785" s="908"/>
      <c r="Z785" s="908"/>
      <c r="AA785" s="908"/>
      <c r="AB785" s="908"/>
      <c r="AC785" s="908"/>
      <c r="AD785" s="908"/>
      <c r="AE785" s="908"/>
      <c r="AF785" s="908"/>
      <c r="AG785" s="908"/>
      <c r="AH785" s="908"/>
      <c r="AI785" s="908"/>
      <c r="AJ785" s="908"/>
      <c r="AK785" s="908"/>
      <c r="AL785" s="908"/>
      <c r="AM785" s="908"/>
      <c r="AN785" s="908"/>
      <c r="AO785" s="908"/>
      <c r="AP785" s="908"/>
      <c r="AQ785" s="908"/>
    </row>
    <row r="786" spans="1:43" ht="12.75" customHeight="1" x14ac:dyDescent="0.2">
      <c r="A786" s="908"/>
      <c r="B786" s="909"/>
      <c r="C786" s="908"/>
      <c r="D786" s="908"/>
      <c r="E786" s="908"/>
      <c r="F786" s="908"/>
      <c r="G786" s="908"/>
      <c r="H786" s="908"/>
      <c r="I786" s="908"/>
      <c r="J786" s="908"/>
      <c r="K786" s="908"/>
      <c r="L786" s="908"/>
      <c r="M786" s="908"/>
      <c r="N786" s="908"/>
      <c r="O786" s="908"/>
      <c r="P786" s="908"/>
      <c r="Q786" s="908"/>
      <c r="R786" s="908"/>
      <c r="S786" s="908"/>
      <c r="T786" s="908"/>
      <c r="U786" s="908"/>
      <c r="V786" s="908"/>
      <c r="W786" s="908"/>
      <c r="X786" s="908"/>
      <c r="Y786" s="908"/>
      <c r="Z786" s="908"/>
      <c r="AA786" s="908"/>
      <c r="AB786" s="908"/>
      <c r="AC786" s="908"/>
      <c r="AD786" s="908"/>
      <c r="AE786" s="908"/>
      <c r="AF786" s="908"/>
      <c r="AG786" s="908"/>
      <c r="AH786" s="908"/>
      <c r="AI786" s="908"/>
      <c r="AJ786" s="908"/>
      <c r="AK786" s="908"/>
      <c r="AL786" s="908"/>
      <c r="AM786" s="908"/>
      <c r="AN786" s="908"/>
      <c r="AO786" s="908"/>
      <c r="AP786" s="908"/>
      <c r="AQ786" s="908"/>
    </row>
    <row r="787" spans="1:43" ht="12.75" customHeight="1" x14ac:dyDescent="0.2">
      <c r="A787" s="908"/>
      <c r="B787" s="909"/>
      <c r="C787" s="908"/>
      <c r="D787" s="908"/>
      <c r="E787" s="908"/>
      <c r="F787" s="908"/>
      <c r="G787" s="908"/>
      <c r="H787" s="908"/>
      <c r="I787" s="908"/>
      <c r="J787" s="908"/>
      <c r="K787" s="908"/>
      <c r="L787" s="908"/>
      <c r="M787" s="908"/>
      <c r="N787" s="908"/>
      <c r="O787" s="908"/>
      <c r="P787" s="908"/>
      <c r="Q787" s="908"/>
      <c r="R787" s="908"/>
      <c r="S787" s="908"/>
      <c r="T787" s="908"/>
      <c r="U787" s="908"/>
      <c r="V787" s="908"/>
      <c r="W787" s="908"/>
      <c r="X787" s="908"/>
      <c r="Y787" s="908"/>
      <c r="Z787" s="908"/>
      <c r="AA787" s="908"/>
      <c r="AB787" s="908"/>
      <c r="AC787" s="908"/>
      <c r="AD787" s="908"/>
      <c r="AE787" s="908"/>
      <c r="AF787" s="908"/>
      <c r="AG787" s="908"/>
      <c r="AH787" s="908"/>
      <c r="AI787" s="908"/>
      <c r="AJ787" s="908"/>
      <c r="AK787" s="908"/>
      <c r="AL787" s="908"/>
      <c r="AM787" s="908"/>
      <c r="AN787" s="908"/>
      <c r="AO787" s="908"/>
      <c r="AP787" s="908"/>
      <c r="AQ787" s="908"/>
    </row>
    <row r="788" spans="1:43" ht="12.75" customHeight="1" x14ac:dyDescent="0.2">
      <c r="A788" s="908"/>
      <c r="B788" s="909"/>
      <c r="C788" s="908"/>
      <c r="D788" s="908"/>
      <c r="E788" s="908"/>
      <c r="F788" s="908"/>
      <c r="G788" s="908"/>
      <c r="H788" s="908"/>
      <c r="I788" s="908"/>
      <c r="J788" s="908"/>
      <c r="K788" s="908"/>
      <c r="L788" s="908"/>
      <c r="M788" s="908"/>
      <c r="N788" s="908"/>
      <c r="O788" s="908"/>
      <c r="P788" s="908"/>
      <c r="Q788" s="908"/>
      <c r="R788" s="908"/>
      <c r="S788" s="908"/>
      <c r="T788" s="908"/>
      <c r="U788" s="908"/>
      <c r="V788" s="908"/>
      <c r="W788" s="908"/>
      <c r="X788" s="908"/>
      <c r="Y788" s="908"/>
      <c r="Z788" s="908"/>
      <c r="AA788" s="908"/>
      <c r="AB788" s="908"/>
      <c r="AC788" s="908"/>
      <c r="AD788" s="908"/>
      <c r="AE788" s="908"/>
      <c r="AF788" s="908"/>
      <c r="AG788" s="908"/>
      <c r="AH788" s="908"/>
      <c r="AI788" s="908"/>
      <c r="AJ788" s="908"/>
      <c r="AK788" s="908"/>
      <c r="AL788" s="908"/>
      <c r="AM788" s="908"/>
      <c r="AN788" s="908"/>
      <c r="AO788" s="908"/>
      <c r="AP788" s="908"/>
      <c r="AQ788" s="908"/>
    </row>
    <row r="789" spans="1:43" ht="12.75" customHeight="1" x14ac:dyDescent="0.2">
      <c r="A789" s="908"/>
      <c r="B789" s="909"/>
      <c r="C789" s="908"/>
      <c r="D789" s="908"/>
      <c r="E789" s="908"/>
      <c r="F789" s="908"/>
      <c r="G789" s="908"/>
      <c r="H789" s="908"/>
      <c r="I789" s="908"/>
      <c r="J789" s="908"/>
      <c r="K789" s="908"/>
      <c r="L789" s="908"/>
      <c r="M789" s="908"/>
      <c r="N789" s="908"/>
      <c r="O789" s="908"/>
      <c r="P789" s="908"/>
      <c r="Q789" s="908"/>
      <c r="R789" s="908"/>
      <c r="S789" s="908"/>
      <c r="T789" s="908"/>
      <c r="U789" s="908"/>
      <c r="V789" s="908"/>
      <c r="W789" s="908"/>
      <c r="X789" s="908"/>
      <c r="Y789" s="908"/>
      <c r="Z789" s="908"/>
      <c r="AA789" s="908"/>
      <c r="AB789" s="908"/>
      <c r="AC789" s="908"/>
      <c r="AD789" s="908"/>
      <c r="AE789" s="908"/>
      <c r="AF789" s="908"/>
      <c r="AG789" s="908"/>
      <c r="AH789" s="908"/>
      <c r="AI789" s="908"/>
      <c r="AJ789" s="908"/>
      <c r="AK789" s="908"/>
      <c r="AL789" s="908"/>
      <c r="AM789" s="908"/>
      <c r="AN789" s="908"/>
      <c r="AO789" s="908"/>
      <c r="AP789" s="908"/>
      <c r="AQ789" s="908"/>
    </row>
    <row r="790" spans="1:43" ht="12.75" customHeight="1" x14ac:dyDescent="0.2">
      <c r="A790" s="908"/>
      <c r="B790" s="909"/>
      <c r="C790" s="908"/>
      <c r="D790" s="908"/>
      <c r="E790" s="908"/>
      <c r="F790" s="908"/>
      <c r="G790" s="908"/>
      <c r="H790" s="908"/>
      <c r="I790" s="908"/>
      <c r="J790" s="908"/>
      <c r="K790" s="908"/>
      <c r="L790" s="908"/>
      <c r="M790" s="908"/>
      <c r="N790" s="908"/>
      <c r="O790" s="908"/>
      <c r="P790" s="908"/>
      <c r="Q790" s="908"/>
      <c r="R790" s="908"/>
      <c r="S790" s="908"/>
      <c r="T790" s="908"/>
      <c r="U790" s="908"/>
      <c r="V790" s="908"/>
      <c r="W790" s="908"/>
      <c r="X790" s="908"/>
      <c r="Y790" s="908"/>
      <c r="Z790" s="908"/>
      <c r="AA790" s="908"/>
      <c r="AB790" s="908"/>
      <c r="AC790" s="908"/>
      <c r="AD790" s="908"/>
      <c r="AE790" s="908"/>
      <c r="AF790" s="908"/>
      <c r="AG790" s="908"/>
      <c r="AH790" s="908"/>
      <c r="AI790" s="908"/>
      <c r="AJ790" s="908"/>
      <c r="AK790" s="908"/>
      <c r="AL790" s="908"/>
      <c r="AM790" s="908"/>
      <c r="AN790" s="908"/>
      <c r="AO790" s="908"/>
      <c r="AP790" s="908"/>
      <c r="AQ790" s="908"/>
    </row>
    <row r="791" spans="1:43" ht="12.75" customHeight="1" x14ac:dyDescent="0.2">
      <c r="A791" s="908"/>
      <c r="B791" s="909"/>
      <c r="C791" s="908"/>
      <c r="D791" s="908"/>
      <c r="E791" s="908"/>
      <c r="F791" s="908"/>
      <c r="G791" s="908"/>
      <c r="H791" s="908"/>
      <c r="I791" s="908"/>
      <c r="J791" s="908"/>
      <c r="K791" s="908"/>
      <c r="L791" s="908"/>
      <c r="M791" s="908"/>
      <c r="N791" s="908"/>
      <c r="O791" s="908"/>
      <c r="P791" s="908"/>
      <c r="Q791" s="908"/>
      <c r="R791" s="908"/>
      <c r="S791" s="908"/>
      <c r="T791" s="908"/>
      <c r="U791" s="908"/>
      <c r="V791" s="908"/>
      <c r="W791" s="908"/>
      <c r="X791" s="908"/>
      <c r="Y791" s="908"/>
      <c r="Z791" s="908"/>
      <c r="AA791" s="908"/>
      <c r="AB791" s="908"/>
      <c r="AC791" s="908"/>
      <c r="AD791" s="908"/>
      <c r="AE791" s="908"/>
      <c r="AF791" s="908"/>
      <c r="AG791" s="908"/>
      <c r="AH791" s="908"/>
      <c r="AI791" s="908"/>
      <c r="AJ791" s="908"/>
      <c r="AK791" s="908"/>
      <c r="AL791" s="908"/>
      <c r="AM791" s="908"/>
      <c r="AN791" s="908"/>
      <c r="AO791" s="908"/>
      <c r="AP791" s="908"/>
      <c r="AQ791" s="908"/>
    </row>
    <row r="792" spans="1:43" ht="12.75" customHeight="1" x14ac:dyDescent="0.2">
      <c r="A792" s="908"/>
      <c r="B792" s="909"/>
      <c r="C792" s="908"/>
      <c r="D792" s="908"/>
      <c r="E792" s="908"/>
      <c r="F792" s="908"/>
      <c r="G792" s="908"/>
      <c r="H792" s="908"/>
      <c r="I792" s="908"/>
      <c r="J792" s="908"/>
      <c r="K792" s="908"/>
      <c r="L792" s="908"/>
      <c r="M792" s="908"/>
      <c r="N792" s="908"/>
      <c r="O792" s="908"/>
      <c r="P792" s="908"/>
      <c r="Q792" s="908"/>
      <c r="R792" s="908"/>
      <c r="S792" s="908"/>
      <c r="T792" s="908"/>
      <c r="U792" s="908"/>
      <c r="V792" s="908"/>
      <c r="W792" s="908"/>
      <c r="X792" s="908"/>
      <c r="Y792" s="908"/>
      <c r="Z792" s="908"/>
      <c r="AA792" s="908"/>
      <c r="AB792" s="908"/>
      <c r="AC792" s="908"/>
      <c r="AD792" s="908"/>
      <c r="AE792" s="908"/>
      <c r="AF792" s="908"/>
      <c r="AG792" s="908"/>
      <c r="AH792" s="908"/>
      <c r="AI792" s="908"/>
      <c r="AJ792" s="908"/>
      <c r="AK792" s="908"/>
      <c r="AL792" s="908"/>
      <c r="AM792" s="908"/>
      <c r="AN792" s="908"/>
      <c r="AO792" s="908"/>
      <c r="AP792" s="908"/>
      <c r="AQ792" s="908"/>
    </row>
    <row r="793" spans="1:43" ht="12.75" customHeight="1" x14ac:dyDescent="0.2">
      <c r="A793" s="908"/>
      <c r="B793" s="909"/>
      <c r="C793" s="908"/>
      <c r="D793" s="908"/>
      <c r="E793" s="908"/>
      <c r="F793" s="908"/>
      <c r="G793" s="908"/>
      <c r="H793" s="908"/>
      <c r="I793" s="908"/>
      <c r="J793" s="908"/>
      <c r="K793" s="908"/>
      <c r="L793" s="908"/>
      <c r="M793" s="908"/>
      <c r="N793" s="908"/>
      <c r="O793" s="908"/>
      <c r="P793" s="908"/>
      <c r="Q793" s="908"/>
      <c r="R793" s="908"/>
      <c r="S793" s="908"/>
      <c r="T793" s="908"/>
      <c r="U793" s="908"/>
      <c r="V793" s="908"/>
      <c r="W793" s="908"/>
      <c r="X793" s="908"/>
      <c r="Y793" s="908"/>
      <c r="Z793" s="908"/>
      <c r="AA793" s="908"/>
      <c r="AB793" s="908"/>
      <c r="AC793" s="908"/>
      <c r="AD793" s="908"/>
      <c r="AE793" s="908"/>
      <c r="AF793" s="908"/>
      <c r="AG793" s="908"/>
      <c r="AH793" s="908"/>
      <c r="AI793" s="908"/>
      <c r="AJ793" s="908"/>
      <c r="AK793" s="908"/>
      <c r="AL793" s="908"/>
      <c r="AM793" s="908"/>
      <c r="AN793" s="908"/>
      <c r="AO793" s="908"/>
      <c r="AP793" s="908"/>
      <c r="AQ793" s="908"/>
    </row>
    <row r="794" spans="1:43" ht="12.75" customHeight="1" x14ac:dyDescent="0.2">
      <c r="A794" s="908"/>
      <c r="B794" s="909"/>
      <c r="C794" s="908"/>
      <c r="D794" s="908"/>
      <c r="E794" s="908"/>
      <c r="F794" s="908"/>
      <c r="G794" s="908"/>
      <c r="H794" s="908"/>
      <c r="I794" s="908"/>
      <c r="J794" s="908"/>
      <c r="K794" s="908"/>
      <c r="L794" s="908"/>
      <c r="M794" s="908"/>
      <c r="N794" s="908"/>
      <c r="O794" s="908"/>
      <c r="P794" s="908"/>
      <c r="Q794" s="908"/>
      <c r="R794" s="908"/>
      <c r="S794" s="908"/>
      <c r="T794" s="908"/>
      <c r="U794" s="908"/>
      <c r="V794" s="908"/>
      <c r="W794" s="908"/>
      <c r="X794" s="908"/>
      <c r="Y794" s="908"/>
      <c r="Z794" s="908"/>
      <c r="AA794" s="908"/>
      <c r="AB794" s="908"/>
      <c r="AC794" s="908"/>
      <c r="AD794" s="908"/>
      <c r="AE794" s="908"/>
      <c r="AF794" s="908"/>
      <c r="AG794" s="908"/>
      <c r="AH794" s="908"/>
      <c r="AI794" s="908"/>
      <c r="AJ794" s="908"/>
      <c r="AK794" s="908"/>
      <c r="AL794" s="908"/>
      <c r="AM794" s="908"/>
      <c r="AN794" s="908"/>
      <c r="AO794" s="908"/>
      <c r="AP794" s="908"/>
      <c r="AQ794" s="908"/>
    </row>
    <row r="795" spans="1:43" ht="12.75" customHeight="1" x14ac:dyDescent="0.2">
      <c r="A795" s="908"/>
      <c r="B795" s="909"/>
      <c r="C795" s="908"/>
      <c r="D795" s="908"/>
      <c r="E795" s="908"/>
      <c r="F795" s="908"/>
      <c r="G795" s="908"/>
      <c r="H795" s="908"/>
      <c r="I795" s="908"/>
      <c r="J795" s="908"/>
      <c r="K795" s="908"/>
      <c r="L795" s="908"/>
      <c r="M795" s="908"/>
      <c r="N795" s="908"/>
      <c r="O795" s="908"/>
      <c r="P795" s="908"/>
      <c r="Q795" s="908"/>
      <c r="R795" s="908"/>
      <c r="S795" s="908"/>
      <c r="T795" s="908"/>
      <c r="U795" s="908"/>
      <c r="V795" s="908"/>
      <c r="W795" s="908"/>
      <c r="X795" s="908"/>
      <c r="Y795" s="908"/>
      <c r="Z795" s="908"/>
      <c r="AA795" s="908"/>
      <c r="AB795" s="908"/>
      <c r="AC795" s="908"/>
      <c r="AD795" s="908"/>
      <c r="AE795" s="908"/>
      <c r="AF795" s="908"/>
      <c r="AG795" s="908"/>
      <c r="AH795" s="908"/>
      <c r="AI795" s="908"/>
      <c r="AJ795" s="908"/>
      <c r="AK795" s="908"/>
      <c r="AL795" s="908"/>
      <c r="AM795" s="908"/>
      <c r="AN795" s="908"/>
      <c r="AO795" s="908"/>
      <c r="AP795" s="908"/>
      <c r="AQ795" s="908"/>
    </row>
    <row r="796" spans="1:43" ht="12.75" customHeight="1" x14ac:dyDescent="0.2">
      <c r="A796" s="908"/>
      <c r="B796" s="909"/>
      <c r="C796" s="908"/>
      <c r="D796" s="908"/>
      <c r="E796" s="908"/>
      <c r="F796" s="908"/>
      <c r="G796" s="908"/>
      <c r="H796" s="908"/>
      <c r="I796" s="908"/>
      <c r="J796" s="908"/>
      <c r="K796" s="908"/>
      <c r="L796" s="908"/>
      <c r="M796" s="908"/>
      <c r="N796" s="908"/>
      <c r="O796" s="908"/>
      <c r="P796" s="908"/>
      <c r="Q796" s="908"/>
      <c r="R796" s="908"/>
      <c r="S796" s="908"/>
      <c r="T796" s="908"/>
      <c r="U796" s="908"/>
      <c r="V796" s="908"/>
      <c r="W796" s="908"/>
      <c r="X796" s="908"/>
      <c r="Y796" s="908"/>
      <c r="Z796" s="908"/>
      <c r="AA796" s="908"/>
      <c r="AB796" s="908"/>
      <c r="AC796" s="908"/>
      <c r="AD796" s="908"/>
      <c r="AE796" s="908"/>
      <c r="AF796" s="908"/>
      <c r="AG796" s="908"/>
      <c r="AH796" s="908"/>
      <c r="AI796" s="908"/>
      <c r="AJ796" s="908"/>
      <c r="AK796" s="908"/>
      <c r="AL796" s="908"/>
      <c r="AM796" s="908"/>
      <c r="AN796" s="908"/>
      <c r="AO796" s="908"/>
      <c r="AP796" s="908"/>
      <c r="AQ796" s="908"/>
    </row>
    <row r="797" spans="1:43" ht="12.75" customHeight="1" x14ac:dyDescent="0.2">
      <c r="A797" s="908"/>
      <c r="B797" s="909"/>
      <c r="C797" s="908"/>
      <c r="D797" s="908"/>
      <c r="E797" s="908"/>
      <c r="F797" s="908"/>
      <c r="G797" s="908"/>
      <c r="H797" s="908"/>
      <c r="I797" s="908"/>
      <c r="J797" s="908"/>
      <c r="K797" s="908"/>
      <c r="L797" s="908"/>
      <c r="M797" s="908"/>
      <c r="N797" s="908"/>
      <c r="O797" s="908"/>
      <c r="P797" s="908"/>
      <c r="Q797" s="908"/>
      <c r="R797" s="908"/>
      <c r="S797" s="908"/>
      <c r="T797" s="908"/>
      <c r="U797" s="908"/>
      <c r="V797" s="908"/>
      <c r="W797" s="908"/>
      <c r="X797" s="908"/>
      <c r="Y797" s="908"/>
      <c r="Z797" s="908"/>
      <c r="AA797" s="908"/>
      <c r="AB797" s="908"/>
      <c r="AC797" s="908"/>
      <c r="AD797" s="908"/>
      <c r="AE797" s="908"/>
      <c r="AF797" s="908"/>
      <c r="AG797" s="908"/>
      <c r="AH797" s="908"/>
      <c r="AI797" s="908"/>
      <c r="AJ797" s="908"/>
      <c r="AK797" s="908"/>
      <c r="AL797" s="908"/>
      <c r="AM797" s="908"/>
      <c r="AN797" s="908"/>
      <c r="AO797" s="908"/>
      <c r="AP797" s="908"/>
      <c r="AQ797" s="908"/>
    </row>
    <row r="798" spans="1:43" ht="12.75" customHeight="1" x14ac:dyDescent="0.2">
      <c r="A798" s="908"/>
      <c r="B798" s="909"/>
      <c r="C798" s="908"/>
      <c r="D798" s="908"/>
      <c r="E798" s="908"/>
      <c r="F798" s="908"/>
      <c r="G798" s="908"/>
      <c r="H798" s="908"/>
      <c r="I798" s="908"/>
      <c r="J798" s="908"/>
      <c r="K798" s="908"/>
      <c r="L798" s="908"/>
      <c r="M798" s="908"/>
      <c r="N798" s="908"/>
      <c r="O798" s="908"/>
      <c r="P798" s="908"/>
      <c r="Q798" s="908"/>
      <c r="R798" s="908"/>
      <c r="S798" s="908"/>
      <c r="T798" s="908"/>
      <c r="U798" s="908"/>
      <c r="V798" s="908"/>
      <c r="W798" s="908"/>
      <c r="X798" s="908"/>
      <c r="Y798" s="908"/>
      <c r="Z798" s="908"/>
      <c r="AA798" s="908"/>
      <c r="AB798" s="908"/>
      <c r="AC798" s="908"/>
      <c r="AD798" s="908"/>
      <c r="AE798" s="908"/>
      <c r="AF798" s="908"/>
      <c r="AG798" s="908"/>
      <c r="AH798" s="908"/>
      <c r="AI798" s="908"/>
      <c r="AJ798" s="908"/>
      <c r="AK798" s="908"/>
      <c r="AL798" s="908"/>
      <c r="AM798" s="908"/>
      <c r="AN798" s="908"/>
      <c r="AO798" s="908"/>
      <c r="AP798" s="908"/>
      <c r="AQ798" s="908"/>
    </row>
    <row r="799" spans="1:43" ht="12.75" customHeight="1" x14ac:dyDescent="0.2">
      <c r="A799" s="908"/>
      <c r="B799" s="909"/>
      <c r="C799" s="908"/>
      <c r="D799" s="908"/>
      <c r="E799" s="908"/>
      <c r="F799" s="908"/>
      <c r="G799" s="908"/>
      <c r="H799" s="908"/>
      <c r="I799" s="908"/>
      <c r="J799" s="908"/>
      <c r="K799" s="908"/>
      <c r="L799" s="908"/>
      <c r="M799" s="908"/>
      <c r="N799" s="908"/>
      <c r="O799" s="908"/>
      <c r="P799" s="908"/>
      <c r="Q799" s="908"/>
      <c r="R799" s="908"/>
      <c r="S799" s="908"/>
      <c r="T799" s="908"/>
      <c r="U799" s="908"/>
      <c r="V799" s="908"/>
      <c r="W799" s="908"/>
      <c r="X799" s="908"/>
      <c r="Y799" s="908"/>
      <c r="Z799" s="908"/>
      <c r="AA799" s="908"/>
      <c r="AB799" s="908"/>
      <c r="AC799" s="908"/>
      <c r="AD799" s="908"/>
      <c r="AE799" s="908"/>
      <c r="AF799" s="908"/>
      <c r="AG799" s="908"/>
      <c r="AH799" s="908"/>
      <c r="AI799" s="908"/>
      <c r="AJ799" s="908"/>
      <c r="AK799" s="908"/>
      <c r="AL799" s="908"/>
      <c r="AM799" s="908"/>
      <c r="AN799" s="908"/>
      <c r="AO799" s="908"/>
      <c r="AP799" s="908"/>
      <c r="AQ799" s="908"/>
    </row>
    <row r="800" spans="1:43" ht="12.75" customHeight="1" x14ac:dyDescent="0.2">
      <c r="A800" s="908"/>
      <c r="B800" s="909"/>
      <c r="C800" s="908"/>
      <c r="D800" s="908"/>
      <c r="E800" s="908"/>
      <c r="F800" s="908"/>
      <c r="G800" s="908"/>
      <c r="H800" s="908"/>
      <c r="I800" s="908"/>
      <c r="J800" s="908"/>
      <c r="K800" s="908"/>
      <c r="L800" s="908"/>
      <c r="M800" s="908"/>
      <c r="N800" s="908"/>
      <c r="O800" s="908"/>
      <c r="P800" s="908"/>
      <c r="Q800" s="908"/>
      <c r="R800" s="908"/>
      <c r="S800" s="908"/>
      <c r="T800" s="908"/>
      <c r="U800" s="908"/>
      <c r="V800" s="908"/>
      <c r="W800" s="908"/>
      <c r="X800" s="908"/>
      <c r="Y800" s="908"/>
      <c r="Z800" s="908"/>
      <c r="AA800" s="908"/>
      <c r="AB800" s="908"/>
      <c r="AC800" s="908"/>
      <c r="AD800" s="908"/>
      <c r="AE800" s="908"/>
      <c r="AF800" s="908"/>
      <c r="AG800" s="908"/>
      <c r="AH800" s="908"/>
      <c r="AI800" s="908"/>
      <c r="AJ800" s="908"/>
      <c r="AK800" s="908"/>
      <c r="AL800" s="908"/>
      <c r="AM800" s="908"/>
      <c r="AN800" s="908"/>
      <c r="AO800" s="908"/>
      <c r="AP800" s="908"/>
      <c r="AQ800" s="908"/>
    </row>
    <row r="801" spans="1:43" ht="12.75" customHeight="1" x14ac:dyDescent="0.2">
      <c r="A801" s="908"/>
      <c r="B801" s="909"/>
      <c r="C801" s="908"/>
      <c r="D801" s="908"/>
      <c r="E801" s="908"/>
      <c r="F801" s="908"/>
      <c r="G801" s="908"/>
      <c r="H801" s="908"/>
      <c r="I801" s="908"/>
      <c r="J801" s="908"/>
      <c r="K801" s="908"/>
      <c r="L801" s="908"/>
      <c r="M801" s="908"/>
      <c r="N801" s="908"/>
      <c r="O801" s="908"/>
      <c r="P801" s="908"/>
      <c r="Q801" s="908"/>
      <c r="R801" s="908"/>
      <c r="S801" s="908"/>
      <c r="T801" s="908"/>
      <c r="U801" s="908"/>
      <c r="V801" s="908"/>
      <c r="W801" s="908"/>
      <c r="X801" s="908"/>
      <c r="Y801" s="908"/>
      <c r="Z801" s="908"/>
      <c r="AA801" s="908"/>
      <c r="AB801" s="908"/>
      <c r="AC801" s="908"/>
      <c r="AD801" s="908"/>
      <c r="AE801" s="908"/>
      <c r="AF801" s="908"/>
      <c r="AG801" s="908"/>
      <c r="AH801" s="908"/>
      <c r="AI801" s="908"/>
      <c r="AJ801" s="908"/>
      <c r="AK801" s="908"/>
      <c r="AL801" s="908"/>
      <c r="AM801" s="908"/>
      <c r="AN801" s="908"/>
      <c r="AO801" s="908"/>
      <c r="AP801" s="908"/>
      <c r="AQ801" s="908"/>
    </row>
    <row r="802" spans="1:43" ht="12.75" customHeight="1" x14ac:dyDescent="0.2">
      <c r="A802" s="908"/>
      <c r="B802" s="909"/>
      <c r="C802" s="908"/>
      <c r="D802" s="908"/>
      <c r="E802" s="908"/>
      <c r="F802" s="908"/>
      <c r="G802" s="908"/>
      <c r="H802" s="908"/>
      <c r="I802" s="908"/>
      <c r="J802" s="908"/>
      <c r="K802" s="908"/>
      <c r="L802" s="908"/>
      <c r="M802" s="908"/>
      <c r="N802" s="908"/>
      <c r="O802" s="908"/>
      <c r="P802" s="908"/>
      <c r="Q802" s="908"/>
      <c r="R802" s="908"/>
      <c r="S802" s="908"/>
      <c r="T802" s="908"/>
      <c r="U802" s="908"/>
      <c r="V802" s="908"/>
      <c r="W802" s="908"/>
      <c r="X802" s="908"/>
      <c r="Y802" s="908"/>
      <c r="Z802" s="908"/>
      <c r="AA802" s="908"/>
      <c r="AB802" s="908"/>
      <c r="AC802" s="908"/>
      <c r="AD802" s="908"/>
      <c r="AE802" s="908"/>
      <c r="AF802" s="908"/>
      <c r="AG802" s="908"/>
      <c r="AH802" s="908"/>
      <c r="AI802" s="908"/>
      <c r="AJ802" s="908"/>
      <c r="AK802" s="908"/>
      <c r="AL802" s="908"/>
      <c r="AM802" s="908"/>
      <c r="AN802" s="908"/>
      <c r="AO802" s="908"/>
      <c r="AP802" s="908"/>
      <c r="AQ802" s="908"/>
    </row>
    <row r="803" spans="1:43" ht="12.75" customHeight="1" x14ac:dyDescent="0.2">
      <c r="A803" s="908"/>
      <c r="B803" s="909"/>
      <c r="C803" s="908"/>
      <c r="D803" s="908"/>
      <c r="E803" s="908"/>
      <c r="F803" s="908"/>
      <c r="G803" s="908"/>
      <c r="H803" s="908"/>
      <c r="I803" s="908"/>
      <c r="J803" s="908"/>
      <c r="K803" s="908"/>
      <c r="L803" s="908"/>
      <c r="M803" s="908"/>
      <c r="N803" s="908"/>
      <c r="O803" s="908"/>
      <c r="P803" s="908"/>
      <c r="Q803" s="908"/>
      <c r="R803" s="908"/>
      <c r="S803" s="908"/>
      <c r="T803" s="908"/>
      <c r="U803" s="908"/>
      <c r="V803" s="908"/>
      <c r="W803" s="908"/>
      <c r="X803" s="908"/>
      <c r="Y803" s="908"/>
      <c r="Z803" s="908"/>
      <c r="AA803" s="908"/>
      <c r="AB803" s="908"/>
      <c r="AC803" s="908"/>
      <c r="AD803" s="908"/>
      <c r="AE803" s="908"/>
      <c r="AF803" s="908"/>
      <c r="AG803" s="908"/>
      <c r="AH803" s="908"/>
      <c r="AI803" s="908"/>
      <c r="AJ803" s="908"/>
      <c r="AK803" s="908"/>
      <c r="AL803" s="908"/>
      <c r="AM803" s="908"/>
      <c r="AN803" s="908"/>
      <c r="AO803" s="908"/>
      <c r="AP803" s="908"/>
      <c r="AQ803" s="908"/>
    </row>
    <row r="804" spans="1:43" ht="12.75" customHeight="1" x14ac:dyDescent="0.2">
      <c r="A804" s="908"/>
      <c r="B804" s="909"/>
      <c r="C804" s="908"/>
      <c r="D804" s="908"/>
      <c r="E804" s="908"/>
      <c r="F804" s="908"/>
      <c r="G804" s="908"/>
      <c r="H804" s="908"/>
      <c r="I804" s="908"/>
      <c r="J804" s="908"/>
      <c r="K804" s="908"/>
      <c r="L804" s="908"/>
      <c r="M804" s="908"/>
      <c r="N804" s="908"/>
      <c r="O804" s="908"/>
      <c r="P804" s="908"/>
      <c r="Q804" s="908"/>
      <c r="R804" s="908"/>
      <c r="S804" s="908"/>
      <c r="T804" s="908"/>
      <c r="U804" s="908"/>
      <c r="V804" s="908"/>
      <c r="W804" s="908"/>
      <c r="X804" s="908"/>
      <c r="Y804" s="908"/>
      <c r="Z804" s="908"/>
      <c r="AA804" s="908"/>
      <c r="AB804" s="908"/>
      <c r="AC804" s="908"/>
      <c r="AD804" s="908"/>
      <c r="AE804" s="908"/>
      <c r="AF804" s="908"/>
      <c r="AG804" s="908"/>
      <c r="AH804" s="908"/>
      <c r="AI804" s="908"/>
      <c r="AJ804" s="908"/>
      <c r="AK804" s="908"/>
      <c r="AL804" s="908"/>
      <c r="AM804" s="908"/>
      <c r="AN804" s="908"/>
      <c r="AO804" s="908"/>
      <c r="AP804" s="908"/>
      <c r="AQ804" s="908"/>
    </row>
    <row r="805" spans="1:43" ht="12.75" customHeight="1" x14ac:dyDescent="0.2">
      <c r="A805" s="908"/>
      <c r="B805" s="909"/>
      <c r="C805" s="908"/>
      <c r="D805" s="908"/>
      <c r="E805" s="908"/>
      <c r="F805" s="908"/>
      <c r="G805" s="908"/>
      <c r="H805" s="908"/>
      <c r="I805" s="908"/>
      <c r="J805" s="908"/>
      <c r="K805" s="908"/>
      <c r="L805" s="908"/>
      <c r="M805" s="908"/>
      <c r="N805" s="908"/>
      <c r="O805" s="908"/>
      <c r="P805" s="908"/>
      <c r="Q805" s="908"/>
      <c r="R805" s="908"/>
      <c r="S805" s="908"/>
      <c r="T805" s="908"/>
      <c r="U805" s="908"/>
      <c r="V805" s="908"/>
      <c r="W805" s="908"/>
      <c r="X805" s="908"/>
      <c r="Y805" s="908"/>
      <c r="Z805" s="908"/>
      <c r="AA805" s="908"/>
      <c r="AB805" s="908"/>
      <c r="AC805" s="908"/>
      <c r="AD805" s="908"/>
      <c r="AE805" s="908"/>
      <c r="AF805" s="908"/>
      <c r="AG805" s="908"/>
      <c r="AH805" s="908"/>
      <c r="AI805" s="908"/>
      <c r="AJ805" s="908"/>
      <c r="AK805" s="908"/>
      <c r="AL805" s="908"/>
      <c r="AM805" s="908"/>
      <c r="AN805" s="908"/>
      <c r="AO805" s="908"/>
      <c r="AP805" s="908"/>
      <c r="AQ805" s="908"/>
    </row>
    <row r="806" spans="1:43" ht="12.75" customHeight="1" x14ac:dyDescent="0.2">
      <c r="A806" s="908"/>
      <c r="B806" s="909"/>
      <c r="C806" s="908"/>
      <c r="D806" s="908"/>
      <c r="E806" s="908"/>
      <c r="F806" s="908"/>
      <c r="G806" s="908"/>
      <c r="H806" s="908"/>
      <c r="I806" s="908"/>
      <c r="J806" s="908"/>
      <c r="K806" s="908"/>
      <c r="L806" s="908"/>
      <c r="M806" s="908"/>
      <c r="N806" s="908"/>
      <c r="O806" s="908"/>
      <c r="P806" s="908"/>
      <c r="Q806" s="908"/>
      <c r="R806" s="908"/>
      <c r="S806" s="908"/>
      <c r="T806" s="908"/>
      <c r="U806" s="908"/>
      <c r="V806" s="908"/>
      <c r="W806" s="908"/>
      <c r="X806" s="908"/>
      <c r="Y806" s="908"/>
      <c r="Z806" s="908"/>
      <c r="AA806" s="908"/>
      <c r="AB806" s="908"/>
      <c r="AC806" s="908"/>
      <c r="AD806" s="908"/>
      <c r="AE806" s="908"/>
      <c r="AF806" s="908"/>
      <c r="AG806" s="908"/>
      <c r="AH806" s="908"/>
      <c r="AI806" s="908"/>
      <c r="AJ806" s="908"/>
      <c r="AK806" s="908"/>
      <c r="AL806" s="908"/>
      <c r="AM806" s="908"/>
      <c r="AN806" s="908"/>
      <c r="AO806" s="908"/>
      <c r="AP806" s="908"/>
      <c r="AQ806" s="908"/>
    </row>
    <row r="807" spans="1:43" ht="12.75" customHeight="1" x14ac:dyDescent="0.2">
      <c r="A807" s="908"/>
      <c r="B807" s="909"/>
      <c r="C807" s="908"/>
      <c r="D807" s="908"/>
      <c r="E807" s="908"/>
      <c r="F807" s="908"/>
      <c r="G807" s="908"/>
      <c r="H807" s="908"/>
      <c r="I807" s="908"/>
      <c r="J807" s="908"/>
      <c r="K807" s="908"/>
      <c r="L807" s="908"/>
      <c r="M807" s="908"/>
      <c r="N807" s="908"/>
      <c r="O807" s="908"/>
      <c r="P807" s="908"/>
      <c r="Q807" s="908"/>
      <c r="R807" s="908"/>
      <c r="S807" s="908"/>
      <c r="T807" s="908"/>
      <c r="U807" s="908"/>
      <c r="V807" s="908"/>
      <c r="W807" s="908"/>
      <c r="X807" s="908"/>
      <c r="Y807" s="908"/>
      <c r="Z807" s="908"/>
      <c r="AA807" s="908"/>
      <c r="AB807" s="908"/>
      <c r="AC807" s="908"/>
      <c r="AD807" s="908"/>
      <c r="AE807" s="908"/>
      <c r="AF807" s="908"/>
      <c r="AG807" s="908"/>
      <c r="AH807" s="908"/>
      <c r="AI807" s="908"/>
      <c r="AJ807" s="908"/>
      <c r="AK807" s="908"/>
      <c r="AL807" s="908"/>
      <c r="AM807" s="908"/>
      <c r="AN807" s="908"/>
      <c r="AO807" s="908"/>
      <c r="AP807" s="908"/>
      <c r="AQ807" s="908"/>
    </row>
    <row r="808" spans="1:43" ht="12.75" customHeight="1" x14ac:dyDescent="0.2">
      <c r="A808" s="908"/>
      <c r="B808" s="909"/>
      <c r="C808" s="908"/>
      <c r="D808" s="908"/>
      <c r="E808" s="908"/>
      <c r="F808" s="908"/>
      <c r="G808" s="908"/>
      <c r="H808" s="908"/>
      <c r="I808" s="908"/>
      <c r="J808" s="908"/>
      <c r="K808" s="908"/>
      <c r="L808" s="908"/>
      <c r="M808" s="908"/>
      <c r="N808" s="908"/>
      <c r="O808" s="908"/>
      <c r="P808" s="908"/>
      <c r="Q808" s="908"/>
      <c r="R808" s="908"/>
      <c r="S808" s="908"/>
      <c r="T808" s="908"/>
      <c r="U808" s="908"/>
      <c r="V808" s="908"/>
      <c r="W808" s="908"/>
      <c r="X808" s="908"/>
      <c r="Y808" s="908"/>
      <c r="Z808" s="908"/>
      <c r="AA808" s="908"/>
      <c r="AB808" s="908"/>
      <c r="AC808" s="908"/>
      <c r="AD808" s="908"/>
      <c r="AE808" s="908"/>
      <c r="AF808" s="908"/>
      <c r="AG808" s="908"/>
      <c r="AH808" s="908"/>
      <c r="AI808" s="908"/>
      <c r="AJ808" s="908"/>
      <c r="AK808" s="908"/>
      <c r="AL808" s="908"/>
      <c r="AM808" s="908"/>
      <c r="AN808" s="908"/>
      <c r="AO808" s="908"/>
      <c r="AP808" s="908"/>
      <c r="AQ808" s="908"/>
    </row>
    <row r="809" spans="1:43" ht="12.75" customHeight="1" x14ac:dyDescent="0.2">
      <c r="A809" s="908"/>
      <c r="B809" s="909"/>
      <c r="C809" s="908"/>
      <c r="D809" s="908"/>
      <c r="E809" s="908"/>
      <c r="F809" s="908"/>
      <c r="G809" s="908"/>
      <c r="H809" s="908"/>
      <c r="I809" s="908"/>
      <c r="J809" s="908"/>
      <c r="K809" s="908"/>
      <c r="L809" s="908"/>
      <c r="M809" s="908"/>
      <c r="N809" s="908"/>
      <c r="O809" s="908"/>
      <c r="P809" s="908"/>
      <c r="Q809" s="908"/>
      <c r="R809" s="908"/>
      <c r="S809" s="908"/>
      <c r="T809" s="908"/>
      <c r="U809" s="908"/>
      <c r="V809" s="908"/>
      <c r="W809" s="908"/>
      <c r="X809" s="908"/>
      <c r="Y809" s="908"/>
      <c r="Z809" s="908"/>
      <c r="AA809" s="908"/>
      <c r="AB809" s="908"/>
      <c r="AC809" s="908"/>
      <c r="AD809" s="908"/>
      <c r="AE809" s="908"/>
      <c r="AF809" s="908"/>
      <c r="AG809" s="908"/>
      <c r="AH809" s="908"/>
      <c r="AI809" s="908"/>
      <c r="AJ809" s="908"/>
      <c r="AK809" s="908"/>
      <c r="AL809" s="908"/>
      <c r="AM809" s="908"/>
      <c r="AN809" s="908"/>
      <c r="AO809" s="908"/>
      <c r="AP809" s="908"/>
      <c r="AQ809" s="908"/>
    </row>
    <row r="810" spans="1:43" ht="12.75" customHeight="1" x14ac:dyDescent="0.2">
      <c r="A810" s="908"/>
      <c r="B810" s="909"/>
      <c r="C810" s="908"/>
      <c r="D810" s="908"/>
      <c r="E810" s="908"/>
      <c r="F810" s="908"/>
      <c r="G810" s="908"/>
      <c r="H810" s="908"/>
      <c r="I810" s="908"/>
      <c r="J810" s="908"/>
      <c r="K810" s="908"/>
      <c r="L810" s="908"/>
      <c r="M810" s="908"/>
      <c r="N810" s="908"/>
      <c r="O810" s="908"/>
      <c r="P810" s="908"/>
      <c r="Q810" s="908"/>
      <c r="R810" s="908"/>
      <c r="S810" s="908"/>
      <c r="T810" s="908"/>
      <c r="U810" s="908"/>
      <c r="V810" s="908"/>
      <c r="W810" s="908"/>
      <c r="X810" s="908"/>
      <c r="Y810" s="908"/>
      <c r="Z810" s="908"/>
      <c r="AA810" s="908"/>
      <c r="AB810" s="908"/>
      <c r="AC810" s="908"/>
      <c r="AD810" s="908"/>
      <c r="AE810" s="908"/>
      <c r="AF810" s="908"/>
      <c r="AG810" s="908"/>
      <c r="AH810" s="908"/>
      <c r="AI810" s="908"/>
      <c r="AJ810" s="908"/>
      <c r="AK810" s="908"/>
      <c r="AL810" s="908"/>
      <c r="AM810" s="908"/>
      <c r="AN810" s="908"/>
      <c r="AO810" s="908"/>
      <c r="AP810" s="908"/>
      <c r="AQ810" s="908"/>
    </row>
    <row r="811" spans="1:43" ht="12.75" customHeight="1" x14ac:dyDescent="0.2">
      <c r="A811" s="908"/>
      <c r="B811" s="909"/>
      <c r="C811" s="908"/>
      <c r="D811" s="908"/>
      <c r="E811" s="908"/>
      <c r="F811" s="908"/>
      <c r="G811" s="908"/>
      <c r="H811" s="908"/>
      <c r="I811" s="908"/>
      <c r="J811" s="908"/>
      <c r="K811" s="908"/>
      <c r="L811" s="908"/>
      <c r="M811" s="908"/>
      <c r="N811" s="908"/>
      <c r="O811" s="908"/>
      <c r="P811" s="908"/>
      <c r="Q811" s="908"/>
      <c r="R811" s="908"/>
      <c r="S811" s="908"/>
      <c r="T811" s="908"/>
      <c r="U811" s="908"/>
      <c r="V811" s="908"/>
      <c r="W811" s="908"/>
      <c r="X811" s="908"/>
      <c r="Y811" s="908"/>
      <c r="Z811" s="908"/>
      <c r="AA811" s="908"/>
      <c r="AB811" s="908"/>
      <c r="AC811" s="908"/>
      <c r="AD811" s="908"/>
      <c r="AE811" s="908"/>
      <c r="AF811" s="908"/>
      <c r="AG811" s="908"/>
      <c r="AH811" s="908"/>
      <c r="AI811" s="908"/>
      <c r="AJ811" s="908"/>
      <c r="AK811" s="908"/>
      <c r="AL811" s="908"/>
      <c r="AM811" s="908"/>
      <c r="AN811" s="908"/>
      <c r="AO811" s="908"/>
      <c r="AP811" s="908"/>
      <c r="AQ811" s="908"/>
    </row>
    <row r="812" spans="1:43" ht="12.75" customHeight="1" x14ac:dyDescent="0.2">
      <c r="A812" s="908"/>
      <c r="B812" s="909"/>
      <c r="C812" s="908"/>
      <c r="D812" s="908"/>
      <c r="E812" s="908"/>
      <c r="F812" s="908"/>
      <c r="G812" s="908"/>
      <c r="H812" s="908"/>
      <c r="I812" s="908"/>
      <c r="J812" s="908"/>
      <c r="K812" s="908"/>
      <c r="L812" s="908"/>
      <c r="M812" s="908"/>
      <c r="N812" s="908"/>
      <c r="O812" s="908"/>
      <c r="P812" s="908"/>
      <c r="Q812" s="908"/>
      <c r="R812" s="908"/>
      <c r="S812" s="908"/>
      <c r="T812" s="908"/>
      <c r="U812" s="908"/>
      <c r="V812" s="908"/>
      <c r="W812" s="908"/>
      <c r="X812" s="908"/>
      <c r="Y812" s="908"/>
      <c r="Z812" s="908"/>
      <c r="AA812" s="908"/>
      <c r="AB812" s="908"/>
      <c r="AC812" s="908"/>
      <c r="AD812" s="908"/>
      <c r="AE812" s="908"/>
      <c r="AF812" s="908"/>
      <c r="AG812" s="908"/>
      <c r="AH812" s="908"/>
      <c r="AI812" s="908"/>
      <c r="AJ812" s="908"/>
      <c r="AK812" s="908"/>
      <c r="AL812" s="908"/>
      <c r="AM812" s="908"/>
      <c r="AN812" s="908"/>
      <c r="AO812" s="908"/>
      <c r="AP812" s="908"/>
      <c r="AQ812" s="908"/>
    </row>
    <row r="813" spans="1:43" ht="12.75" customHeight="1" x14ac:dyDescent="0.2">
      <c r="A813" s="908"/>
      <c r="B813" s="909"/>
      <c r="C813" s="908"/>
      <c r="D813" s="908"/>
      <c r="E813" s="908"/>
      <c r="F813" s="908"/>
      <c r="G813" s="908"/>
      <c r="H813" s="908"/>
      <c r="I813" s="908"/>
      <c r="J813" s="908"/>
      <c r="K813" s="908"/>
      <c r="L813" s="908"/>
      <c r="M813" s="908"/>
      <c r="N813" s="908"/>
      <c r="O813" s="908"/>
      <c r="P813" s="908"/>
      <c r="Q813" s="908"/>
      <c r="R813" s="908"/>
      <c r="S813" s="908"/>
      <c r="T813" s="908"/>
      <c r="U813" s="908"/>
      <c r="V813" s="908"/>
      <c r="W813" s="908"/>
      <c r="X813" s="908"/>
      <c r="Y813" s="908"/>
      <c r="Z813" s="908"/>
      <c r="AA813" s="908"/>
      <c r="AB813" s="908"/>
      <c r="AC813" s="908"/>
      <c r="AD813" s="908"/>
      <c r="AE813" s="908"/>
      <c r="AF813" s="908"/>
      <c r="AG813" s="908"/>
      <c r="AH813" s="908"/>
      <c r="AI813" s="908"/>
      <c r="AJ813" s="908"/>
      <c r="AK813" s="908"/>
      <c r="AL813" s="908"/>
      <c r="AM813" s="908"/>
      <c r="AN813" s="908"/>
      <c r="AO813" s="908"/>
      <c r="AP813" s="908"/>
      <c r="AQ813" s="908"/>
    </row>
    <row r="814" spans="1:43" ht="12.75" customHeight="1" x14ac:dyDescent="0.2">
      <c r="A814" s="908"/>
      <c r="B814" s="909"/>
      <c r="C814" s="908"/>
      <c r="D814" s="908"/>
      <c r="E814" s="908"/>
      <c r="F814" s="908"/>
      <c r="G814" s="908"/>
      <c r="H814" s="908"/>
      <c r="I814" s="908"/>
      <c r="J814" s="908"/>
      <c r="K814" s="908"/>
      <c r="L814" s="908"/>
      <c r="M814" s="908"/>
      <c r="N814" s="908"/>
      <c r="O814" s="908"/>
      <c r="P814" s="908"/>
      <c r="Q814" s="908"/>
      <c r="R814" s="908"/>
      <c r="S814" s="908"/>
      <c r="T814" s="908"/>
      <c r="U814" s="908"/>
      <c r="V814" s="908"/>
      <c r="W814" s="908"/>
      <c r="X814" s="908"/>
      <c r="Y814" s="908"/>
      <c r="Z814" s="908"/>
      <c r="AA814" s="908"/>
      <c r="AB814" s="908"/>
      <c r="AC814" s="908"/>
      <c r="AD814" s="908"/>
      <c r="AE814" s="908"/>
      <c r="AF814" s="908"/>
      <c r="AG814" s="908"/>
      <c r="AH814" s="908"/>
      <c r="AI814" s="908"/>
      <c r="AJ814" s="908"/>
      <c r="AK814" s="908"/>
      <c r="AL814" s="908"/>
      <c r="AM814" s="908"/>
      <c r="AN814" s="908"/>
      <c r="AO814" s="908"/>
      <c r="AP814" s="908"/>
      <c r="AQ814" s="908"/>
    </row>
    <row r="815" spans="1:43" ht="12.75" customHeight="1" x14ac:dyDescent="0.2">
      <c r="A815" s="908"/>
      <c r="B815" s="909"/>
      <c r="C815" s="908"/>
      <c r="D815" s="908"/>
      <c r="E815" s="908"/>
      <c r="F815" s="908"/>
      <c r="G815" s="908"/>
      <c r="H815" s="908"/>
      <c r="I815" s="908"/>
      <c r="J815" s="908"/>
      <c r="K815" s="908"/>
      <c r="L815" s="908"/>
      <c r="M815" s="908"/>
      <c r="N815" s="908"/>
      <c r="O815" s="908"/>
      <c r="P815" s="908"/>
      <c r="Q815" s="908"/>
      <c r="R815" s="908"/>
      <c r="S815" s="908"/>
      <c r="T815" s="908"/>
      <c r="U815" s="908"/>
      <c r="V815" s="908"/>
      <c r="W815" s="908"/>
      <c r="X815" s="908"/>
      <c r="Y815" s="908"/>
      <c r="Z815" s="908"/>
      <c r="AA815" s="908"/>
      <c r="AB815" s="908"/>
      <c r="AC815" s="908"/>
      <c r="AD815" s="908"/>
      <c r="AE815" s="908"/>
      <c r="AF815" s="908"/>
      <c r="AG815" s="908"/>
      <c r="AH815" s="908"/>
      <c r="AI815" s="908"/>
      <c r="AJ815" s="908"/>
      <c r="AK815" s="908"/>
      <c r="AL815" s="908"/>
      <c r="AM815" s="908"/>
      <c r="AN815" s="908"/>
      <c r="AO815" s="908"/>
      <c r="AP815" s="908"/>
      <c r="AQ815" s="908"/>
    </row>
    <row r="816" spans="1:43" ht="12.75" customHeight="1" x14ac:dyDescent="0.2">
      <c r="A816" s="908"/>
      <c r="B816" s="909"/>
      <c r="C816" s="908"/>
      <c r="D816" s="908"/>
      <c r="E816" s="908"/>
      <c r="F816" s="908"/>
      <c r="G816" s="908"/>
      <c r="H816" s="908"/>
      <c r="I816" s="908"/>
      <c r="J816" s="908"/>
      <c r="K816" s="908"/>
      <c r="L816" s="908"/>
      <c r="M816" s="908"/>
      <c r="N816" s="908"/>
      <c r="O816" s="908"/>
      <c r="P816" s="908"/>
      <c r="Q816" s="908"/>
      <c r="R816" s="908"/>
      <c r="S816" s="908"/>
      <c r="T816" s="908"/>
      <c r="U816" s="908"/>
      <c r="V816" s="908"/>
      <c r="W816" s="908"/>
      <c r="X816" s="908"/>
      <c r="Y816" s="908"/>
      <c r="Z816" s="908"/>
      <c r="AA816" s="908"/>
      <c r="AB816" s="908"/>
      <c r="AC816" s="908"/>
      <c r="AD816" s="908"/>
      <c r="AE816" s="908"/>
      <c r="AF816" s="908"/>
      <c r="AG816" s="908"/>
      <c r="AH816" s="908"/>
      <c r="AI816" s="908"/>
      <c r="AJ816" s="908"/>
      <c r="AK816" s="908"/>
      <c r="AL816" s="908"/>
      <c r="AM816" s="908"/>
      <c r="AN816" s="908"/>
      <c r="AO816" s="908"/>
      <c r="AP816" s="908"/>
      <c r="AQ816" s="908"/>
    </row>
    <row r="817" spans="1:43" ht="12.75" customHeight="1" x14ac:dyDescent="0.2">
      <c r="A817" s="908"/>
      <c r="B817" s="909"/>
      <c r="C817" s="908"/>
      <c r="D817" s="908"/>
      <c r="E817" s="908"/>
      <c r="F817" s="908"/>
      <c r="G817" s="908"/>
      <c r="H817" s="908"/>
      <c r="I817" s="908"/>
      <c r="J817" s="908"/>
      <c r="K817" s="908"/>
      <c r="L817" s="908"/>
      <c r="M817" s="908"/>
      <c r="N817" s="908"/>
      <c r="O817" s="908"/>
      <c r="P817" s="908"/>
      <c r="Q817" s="908"/>
      <c r="R817" s="908"/>
      <c r="S817" s="908"/>
      <c r="T817" s="908"/>
      <c r="U817" s="908"/>
      <c r="V817" s="908"/>
      <c r="W817" s="908"/>
      <c r="X817" s="908"/>
      <c r="Y817" s="908"/>
      <c r="Z817" s="908"/>
      <c r="AA817" s="908"/>
      <c r="AB817" s="908"/>
      <c r="AC817" s="908"/>
      <c r="AD817" s="908"/>
      <c r="AE817" s="908"/>
      <c r="AF817" s="908"/>
      <c r="AG817" s="908"/>
      <c r="AH817" s="908"/>
      <c r="AI817" s="908"/>
      <c r="AJ817" s="908"/>
      <c r="AK817" s="908"/>
      <c r="AL817" s="908"/>
      <c r="AM817" s="908"/>
      <c r="AN817" s="908"/>
      <c r="AO817" s="908"/>
      <c r="AP817" s="908"/>
      <c r="AQ817" s="908"/>
    </row>
    <row r="818" spans="1:43" ht="12.75" customHeight="1" x14ac:dyDescent="0.2">
      <c r="A818" s="908"/>
      <c r="B818" s="909"/>
      <c r="C818" s="908"/>
      <c r="D818" s="908"/>
      <c r="E818" s="908"/>
      <c r="F818" s="908"/>
      <c r="G818" s="908"/>
      <c r="H818" s="908"/>
      <c r="I818" s="908"/>
      <c r="J818" s="908"/>
      <c r="K818" s="908"/>
      <c r="L818" s="908"/>
      <c r="M818" s="908"/>
      <c r="N818" s="908"/>
      <c r="O818" s="908"/>
      <c r="P818" s="908"/>
      <c r="Q818" s="908"/>
      <c r="R818" s="908"/>
      <c r="S818" s="908"/>
      <c r="T818" s="908"/>
      <c r="U818" s="908"/>
      <c r="V818" s="908"/>
      <c r="W818" s="908"/>
      <c r="X818" s="908"/>
      <c r="Y818" s="908"/>
      <c r="Z818" s="908"/>
      <c r="AA818" s="908"/>
      <c r="AB818" s="908"/>
      <c r="AC818" s="908"/>
      <c r="AD818" s="908"/>
      <c r="AE818" s="908"/>
      <c r="AF818" s="908"/>
      <c r="AG818" s="908"/>
      <c r="AH818" s="908"/>
      <c r="AI818" s="908"/>
      <c r="AJ818" s="908"/>
      <c r="AK818" s="908"/>
      <c r="AL818" s="908"/>
      <c r="AM818" s="908"/>
      <c r="AN818" s="908"/>
      <c r="AO818" s="908"/>
      <c r="AP818" s="908"/>
      <c r="AQ818" s="908"/>
    </row>
    <row r="819" spans="1:43" ht="12.75" customHeight="1" x14ac:dyDescent="0.2">
      <c r="A819" s="908"/>
      <c r="B819" s="909"/>
      <c r="C819" s="908"/>
      <c r="D819" s="908"/>
      <c r="E819" s="908"/>
      <c r="F819" s="908"/>
      <c r="G819" s="908"/>
      <c r="H819" s="908"/>
      <c r="I819" s="908"/>
      <c r="J819" s="908"/>
      <c r="K819" s="908"/>
      <c r="L819" s="908"/>
      <c r="M819" s="908"/>
      <c r="N819" s="908"/>
      <c r="O819" s="908"/>
      <c r="P819" s="908"/>
      <c r="Q819" s="908"/>
      <c r="R819" s="908"/>
      <c r="S819" s="908"/>
      <c r="T819" s="908"/>
      <c r="U819" s="908"/>
      <c r="V819" s="908"/>
      <c r="W819" s="908"/>
      <c r="X819" s="908"/>
      <c r="Y819" s="908"/>
      <c r="Z819" s="908"/>
      <c r="AA819" s="908"/>
      <c r="AB819" s="908"/>
      <c r="AC819" s="908"/>
      <c r="AD819" s="908"/>
      <c r="AE819" s="908"/>
      <c r="AF819" s="908"/>
      <c r="AG819" s="908"/>
      <c r="AH819" s="908"/>
      <c r="AI819" s="908"/>
      <c r="AJ819" s="908"/>
      <c r="AK819" s="908"/>
      <c r="AL819" s="908"/>
      <c r="AM819" s="908"/>
      <c r="AN819" s="908"/>
      <c r="AO819" s="908"/>
      <c r="AP819" s="908"/>
      <c r="AQ819" s="908"/>
    </row>
    <row r="820" spans="1:43" ht="12.75" customHeight="1" x14ac:dyDescent="0.2">
      <c r="A820" s="908"/>
      <c r="B820" s="909"/>
      <c r="C820" s="908"/>
      <c r="D820" s="908"/>
      <c r="E820" s="908"/>
      <c r="F820" s="908"/>
      <c r="G820" s="908"/>
      <c r="H820" s="908"/>
      <c r="I820" s="908"/>
      <c r="J820" s="908"/>
      <c r="K820" s="908"/>
      <c r="L820" s="908"/>
      <c r="M820" s="908"/>
      <c r="N820" s="908"/>
      <c r="O820" s="908"/>
      <c r="P820" s="908"/>
      <c r="Q820" s="908"/>
      <c r="R820" s="908"/>
      <c r="S820" s="908"/>
      <c r="T820" s="908"/>
      <c r="U820" s="908"/>
      <c r="V820" s="908"/>
      <c r="W820" s="908"/>
      <c r="X820" s="908"/>
      <c r="Y820" s="908"/>
      <c r="Z820" s="908"/>
      <c r="AA820" s="908"/>
      <c r="AB820" s="908"/>
      <c r="AC820" s="908"/>
      <c r="AD820" s="908"/>
      <c r="AE820" s="908"/>
      <c r="AF820" s="908"/>
      <c r="AG820" s="908"/>
      <c r="AH820" s="908"/>
      <c r="AI820" s="908"/>
      <c r="AJ820" s="908"/>
      <c r="AK820" s="908"/>
      <c r="AL820" s="908"/>
      <c r="AM820" s="908"/>
      <c r="AN820" s="908"/>
      <c r="AO820" s="908"/>
      <c r="AP820" s="908"/>
      <c r="AQ820" s="908"/>
    </row>
    <row r="821" spans="1:43" ht="12.75" customHeight="1" x14ac:dyDescent="0.2">
      <c r="A821" s="908"/>
      <c r="B821" s="909"/>
      <c r="C821" s="908"/>
      <c r="D821" s="908"/>
      <c r="E821" s="908"/>
      <c r="F821" s="908"/>
      <c r="G821" s="908"/>
      <c r="H821" s="908"/>
      <c r="I821" s="908"/>
      <c r="J821" s="908"/>
      <c r="K821" s="908"/>
      <c r="L821" s="908"/>
      <c r="M821" s="908"/>
      <c r="N821" s="908"/>
      <c r="O821" s="908"/>
      <c r="P821" s="908"/>
      <c r="Q821" s="908"/>
      <c r="R821" s="908"/>
      <c r="S821" s="908"/>
      <c r="T821" s="908"/>
      <c r="U821" s="908"/>
      <c r="V821" s="908"/>
      <c r="W821" s="908"/>
      <c r="X821" s="908"/>
      <c r="Y821" s="908"/>
      <c r="Z821" s="908"/>
      <c r="AA821" s="908"/>
      <c r="AB821" s="908"/>
      <c r="AC821" s="908"/>
      <c r="AD821" s="908"/>
      <c r="AE821" s="908"/>
      <c r="AF821" s="908"/>
      <c r="AG821" s="908"/>
      <c r="AH821" s="908"/>
      <c r="AI821" s="908"/>
      <c r="AJ821" s="908"/>
      <c r="AK821" s="908"/>
      <c r="AL821" s="908"/>
      <c r="AM821" s="908"/>
      <c r="AN821" s="908"/>
      <c r="AO821" s="908"/>
      <c r="AP821" s="908"/>
      <c r="AQ821" s="908"/>
    </row>
    <row r="822" spans="1:43" ht="12.75" customHeight="1" x14ac:dyDescent="0.2">
      <c r="A822" s="908"/>
      <c r="B822" s="909"/>
      <c r="C822" s="908"/>
      <c r="D822" s="908"/>
      <c r="E822" s="908"/>
      <c r="F822" s="908"/>
      <c r="G822" s="908"/>
      <c r="H822" s="908"/>
      <c r="I822" s="908"/>
      <c r="J822" s="908"/>
      <c r="K822" s="908"/>
      <c r="L822" s="908"/>
      <c r="M822" s="908"/>
      <c r="N822" s="908"/>
      <c r="O822" s="908"/>
      <c r="P822" s="908"/>
      <c r="Q822" s="908"/>
      <c r="R822" s="908"/>
      <c r="S822" s="908"/>
      <c r="T822" s="908"/>
      <c r="U822" s="908"/>
      <c r="V822" s="908"/>
      <c r="W822" s="908"/>
      <c r="X822" s="908"/>
      <c r="Y822" s="908"/>
      <c r="Z822" s="908"/>
      <c r="AA822" s="908"/>
      <c r="AB822" s="908"/>
      <c r="AC822" s="908"/>
      <c r="AD822" s="908"/>
      <c r="AE822" s="908"/>
      <c r="AF822" s="908"/>
      <c r="AG822" s="908"/>
      <c r="AH822" s="908"/>
      <c r="AI822" s="908"/>
      <c r="AJ822" s="908"/>
      <c r="AK822" s="908"/>
      <c r="AL822" s="908"/>
      <c r="AM822" s="908"/>
      <c r="AN822" s="908"/>
      <c r="AO822" s="908"/>
      <c r="AP822" s="908"/>
      <c r="AQ822" s="908"/>
    </row>
    <row r="823" spans="1:43" ht="12.75" customHeight="1" x14ac:dyDescent="0.2">
      <c r="A823" s="908"/>
      <c r="B823" s="909"/>
      <c r="C823" s="908"/>
      <c r="D823" s="908"/>
      <c r="E823" s="908"/>
      <c r="F823" s="908"/>
      <c r="G823" s="908"/>
      <c r="H823" s="908"/>
      <c r="I823" s="908"/>
      <c r="J823" s="908"/>
      <c r="K823" s="908"/>
      <c r="L823" s="908"/>
      <c r="M823" s="908"/>
      <c r="N823" s="908"/>
      <c r="O823" s="908"/>
      <c r="P823" s="908"/>
      <c r="Q823" s="908"/>
      <c r="R823" s="908"/>
      <c r="S823" s="908"/>
      <c r="T823" s="908"/>
      <c r="U823" s="908"/>
      <c r="V823" s="908"/>
      <c r="W823" s="908"/>
      <c r="X823" s="908"/>
      <c r="Y823" s="908"/>
      <c r="Z823" s="908"/>
      <c r="AA823" s="908"/>
      <c r="AB823" s="908"/>
      <c r="AC823" s="908"/>
      <c r="AD823" s="908"/>
      <c r="AE823" s="908"/>
      <c r="AF823" s="908"/>
      <c r="AG823" s="908"/>
      <c r="AH823" s="908"/>
      <c r="AI823" s="908"/>
      <c r="AJ823" s="908"/>
      <c r="AK823" s="908"/>
      <c r="AL823" s="908"/>
      <c r="AM823" s="908"/>
      <c r="AN823" s="908"/>
      <c r="AO823" s="908"/>
      <c r="AP823" s="908"/>
      <c r="AQ823" s="908"/>
    </row>
    <row r="824" spans="1:43" ht="12.75" customHeight="1" x14ac:dyDescent="0.2">
      <c r="A824" s="908"/>
      <c r="B824" s="909"/>
      <c r="C824" s="908"/>
      <c r="D824" s="908"/>
      <c r="E824" s="908"/>
      <c r="F824" s="908"/>
      <c r="G824" s="908"/>
      <c r="H824" s="908"/>
      <c r="I824" s="908"/>
      <c r="J824" s="908"/>
      <c r="K824" s="908"/>
      <c r="L824" s="908"/>
      <c r="M824" s="908"/>
      <c r="N824" s="908"/>
      <c r="O824" s="908"/>
      <c r="P824" s="908"/>
      <c r="Q824" s="908"/>
      <c r="R824" s="908"/>
      <c r="S824" s="908"/>
      <c r="T824" s="908"/>
      <c r="U824" s="908"/>
      <c r="V824" s="908"/>
      <c r="W824" s="908"/>
      <c r="X824" s="908"/>
      <c r="Y824" s="908"/>
      <c r="Z824" s="908"/>
      <c r="AA824" s="908"/>
      <c r="AB824" s="908"/>
      <c r="AC824" s="908"/>
      <c r="AD824" s="908"/>
      <c r="AE824" s="908"/>
      <c r="AF824" s="908"/>
      <c r="AG824" s="908"/>
      <c r="AH824" s="908"/>
      <c r="AI824" s="908"/>
      <c r="AJ824" s="908"/>
      <c r="AK824" s="908"/>
      <c r="AL824" s="908"/>
      <c r="AM824" s="908"/>
      <c r="AN824" s="908"/>
      <c r="AO824" s="908"/>
      <c r="AP824" s="908"/>
      <c r="AQ824" s="908"/>
    </row>
    <row r="825" spans="1:43" ht="12.75" customHeight="1" x14ac:dyDescent="0.2">
      <c r="A825" s="908"/>
      <c r="B825" s="909"/>
      <c r="C825" s="908"/>
      <c r="D825" s="908"/>
      <c r="E825" s="908"/>
      <c r="F825" s="908"/>
      <c r="G825" s="908"/>
      <c r="H825" s="908"/>
      <c r="I825" s="908"/>
      <c r="J825" s="908"/>
      <c r="K825" s="908"/>
      <c r="L825" s="908"/>
      <c r="M825" s="908"/>
      <c r="N825" s="908"/>
      <c r="O825" s="908"/>
      <c r="P825" s="908"/>
      <c r="Q825" s="908"/>
      <c r="R825" s="908"/>
      <c r="S825" s="908"/>
      <c r="T825" s="908"/>
      <c r="U825" s="908"/>
      <c r="V825" s="908"/>
      <c r="W825" s="908"/>
      <c r="X825" s="908"/>
      <c r="Y825" s="908"/>
      <c r="Z825" s="908"/>
      <c r="AA825" s="908"/>
      <c r="AB825" s="908"/>
      <c r="AC825" s="908"/>
      <c r="AD825" s="908"/>
      <c r="AE825" s="908"/>
      <c r="AF825" s="908"/>
      <c r="AG825" s="908"/>
      <c r="AH825" s="908"/>
      <c r="AI825" s="908"/>
      <c r="AJ825" s="908"/>
      <c r="AK825" s="908"/>
      <c r="AL825" s="908"/>
      <c r="AM825" s="908"/>
      <c r="AN825" s="908"/>
      <c r="AO825" s="908"/>
      <c r="AP825" s="908"/>
      <c r="AQ825" s="908"/>
    </row>
    <row r="826" spans="1:43" ht="12.75" customHeight="1" x14ac:dyDescent="0.2">
      <c r="A826" s="908"/>
      <c r="B826" s="909"/>
      <c r="C826" s="908"/>
      <c r="D826" s="908"/>
      <c r="E826" s="908"/>
      <c r="F826" s="908"/>
      <c r="G826" s="908"/>
      <c r="H826" s="908"/>
      <c r="I826" s="908"/>
      <c r="J826" s="908"/>
      <c r="K826" s="908"/>
      <c r="L826" s="908"/>
      <c r="M826" s="908"/>
      <c r="N826" s="908"/>
      <c r="O826" s="908"/>
      <c r="P826" s="908"/>
      <c r="Q826" s="908"/>
      <c r="R826" s="908"/>
      <c r="S826" s="908"/>
      <c r="T826" s="908"/>
      <c r="U826" s="908"/>
      <c r="V826" s="908"/>
      <c r="W826" s="908"/>
      <c r="X826" s="908"/>
      <c r="Y826" s="908"/>
      <c r="Z826" s="908"/>
      <c r="AA826" s="908"/>
      <c r="AB826" s="908"/>
      <c r="AC826" s="908"/>
      <c r="AD826" s="908"/>
      <c r="AE826" s="908"/>
      <c r="AF826" s="908"/>
      <c r="AG826" s="908"/>
      <c r="AH826" s="908"/>
      <c r="AI826" s="908"/>
      <c r="AJ826" s="908"/>
      <c r="AK826" s="908"/>
      <c r="AL826" s="908"/>
      <c r="AM826" s="908"/>
      <c r="AN826" s="908"/>
      <c r="AO826" s="908"/>
      <c r="AP826" s="908"/>
      <c r="AQ826" s="908"/>
    </row>
    <row r="827" spans="1:43" ht="12.75" customHeight="1" x14ac:dyDescent="0.2">
      <c r="A827" s="908"/>
      <c r="B827" s="909"/>
      <c r="C827" s="908"/>
      <c r="D827" s="908"/>
      <c r="E827" s="908"/>
      <c r="F827" s="908"/>
      <c r="G827" s="908"/>
      <c r="H827" s="908"/>
      <c r="I827" s="908"/>
      <c r="J827" s="908"/>
      <c r="K827" s="908"/>
      <c r="L827" s="908"/>
      <c r="M827" s="908"/>
      <c r="N827" s="908"/>
      <c r="O827" s="908"/>
      <c r="P827" s="908"/>
      <c r="Q827" s="908"/>
      <c r="R827" s="908"/>
      <c r="S827" s="908"/>
      <c r="T827" s="908"/>
      <c r="U827" s="908"/>
      <c r="V827" s="908"/>
      <c r="W827" s="908"/>
      <c r="X827" s="908"/>
      <c r="Y827" s="908"/>
      <c r="Z827" s="908"/>
      <c r="AA827" s="908"/>
      <c r="AB827" s="908"/>
      <c r="AC827" s="908"/>
      <c r="AD827" s="908"/>
      <c r="AE827" s="908"/>
      <c r="AF827" s="908"/>
      <c r="AG827" s="908"/>
      <c r="AH827" s="908"/>
      <c r="AI827" s="908"/>
      <c r="AJ827" s="908"/>
      <c r="AK827" s="908"/>
      <c r="AL827" s="908"/>
      <c r="AM827" s="908"/>
      <c r="AN827" s="908"/>
      <c r="AO827" s="908"/>
      <c r="AP827" s="908"/>
      <c r="AQ827" s="908"/>
    </row>
    <row r="828" spans="1:43" ht="12.75" customHeight="1" x14ac:dyDescent="0.2">
      <c r="A828" s="908"/>
      <c r="B828" s="909"/>
      <c r="C828" s="908"/>
      <c r="D828" s="908"/>
      <c r="E828" s="908"/>
      <c r="F828" s="908"/>
      <c r="G828" s="908"/>
      <c r="H828" s="908"/>
      <c r="I828" s="908"/>
      <c r="J828" s="908"/>
      <c r="K828" s="908"/>
      <c r="L828" s="908"/>
      <c r="M828" s="908"/>
      <c r="N828" s="908"/>
      <c r="O828" s="908"/>
      <c r="P828" s="908"/>
      <c r="Q828" s="908"/>
      <c r="R828" s="908"/>
      <c r="S828" s="908"/>
      <c r="T828" s="908"/>
      <c r="U828" s="908"/>
      <c r="V828" s="908"/>
      <c r="W828" s="908"/>
      <c r="X828" s="908"/>
      <c r="Y828" s="908"/>
      <c r="Z828" s="908"/>
      <c r="AA828" s="908"/>
      <c r="AB828" s="908"/>
      <c r="AC828" s="908"/>
      <c r="AD828" s="908"/>
      <c r="AE828" s="908"/>
      <c r="AF828" s="908"/>
      <c r="AG828" s="908"/>
      <c r="AH828" s="908"/>
      <c r="AI828" s="908"/>
      <c r="AJ828" s="908"/>
      <c r="AK828" s="908"/>
      <c r="AL828" s="908"/>
      <c r="AM828" s="908"/>
      <c r="AN828" s="908"/>
      <c r="AO828" s="908"/>
      <c r="AP828" s="908"/>
      <c r="AQ828" s="908"/>
    </row>
    <row r="829" spans="1:43" ht="12.75" customHeight="1" x14ac:dyDescent="0.2">
      <c r="A829" s="908"/>
      <c r="B829" s="909"/>
      <c r="C829" s="908"/>
      <c r="D829" s="908"/>
      <c r="E829" s="908"/>
      <c r="F829" s="908"/>
      <c r="G829" s="908"/>
      <c r="H829" s="908"/>
      <c r="I829" s="908"/>
      <c r="J829" s="908"/>
      <c r="K829" s="908"/>
      <c r="L829" s="908"/>
      <c r="M829" s="908"/>
      <c r="N829" s="908"/>
      <c r="O829" s="908"/>
      <c r="P829" s="908"/>
      <c r="Q829" s="908"/>
      <c r="R829" s="908"/>
      <c r="S829" s="908"/>
      <c r="T829" s="908"/>
      <c r="U829" s="908"/>
      <c r="V829" s="908"/>
      <c r="W829" s="908"/>
      <c r="X829" s="908"/>
      <c r="Y829" s="908"/>
      <c r="Z829" s="908"/>
      <c r="AA829" s="908"/>
      <c r="AB829" s="908"/>
      <c r="AC829" s="908"/>
      <c r="AD829" s="908"/>
      <c r="AE829" s="908"/>
      <c r="AF829" s="908"/>
      <c r="AG829" s="908"/>
      <c r="AH829" s="908"/>
      <c r="AI829" s="908"/>
      <c r="AJ829" s="908"/>
      <c r="AK829" s="908"/>
      <c r="AL829" s="908"/>
      <c r="AM829" s="908"/>
      <c r="AN829" s="908"/>
      <c r="AO829" s="908"/>
      <c r="AP829" s="908"/>
      <c r="AQ829" s="908"/>
    </row>
    <row r="830" spans="1:43" ht="12.75" customHeight="1" x14ac:dyDescent="0.2">
      <c r="A830" s="908"/>
      <c r="B830" s="909"/>
      <c r="C830" s="908"/>
      <c r="D830" s="908"/>
      <c r="E830" s="908"/>
      <c r="F830" s="908"/>
      <c r="G830" s="908"/>
      <c r="H830" s="908"/>
      <c r="I830" s="908"/>
      <c r="J830" s="908"/>
      <c r="K830" s="908"/>
      <c r="L830" s="908"/>
      <c r="M830" s="908"/>
      <c r="N830" s="908"/>
      <c r="O830" s="908"/>
      <c r="P830" s="908"/>
      <c r="Q830" s="908"/>
      <c r="R830" s="908"/>
      <c r="S830" s="908"/>
      <c r="T830" s="908"/>
      <c r="U830" s="908"/>
      <c r="V830" s="908"/>
      <c r="W830" s="908"/>
      <c r="X830" s="908"/>
      <c r="Y830" s="908"/>
      <c r="Z830" s="908"/>
      <c r="AA830" s="908"/>
      <c r="AB830" s="908"/>
      <c r="AC830" s="908"/>
      <c r="AD830" s="908"/>
      <c r="AE830" s="908"/>
      <c r="AF830" s="908"/>
      <c r="AG830" s="908"/>
      <c r="AH830" s="908"/>
      <c r="AI830" s="908"/>
      <c r="AJ830" s="908"/>
      <c r="AK830" s="908"/>
      <c r="AL830" s="908"/>
      <c r="AM830" s="908"/>
      <c r="AN830" s="908"/>
      <c r="AO830" s="908"/>
      <c r="AP830" s="908"/>
      <c r="AQ830" s="908"/>
    </row>
    <row r="831" spans="1:43" ht="12.75" customHeight="1" x14ac:dyDescent="0.2">
      <c r="A831" s="908"/>
      <c r="B831" s="909"/>
      <c r="C831" s="908"/>
      <c r="D831" s="908"/>
      <c r="E831" s="908"/>
      <c r="F831" s="908"/>
      <c r="G831" s="908"/>
      <c r="H831" s="908"/>
      <c r="I831" s="908"/>
      <c r="J831" s="908"/>
      <c r="K831" s="908"/>
      <c r="L831" s="908"/>
      <c r="M831" s="908"/>
      <c r="N831" s="908"/>
      <c r="O831" s="908"/>
      <c r="P831" s="908"/>
      <c r="Q831" s="908"/>
      <c r="R831" s="908"/>
      <c r="S831" s="908"/>
      <c r="T831" s="908"/>
      <c r="U831" s="908"/>
      <c r="V831" s="908"/>
      <c r="W831" s="908"/>
      <c r="X831" s="908"/>
      <c r="Y831" s="908"/>
      <c r="Z831" s="908"/>
      <c r="AA831" s="908"/>
      <c r="AB831" s="908"/>
      <c r="AC831" s="908"/>
      <c r="AD831" s="908"/>
      <c r="AE831" s="908"/>
      <c r="AF831" s="908"/>
      <c r="AG831" s="908"/>
      <c r="AH831" s="908"/>
      <c r="AI831" s="908"/>
      <c r="AJ831" s="908"/>
      <c r="AK831" s="908"/>
      <c r="AL831" s="908"/>
      <c r="AM831" s="908"/>
      <c r="AN831" s="908"/>
      <c r="AO831" s="908"/>
      <c r="AP831" s="908"/>
      <c r="AQ831" s="908"/>
    </row>
    <row r="832" spans="1:43" ht="12.75" customHeight="1" x14ac:dyDescent="0.2">
      <c r="A832" s="908"/>
      <c r="B832" s="909"/>
      <c r="C832" s="908"/>
      <c r="D832" s="908"/>
      <c r="E832" s="908"/>
      <c r="F832" s="908"/>
      <c r="G832" s="908"/>
      <c r="H832" s="908"/>
      <c r="I832" s="908"/>
      <c r="J832" s="908"/>
      <c r="K832" s="908"/>
      <c r="L832" s="908"/>
      <c r="M832" s="908"/>
      <c r="N832" s="908"/>
      <c r="O832" s="908"/>
      <c r="P832" s="908"/>
      <c r="Q832" s="908"/>
      <c r="R832" s="908"/>
      <c r="S832" s="908"/>
      <c r="T832" s="908"/>
      <c r="U832" s="908"/>
      <c r="V832" s="908"/>
      <c r="W832" s="908"/>
      <c r="X832" s="908"/>
      <c r="Y832" s="908"/>
      <c r="Z832" s="908"/>
      <c r="AA832" s="908"/>
      <c r="AB832" s="908"/>
      <c r="AC832" s="908"/>
      <c r="AD832" s="908"/>
      <c r="AE832" s="908"/>
      <c r="AF832" s="908"/>
      <c r="AG832" s="908"/>
      <c r="AH832" s="908"/>
      <c r="AI832" s="908"/>
      <c r="AJ832" s="908"/>
      <c r="AK832" s="908"/>
      <c r="AL832" s="908"/>
      <c r="AM832" s="908"/>
      <c r="AN832" s="908"/>
      <c r="AO832" s="908"/>
      <c r="AP832" s="908"/>
      <c r="AQ832" s="908"/>
    </row>
    <row r="833" spans="1:43" ht="12.75" customHeight="1" x14ac:dyDescent="0.2">
      <c r="A833" s="908"/>
      <c r="B833" s="909"/>
      <c r="C833" s="908"/>
      <c r="D833" s="908"/>
      <c r="E833" s="908"/>
      <c r="F833" s="908"/>
      <c r="G833" s="908"/>
      <c r="H833" s="908"/>
      <c r="I833" s="908"/>
      <c r="J833" s="908"/>
      <c r="K833" s="908"/>
      <c r="L833" s="908"/>
      <c r="M833" s="908"/>
      <c r="N833" s="908"/>
      <c r="O833" s="908"/>
      <c r="P833" s="908"/>
      <c r="Q833" s="908"/>
      <c r="R833" s="908"/>
      <c r="S833" s="908"/>
      <c r="T833" s="908"/>
      <c r="U833" s="908"/>
      <c r="V833" s="908"/>
      <c r="W833" s="908"/>
      <c r="X833" s="908"/>
      <c r="Y833" s="908"/>
      <c r="Z833" s="908"/>
      <c r="AA833" s="908"/>
      <c r="AB833" s="908"/>
      <c r="AC833" s="908"/>
      <c r="AD833" s="908"/>
      <c r="AE833" s="908"/>
      <c r="AF833" s="908"/>
      <c r="AG833" s="908"/>
      <c r="AH833" s="908"/>
      <c r="AI833" s="908"/>
      <c r="AJ833" s="908"/>
      <c r="AK833" s="908"/>
      <c r="AL833" s="908"/>
      <c r="AM833" s="908"/>
      <c r="AN833" s="908"/>
      <c r="AO833" s="908"/>
      <c r="AP833" s="908"/>
      <c r="AQ833" s="908"/>
    </row>
    <row r="834" spans="1:43" ht="12.75" customHeight="1" x14ac:dyDescent="0.2">
      <c r="A834" s="908"/>
      <c r="B834" s="909"/>
      <c r="C834" s="908"/>
      <c r="D834" s="908"/>
      <c r="E834" s="908"/>
      <c r="F834" s="908"/>
      <c r="G834" s="908"/>
      <c r="H834" s="908"/>
      <c r="I834" s="908"/>
      <c r="J834" s="908"/>
      <c r="K834" s="908"/>
      <c r="L834" s="908"/>
      <c r="M834" s="908"/>
      <c r="N834" s="908"/>
      <c r="O834" s="908"/>
      <c r="P834" s="908"/>
      <c r="Q834" s="908"/>
      <c r="R834" s="908"/>
      <c r="S834" s="908"/>
      <c r="T834" s="908"/>
      <c r="U834" s="908"/>
      <c r="V834" s="908"/>
      <c r="W834" s="908"/>
      <c r="X834" s="908"/>
      <c r="Y834" s="908"/>
      <c r="Z834" s="908"/>
      <c r="AA834" s="908"/>
      <c r="AB834" s="908"/>
      <c r="AC834" s="908"/>
      <c r="AD834" s="908"/>
      <c r="AE834" s="908"/>
      <c r="AF834" s="908"/>
      <c r="AG834" s="908"/>
      <c r="AH834" s="908"/>
      <c r="AI834" s="908"/>
      <c r="AJ834" s="908"/>
      <c r="AK834" s="908"/>
      <c r="AL834" s="908"/>
      <c r="AM834" s="908"/>
      <c r="AN834" s="908"/>
      <c r="AO834" s="908"/>
      <c r="AP834" s="908"/>
      <c r="AQ834" s="908"/>
    </row>
    <row r="835" spans="1:43" ht="12.75" customHeight="1" x14ac:dyDescent="0.2">
      <c r="A835" s="908"/>
      <c r="B835" s="909"/>
      <c r="C835" s="908"/>
      <c r="D835" s="908"/>
      <c r="E835" s="908"/>
      <c r="F835" s="908"/>
      <c r="G835" s="908"/>
      <c r="H835" s="908"/>
      <c r="I835" s="908"/>
      <c r="J835" s="908"/>
      <c r="K835" s="908"/>
      <c r="L835" s="908"/>
      <c r="M835" s="908"/>
      <c r="N835" s="908"/>
      <c r="O835" s="908"/>
      <c r="P835" s="908"/>
      <c r="Q835" s="908"/>
      <c r="R835" s="908"/>
      <c r="S835" s="908"/>
      <c r="T835" s="908"/>
      <c r="U835" s="908"/>
      <c r="V835" s="908"/>
      <c r="W835" s="908"/>
      <c r="X835" s="908"/>
      <c r="Y835" s="908"/>
      <c r="Z835" s="908"/>
      <c r="AA835" s="908"/>
      <c r="AB835" s="908"/>
      <c r="AC835" s="908"/>
      <c r="AD835" s="908"/>
      <c r="AE835" s="908"/>
      <c r="AF835" s="908"/>
      <c r="AG835" s="908"/>
      <c r="AH835" s="908"/>
      <c r="AI835" s="908"/>
      <c r="AJ835" s="908"/>
      <c r="AK835" s="908"/>
      <c r="AL835" s="908"/>
      <c r="AM835" s="908"/>
      <c r="AN835" s="908"/>
      <c r="AO835" s="908"/>
      <c r="AP835" s="908"/>
      <c r="AQ835" s="908"/>
    </row>
    <row r="836" spans="1:43" ht="12.75" customHeight="1" x14ac:dyDescent="0.2">
      <c r="A836" s="908"/>
      <c r="B836" s="909"/>
      <c r="C836" s="908"/>
      <c r="D836" s="908"/>
      <c r="E836" s="908"/>
      <c r="F836" s="908"/>
      <c r="G836" s="908"/>
      <c r="H836" s="908"/>
      <c r="I836" s="908"/>
      <c r="J836" s="908"/>
      <c r="K836" s="908"/>
      <c r="L836" s="908"/>
      <c r="M836" s="908"/>
      <c r="N836" s="908"/>
      <c r="O836" s="908"/>
      <c r="P836" s="908"/>
      <c r="Q836" s="908"/>
      <c r="R836" s="908"/>
      <c r="S836" s="908"/>
      <c r="T836" s="908"/>
      <c r="U836" s="908"/>
      <c r="V836" s="908"/>
      <c r="W836" s="908"/>
      <c r="X836" s="908"/>
      <c r="Y836" s="908"/>
      <c r="Z836" s="908"/>
      <c r="AA836" s="908"/>
      <c r="AB836" s="908"/>
      <c r="AC836" s="908"/>
      <c r="AD836" s="908"/>
      <c r="AE836" s="908"/>
      <c r="AF836" s="908"/>
      <c r="AG836" s="908"/>
      <c r="AH836" s="908"/>
      <c r="AI836" s="908"/>
      <c r="AJ836" s="908"/>
      <c r="AK836" s="908"/>
      <c r="AL836" s="908"/>
      <c r="AM836" s="908"/>
      <c r="AN836" s="908"/>
      <c r="AO836" s="908"/>
      <c r="AP836" s="908"/>
      <c r="AQ836" s="908"/>
    </row>
    <row r="837" spans="1:43" ht="12.75" customHeight="1" x14ac:dyDescent="0.2">
      <c r="A837" s="908"/>
      <c r="B837" s="909"/>
      <c r="C837" s="908"/>
      <c r="D837" s="908"/>
      <c r="E837" s="908"/>
      <c r="F837" s="908"/>
      <c r="G837" s="908"/>
      <c r="H837" s="908"/>
      <c r="I837" s="908"/>
      <c r="J837" s="908"/>
      <c r="K837" s="908"/>
      <c r="L837" s="908"/>
      <c r="M837" s="908"/>
      <c r="N837" s="908"/>
      <c r="O837" s="908"/>
      <c r="P837" s="908"/>
      <c r="Q837" s="908"/>
      <c r="R837" s="908"/>
      <c r="S837" s="908"/>
      <c r="T837" s="908"/>
      <c r="U837" s="908"/>
      <c r="V837" s="908"/>
      <c r="W837" s="908"/>
      <c r="X837" s="908"/>
      <c r="Y837" s="908"/>
      <c r="Z837" s="908"/>
      <c r="AA837" s="908"/>
      <c r="AB837" s="908"/>
      <c r="AC837" s="908"/>
      <c r="AD837" s="908"/>
      <c r="AE837" s="908"/>
      <c r="AF837" s="908"/>
      <c r="AG837" s="908"/>
      <c r="AH837" s="908"/>
      <c r="AI837" s="908"/>
      <c r="AJ837" s="908"/>
      <c r="AK837" s="908"/>
      <c r="AL837" s="908"/>
      <c r="AM837" s="908"/>
      <c r="AN837" s="908"/>
      <c r="AO837" s="908"/>
      <c r="AP837" s="908"/>
      <c r="AQ837" s="908"/>
    </row>
    <row r="838" spans="1:43" ht="12.75" customHeight="1" x14ac:dyDescent="0.2">
      <c r="A838" s="908"/>
      <c r="B838" s="909"/>
      <c r="C838" s="908"/>
      <c r="D838" s="908"/>
      <c r="E838" s="908"/>
      <c r="F838" s="908"/>
      <c r="G838" s="908"/>
      <c r="H838" s="908"/>
      <c r="I838" s="908"/>
      <c r="J838" s="908"/>
      <c r="K838" s="908"/>
      <c r="L838" s="908"/>
      <c r="M838" s="908"/>
      <c r="N838" s="908"/>
      <c r="O838" s="908"/>
      <c r="P838" s="908"/>
      <c r="Q838" s="908"/>
      <c r="R838" s="908"/>
      <c r="S838" s="908"/>
      <c r="T838" s="908"/>
      <c r="U838" s="908"/>
      <c r="V838" s="908"/>
      <c r="W838" s="908"/>
      <c r="X838" s="908"/>
      <c r="Y838" s="908"/>
      <c r="Z838" s="908"/>
      <c r="AA838" s="908"/>
      <c r="AB838" s="908"/>
      <c r="AC838" s="908"/>
      <c r="AD838" s="908"/>
      <c r="AE838" s="908"/>
      <c r="AF838" s="908"/>
      <c r="AG838" s="908"/>
      <c r="AH838" s="908"/>
      <c r="AI838" s="908"/>
      <c r="AJ838" s="908"/>
      <c r="AK838" s="908"/>
      <c r="AL838" s="908"/>
      <c r="AM838" s="908"/>
      <c r="AN838" s="908"/>
      <c r="AO838" s="908"/>
      <c r="AP838" s="908"/>
      <c r="AQ838" s="908"/>
    </row>
    <row r="839" spans="1:43" ht="12.75" customHeight="1" x14ac:dyDescent="0.2">
      <c r="A839" s="908"/>
      <c r="B839" s="909"/>
      <c r="C839" s="908"/>
      <c r="D839" s="908"/>
      <c r="E839" s="908"/>
      <c r="F839" s="908"/>
      <c r="G839" s="908"/>
      <c r="H839" s="908"/>
      <c r="I839" s="908"/>
      <c r="J839" s="908"/>
      <c r="K839" s="908"/>
      <c r="L839" s="908"/>
      <c r="M839" s="908"/>
      <c r="N839" s="908"/>
      <c r="O839" s="908"/>
      <c r="P839" s="908"/>
      <c r="Q839" s="908"/>
      <c r="R839" s="908"/>
      <c r="S839" s="908"/>
      <c r="T839" s="908"/>
      <c r="U839" s="908"/>
      <c r="V839" s="908"/>
      <c r="W839" s="908"/>
      <c r="X839" s="908"/>
      <c r="Y839" s="908"/>
      <c r="Z839" s="908"/>
      <c r="AA839" s="908"/>
      <c r="AB839" s="908"/>
      <c r="AC839" s="908"/>
      <c r="AD839" s="908"/>
      <c r="AE839" s="908"/>
      <c r="AF839" s="908"/>
      <c r="AG839" s="908"/>
      <c r="AH839" s="908"/>
      <c r="AI839" s="908"/>
      <c r="AJ839" s="908"/>
      <c r="AK839" s="908"/>
      <c r="AL839" s="908"/>
      <c r="AM839" s="908"/>
      <c r="AN839" s="908"/>
      <c r="AO839" s="908"/>
      <c r="AP839" s="908"/>
      <c r="AQ839" s="908"/>
    </row>
    <row r="840" spans="1:43" ht="12.75" customHeight="1" x14ac:dyDescent="0.2">
      <c r="A840" s="908"/>
      <c r="B840" s="909"/>
      <c r="C840" s="908"/>
      <c r="D840" s="908"/>
      <c r="E840" s="908"/>
      <c r="F840" s="908"/>
      <c r="G840" s="908"/>
      <c r="H840" s="908"/>
      <c r="I840" s="908"/>
      <c r="J840" s="908"/>
      <c r="K840" s="908"/>
      <c r="L840" s="908"/>
      <c r="M840" s="908"/>
      <c r="N840" s="908"/>
      <c r="O840" s="908"/>
      <c r="P840" s="908"/>
      <c r="Q840" s="908"/>
      <c r="R840" s="908"/>
      <c r="S840" s="908"/>
      <c r="T840" s="908"/>
      <c r="U840" s="908"/>
      <c r="V840" s="908"/>
      <c r="W840" s="908"/>
      <c r="X840" s="908"/>
      <c r="Y840" s="908"/>
      <c r="Z840" s="908"/>
      <c r="AA840" s="908"/>
      <c r="AB840" s="908"/>
      <c r="AC840" s="908"/>
      <c r="AD840" s="908"/>
      <c r="AE840" s="908"/>
      <c r="AF840" s="908"/>
      <c r="AG840" s="908"/>
      <c r="AH840" s="908"/>
      <c r="AI840" s="908"/>
      <c r="AJ840" s="908"/>
      <c r="AK840" s="908"/>
      <c r="AL840" s="908"/>
      <c r="AM840" s="908"/>
      <c r="AN840" s="908"/>
      <c r="AO840" s="908"/>
      <c r="AP840" s="908"/>
      <c r="AQ840" s="908"/>
    </row>
    <row r="841" spans="1:43" ht="12.75" customHeight="1" x14ac:dyDescent="0.2">
      <c r="A841" s="908"/>
      <c r="B841" s="909"/>
      <c r="C841" s="908"/>
      <c r="D841" s="908"/>
      <c r="E841" s="908"/>
      <c r="F841" s="908"/>
      <c r="G841" s="908"/>
      <c r="H841" s="908"/>
      <c r="I841" s="908"/>
      <c r="J841" s="908"/>
      <c r="K841" s="908"/>
      <c r="L841" s="908"/>
      <c r="M841" s="908"/>
      <c r="N841" s="908"/>
      <c r="O841" s="908"/>
      <c r="P841" s="908"/>
      <c r="Q841" s="908"/>
      <c r="R841" s="908"/>
      <c r="S841" s="908"/>
      <c r="T841" s="908"/>
      <c r="U841" s="908"/>
      <c r="V841" s="908"/>
      <c r="W841" s="908"/>
      <c r="X841" s="908"/>
      <c r="Y841" s="908"/>
      <c r="Z841" s="908"/>
      <c r="AA841" s="908"/>
      <c r="AB841" s="908"/>
      <c r="AC841" s="908"/>
      <c r="AD841" s="908"/>
      <c r="AE841" s="908"/>
      <c r="AF841" s="908"/>
      <c r="AG841" s="908"/>
      <c r="AH841" s="908"/>
      <c r="AI841" s="908"/>
      <c r="AJ841" s="908"/>
      <c r="AK841" s="908"/>
      <c r="AL841" s="908"/>
      <c r="AM841" s="908"/>
      <c r="AN841" s="908"/>
      <c r="AO841" s="908"/>
      <c r="AP841" s="908"/>
      <c r="AQ841" s="908"/>
    </row>
    <row r="842" spans="1:43" ht="12.75" customHeight="1" x14ac:dyDescent="0.2">
      <c r="A842" s="908"/>
      <c r="B842" s="909"/>
      <c r="C842" s="908"/>
      <c r="D842" s="908"/>
      <c r="E842" s="908"/>
      <c r="F842" s="908"/>
      <c r="G842" s="908"/>
      <c r="H842" s="908"/>
      <c r="I842" s="908"/>
      <c r="J842" s="908"/>
      <c r="K842" s="908"/>
      <c r="L842" s="908"/>
      <c r="M842" s="908"/>
      <c r="N842" s="908"/>
      <c r="O842" s="908"/>
      <c r="P842" s="908"/>
      <c r="Q842" s="908"/>
      <c r="R842" s="908"/>
      <c r="S842" s="908"/>
      <c r="T842" s="908"/>
      <c r="U842" s="908"/>
      <c r="V842" s="908"/>
      <c r="W842" s="908"/>
      <c r="X842" s="908"/>
      <c r="Y842" s="908"/>
      <c r="Z842" s="908"/>
      <c r="AA842" s="908"/>
      <c r="AB842" s="908"/>
      <c r="AC842" s="908"/>
      <c r="AD842" s="908"/>
      <c r="AE842" s="908"/>
      <c r="AF842" s="908"/>
      <c r="AG842" s="908"/>
      <c r="AH842" s="908"/>
      <c r="AI842" s="908"/>
      <c r="AJ842" s="908"/>
      <c r="AK842" s="908"/>
      <c r="AL842" s="908"/>
      <c r="AM842" s="908"/>
      <c r="AN842" s="908"/>
      <c r="AO842" s="908"/>
      <c r="AP842" s="908"/>
      <c r="AQ842" s="908"/>
    </row>
    <row r="843" spans="1:43" ht="12.75" customHeight="1" x14ac:dyDescent="0.2">
      <c r="A843" s="908"/>
      <c r="B843" s="909"/>
      <c r="C843" s="908"/>
      <c r="D843" s="908"/>
      <c r="E843" s="908"/>
      <c r="F843" s="908"/>
      <c r="G843" s="908"/>
      <c r="H843" s="908"/>
      <c r="I843" s="908"/>
      <c r="J843" s="908"/>
      <c r="K843" s="908"/>
      <c r="L843" s="908"/>
      <c r="M843" s="908"/>
      <c r="N843" s="908"/>
      <c r="O843" s="908"/>
      <c r="P843" s="908"/>
      <c r="Q843" s="908"/>
      <c r="R843" s="908"/>
      <c r="S843" s="908"/>
      <c r="T843" s="908"/>
      <c r="U843" s="908"/>
      <c r="V843" s="908"/>
      <c r="W843" s="908"/>
      <c r="X843" s="908"/>
      <c r="Y843" s="908"/>
      <c r="Z843" s="908"/>
      <c r="AA843" s="908"/>
      <c r="AB843" s="908"/>
      <c r="AC843" s="908"/>
      <c r="AD843" s="908"/>
      <c r="AE843" s="908"/>
      <c r="AF843" s="908"/>
      <c r="AG843" s="908"/>
      <c r="AH843" s="908"/>
      <c r="AI843" s="908"/>
      <c r="AJ843" s="908"/>
      <c r="AK843" s="908"/>
      <c r="AL843" s="908"/>
      <c r="AM843" s="908"/>
      <c r="AN843" s="908"/>
      <c r="AO843" s="908"/>
      <c r="AP843" s="908"/>
      <c r="AQ843" s="908"/>
    </row>
    <row r="844" spans="1:43" ht="12.75" customHeight="1" x14ac:dyDescent="0.2">
      <c r="A844" s="908"/>
      <c r="B844" s="909"/>
      <c r="C844" s="908"/>
      <c r="D844" s="908"/>
      <c r="E844" s="908"/>
      <c r="F844" s="908"/>
      <c r="G844" s="908"/>
      <c r="H844" s="908"/>
      <c r="I844" s="908"/>
      <c r="J844" s="908"/>
      <c r="K844" s="908"/>
      <c r="L844" s="908"/>
      <c r="M844" s="908"/>
      <c r="N844" s="908"/>
      <c r="O844" s="908"/>
      <c r="P844" s="908"/>
      <c r="Q844" s="908"/>
      <c r="R844" s="908"/>
      <c r="S844" s="908"/>
      <c r="T844" s="908"/>
      <c r="U844" s="908"/>
      <c r="V844" s="908"/>
      <c r="W844" s="908"/>
      <c r="X844" s="908"/>
      <c r="Y844" s="908"/>
      <c r="Z844" s="908"/>
      <c r="AA844" s="908"/>
      <c r="AB844" s="908"/>
      <c r="AC844" s="908"/>
      <c r="AD844" s="908"/>
      <c r="AE844" s="908"/>
      <c r="AF844" s="908"/>
      <c r="AG844" s="908"/>
      <c r="AH844" s="908"/>
      <c r="AI844" s="908"/>
      <c r="AJ844" s="908"/>
      <c r="AK844" s="908"/>
      <c r="AL844" s="908"/>
      <c r="AM844" s="908"/>
      <c r="AN844" s="908"/>
      <c r="AO844" s="908"/>
      <c r="AP844" s="908"/>
      <c r="AQ844" s="908"/>
    </row>
    <row r="845" spans="1:43" ht="12.75" customHeight="1" x14ac:dyDescent="0.2">
      <c r="A845" s="908"/>
      <c r="B845" s="909"/>
      <c r="C845" s="908"/>
      <c r="D845" s="908"/>
      <c r="E845" s="908"/>
      <c r="F845" s="908"/>
      <c r="G845" s="908"/>
      <c r="H845" s="908"/>
      <c r="I845" s="908"/>
      <c r="J845" s="908"/>
      <c r="K845" s="908"/>
      <c r="L845" s="908"/>
      <c r="M845" s="908"/>
      <c r="N845" s="908"/>
      <c r="O845" s="908"/>
      <c r="P845" s="908"/>
      <c r="Q845" s="908"/>
      <c r="R845" s="908"/>
      <c r="S845" s="908"/>
      <c r="T845" s="908"/>
      <c r="U845" s="908"/>
      <c r="V845" s="908"/>
      <c r="W845" s="908"/>
      <c r="X845" s="908"/>
      <c r="Y845" s="908"/>
      <c r="Z845" s="908"/>
      <c r="AA845" s="908"/>
      <c r="AB845" s="908"/>
      <c r="AC845" s="908"/>
      <c r="AD845" s="908"/>
      <c r="AE845" s="908"/>
      <c r="AF845" s="908"/>
      <c r="AG845" s="908"/>
      <c r="AH845" s="908"/>
      <c r="AI845" s="908"/>
      <c r="AJ845" s="908"/>
      <c r="AK845" s="908"/>
      <c r="AL845" s="908"/>
      <c r="AM845" s="908"/>
      <c r="AN845" s="908"/>
      <c r="AO845" s="908"/>
      <c r="AP845" s="908"/>
      <c r="AQ845" s="908"/>
    </row>
    <row r="846" spans="1:43" ht="12.75" customHeight="1" x14ac:dyDescent="0.2">
      <c r="A846" s="908"/>
      <c r="B846" s="909"/>
      <c r="C846" s="908"/>
      <c r="D846" s="908"/>
      <c r="E846" s="908"/>
      <c r="F846" s="908"/>
      <c r="G846" s="908"/>
      <c r="H846" s="908"/>
      <c r="I846" s="908"/>
      <c r="J846" s="908"/>
      <c r="K846" s="908"/>
      <c r="L846" s="908"/>
      <c r="M846" s="908"/>
      <c r="N846" s="908"/>
      <c r="O846" s="908"/>
      <c r="P846" s="908"/>
      <c r="Q846" s="908"/>
      <c r="R846" s="908"/>
      <c r="S846" s="908"/>
      <c r="T846" s="908"/>
      <c r="U846" s="908"/>
      <c r="V846" s="908"/>
      <c r="W846" s="908"/>
      <c r="X846" s="908"/>
      <c r="Y846" s="908"/>
      <c r="Z846" s="908"/>
      <c r="AA846" s="908"/>
      <c r="AB846" s="908"/>
      <c r="AC846" s="908"/>
      <c r="AD846" s="908"/>
      <c r="AE846" s="908"/>
      <c r="AF846" s="908"/>
      <c r="AG846" s="908"/>
      <c r="AH846" s="908"/>
      <c r="AI846" s="908"/>
      <c r="AJ846" s="908"/>
      <c r="AK846" s="908"/>
      <c r="AL846" s="908"/>
      <c r="AM846" s="908"/>
      <c r="AN846" s="908"/>
      <c r="AO846" s="908"/>
      <c r="AP846" s="908"/>
      <c r="AQ846" s="908"/>
    </row>
    <row r="847" spans="1:43" ht="12.75" customHeight="1" x14ac:dyDescent="0.2">
      <c r="A847" s="908"/>
      <c r="B847" s="909"/>
      <c r="C847" s="908"/>
      <c r="D847" s="908"/>
      <c r="E847" s="908"/>
      <c r="F847" s="908"/>
      <c r="G847" s="908"/>
      <c r="H847" s="908"/>
      <c r="I847" s="908"/>
      <c r="J847" s="908"/>
      <c r="K847" s="908"/>
      <c r="L847" s="908"/>
      <c r="M847" s="908"/>
      <c r="N847" s="908"/>
      <c r="O847" s="908"/>
      <c r="P847" s="908"/>
      <c r="Q847" s="908"/>
      <c r="R847" s="908"/>
      <c r="S847" s="908"/>
      <c r="T847" s="908"/>
      <c r="U847" s="908"/>
      <c r="V847" s="908"/>
      <c r="W847" s="908"/>
      <c r="X847" s="908"/>
      <c r="Y847" s="908"/>
      <c r="Z847" s="908"/>
      <c r="AA847" s="908"/>
      <c r="AB847" s="908"/>
      <c r="AC847" s="908"/>
      <c r="AD847" s="908"/>
      <c r="AE847" s="908"/>
      <c r="AF847" s="908"/>
      <c r="AG847" s="908"/>
      <c r="AH847" s="908"/>
      <c r="AI847" s="908"/>
      <c r="AJ847" s="908"/>
      <c r="AK847" s="908"/>
      <c r="AL847" s="908"/>
      <c r="AM847" s="908"/>
      <c r="AN847" s="908"/>
      <c r="AO847" s="908"/>
      <c r="AP847" s="908"/>
      <c r="AQ847" s="908"/>
    </row>
    <row r="848" spans="1:43" ht="12.75" customHeight="1" x14ac:dyDescent="0.2">
      <c r="A848" s="908"/>
      <c r="B848" s="909"/>
      <c r="C848" s="908"/>
      <c r="D848" s="908"/>
      <c r="E848" s="908"/>
      <c r="F848" s="908"/>
      <c r="G848" s="908"/>
      <c r="H848" s="908"/>
      <c r="I848" s="908"/>
      <c r="J848" s="908"/>
      <c r="K848" s="908"/>
      <c r="L848" s="908"/>
      <c r="M848" s="908"/>
      <c r="N848" s="908"/>
      <c r="O848" s="908"/>
      <c r="P848" s="908"/>
      <c r="Q848" s="908"/>
      <c r="R848" s="908"/>
      <c r="S848" s="908"/>
      <c r="T848" s="908"/>
      <c r="U848" s="908"/>
      <c r="V848" s="908"/>
      <c r="W848" s="908"/>
      <c r="X848" s="908"/>
      <c r="Y848" s="908"/>
      <c r="Z848" s="908"/>
      <c r="AA848" s="908"/>
      <c r="AB848" s="908"/>
      <c r="AC848" s="908"/>
      <c r="AD848" s="908"/>
      <c r="AE848" s="908"/>
      <c r="AF848" s="908"/>
      <c r="AG848" s="908"/>
      <c r="AH848" s="908"/>
      <c r="AI848" s="908"/>
      <c r="AJ848" s="908"/>
      <c r="AK848" s="908"/>
      <c r="AL848" s="908"/>
      <c r="AM848" s="908"/>
      <c r="AN848" s="908"/>
      <c r="AO848" s="908"/>
      <c r="AP848" s="908"/>
      <c r="AQ848" s="908"/>
    </row>
    <row r="849" spans="1:43" ht="12.75" customHeight="1" x14ac:dyDescent="0.2">
      <c r="A849" s="908"/>
      <c r="B849" s="909"/>
      <c r="C849" s="908"/>
      <c r="D849" s="908"/>
      <c r="E849" s="908"/>
      <c r="F849" s="908"/>
      <c r="G849" s="908"/>
      <c r="H849" s="908"/>
      <c r="I849" s="908"/>
      <c r="J849" s="908"/>
      <c r="K849" s="908"/>
      <c r="L849" s="908"/>
      <c r="M849" s="908"/>
      <c r="N849" s="908"/>
      <c r="O849" s="908"/>
      <c r="P849" s="908"/>
      <c r="Q849" s="908"/>
      <c r="R849" s="908"/>
      <c r="S849" s="908"/>
      <c r="T849" s="908"/>
      <c r="U849" s="908"/>
      <c r="V849" s="908"/>
      <c r="W849" s="908"/>
      <c r="X849" s="908"/>
      <c r="Y849" s="908"/>
      <c r="Z849" s="908"/>
      <c r="AA849" s="908"/>
      <c r="AB849" s="908"/>
      <c r="AC849" s="908"/>
      <c r="AD849" s="908"/>
      <c r="AE849" s="908"/>
      <c r="AF849" s="908"/>
      <c r="AG849" s="908"/>
      <c r="AH849" s="908"/>
      <c r="AI849" s="908"/>
      <c r="AJ849" s="908"/>
      <c r="AK849" s="908"/>
      <c r="AL849" s="908"/>
      <c r="AM849" s="908"/>
      <c r="AN849" s="908"/>
      <c r="AO849" s="908"/>
      <c r="AP849" s="908"/>
      <c r="AQ849" s="908"/>
    </row>
    <row r="850" spans="1:43" ht="12.75" customHeight="1" x14ac:dyDescent="0.2">
      <c r="A850" s="908"/>
      <c r="B850" s="909"/>
      <c r="C850" s="908"/>
      <c r="D850" s="908"/>
      <c r="E850" s="908"/>
      <c r="F850" s="908"/>
      <c r="G850" s="908"/>
      <c r="H850" s="908"/>
      <c r="I850" s="908"/>
      <c r="J850" s="908"/>
      <c r="K850" s="908"/>
      <c r="L850" s="908"/>
      <c r="M850" s="908"/>
      <c r="N850" s="908"/>
      <c r="O850" s="908"/>
      <c r="P850" s="908"/>
      <c r="Q850" s="908"/>
      <c r="R850" s="908"/>
      <c r="S850" s="908"/>
      <c r="T850" s="908"/>
      <c r="U850" s="908"/>
      <c r="V850" s="908"/>
      <c r="W850" s="908"/>
      <c r="X850" s="908"/>
      <c r="Y850" s="908"/>
      <c r="Z850" s="908"/>
      <c r="AA850" s="908"/>
      <c r="AB850" s="908"/>
      <c r="AC850" s="908"/>
      <c r="AD850" s="908"/>
      <c r="AE850" s="908"/>
      <c r="AF850" s="908"/>
      <c r="AG850" s="908"/>
      <c r="AH850" s="908"/>
      <c r="AI850" s="908"/>
      <c r="AJ850" s="908"/>
      <c r="AK850" s="908"/>
      <c r="AL850" s="908"/>
      <c r="AM850" s="908"/>
      <c r="AN850" s="908"/>
      <c r="AO850" s="908"/>
      <c r="AP850" s="908"/>
      <c r="AQ850" s="908"/>
    </row>
    <row r="851" spans="1:43" ht="12.75" customHeight="1" x14ac:dyDescent="0.2">
      <c r="A851" s="908"/>
      <c r="B851" s="909"/>
      <c r="C851" s="908"/>
      <c r="D851" s="908"/>
      <c r="E851" s="908"/>
      <c r="F851" s="908"/>
      <c r="G851" s="908"/>
      <c r="H851" s="908"/>
      <c r="I851" s="908"/>
      <c r="J851" s="908"/>
      <c r="K851" s="908"/>
      <c r="L851" s="908"/>
      <c r="M851" s="908"/>
      <c r="N851" s="908"/>
      <c r="O851" s="908"/>
      <c r="P851" s="908"/>
      <c r="Q851" s="908"/>
      <c r="R851" s="908"/>
      <c r="S851" s="908"/>
      <c r="T851" s="908"/>
      <c r="U851" s="908"/>
      <c r="V851" s="908"/>
      <c r="W851" s="908"/>
      <c r="X851" s="908"/>
      <c r="Y851" s="908"/>
      <c r="Z851" s="908"/>
      <c r="AA851" s="908"/>
      <c r="AB851" s="908"/>
      <c r="AC851" s="908"/>
      <c r="AD851" s="908"/>
      <c r="AE851" s="908"/>
      <c r="AF851" s="908"/>
      <c r="AG851" s="908"/>
      <c r="AH851" s="908"/>
      <c r="AI851" s="908"/>
      <c r="AJ851" s="908"/>
      <c r="AK851" s="908"/>
      <c r="AL851" s="908"/>
      <c r="AM851" s="908"/>
      <c r="AN851" s="908"/>
      <c r="AO851" s="908"/>
      <c r="AP851" s="908"/>
      <c r="AQ851" s="908"/>
    </row>
    <row r="852" spans="1:43" ht="12.75" customHeight="1" x14ac:dyDescent="0.2">
      <c r="A852" s="908"/>
      <c r="B852" s="909"/>
      <c r="C852" s="908"/>
      <c r="D852" s="908"/>
      <c r="E852" s="908"/>
      <c r="F852" s="908"/>
      <c r="G852" s="908"/>
      <c r="H852" s="908"/>
      <c r="I852" s="908"/>
      <c r="J852" s="908"/>
      <c r="K852" s="908"/>
      <c r="L852" s="908"/>
      <c r="M852" s="908"/>
      <c r="N852" s="908"/>
      <c r="O852" s="908"/>
      <c r="P852" s="908"/>
      <c r="Q852" s="908"/>
      <c r="R852" s="908"/>
      <c r="S852" s="908"/>
      <c r="T852" s="908"/>
      <c r="U852" s="908"/>
      <c r="V852" s="908"/>
      <c r="W852" s="908"/>
      <c r="X852" s="908"/>
      <c r="Y852" s="908"/>
      <c r="Z852" s="908"/>
      <c r="AA852" s="908"/>
      <c r="AB852" s="908"/>
      <c r="AC852" s="908"/>
      <c r="AD852" s="908"/>
      <c r="AE852" s="908"/>
      <c r="AF852" s="908"/>
      <c r="AG852" s="908"/>
      <c r="AH852" s="908"/>
      <c r="AI852" s="908"/>
      <c r="AJ852" s="908"/>
      <c r="AK852" s="908"/>
      <c r="AL852" s="908"/>
      <c r="AM852" s="908"/>
      <c r="AN852" s="908"/>
      <c r="AO852" s="908"/>
      <c r="AP852" s="908"/>
      <c r="AQ852" s="908"/>
    </row>
    <row r="853" spans="1:43" ht="12.75" customHeight="1" x14ac:dyDescent="0.2">
      <c r="A853" s="908"/>
      <c r="B853" s="909"/>
      <c r="C853" s="908"/>
      <c r="D853" s="908"/>
      <c r="E853" s="908"/>
      <c r="F853" s="908"/>
      <c r="G853" s="908"/>
      <c r="H853" s="908"/>
      <c r="I853" s="908"/>
      <c r="J853" s="908"/>
      <c r="K853" s="908"/>
      <c r="L853" s="908"/>
      <c r="M853" s="908"/>
      <c r="N853" s="908"/>
      <c r="O853" s="908"/>
      <c r="P853" s="908"/>
      <c r="Q853" s="908"/>
      <c r="R853" s="908"/>
      <c r="S853" s="908"/>
      <c r="T853" s="908"/>
      <c r="U853" s="908"/>
      <c r="V853" s="908"/>
      <c r="W853" s="908"/>
      <c r="X853" s="908"/>
      <c r="Y853" s="908"/>
      <c r="Z853" s="908"/>
      <c r="AA853" s="908"/>
      <c r="AB853" s="908"/>
      <c r="AC853" s="908"/>
      <c r="AD853" s="908"/>
      <c r="AE853" s="908"/>
      <c r="AF853" s="908"/>
      <c r="AG853" s="908"/>
      <c r="AH853" s="908"/>
      <c r="AI853" s="908"/>
      <c r="AJ853" s="908"/>
      <c r="AK853" s="908"/>
      <c r="AL853" s="908"/>
      <c r="AM853" s="908"/>
      <c r="AN853" s="908"/>
      <c r="AO853" s="908"/>
      <c r="AP853" s="908"/>
      <c r="AQ853" s="908"/>
    </row>
    <row r="854" spans="1:43" ht="12.75" customHeight="1" x14ac:dyDescent="0.2">
      <c r="A854" s="908"/>
      <c r="B854" s="909"/>
      <c r="C854" s="908"/>
      <c r="D854" s="908"/>
      <c r="E854" s="908"/>
      <c r="F854" s="908"/>
      <c r="G854" s="908"/>
      <c r="H854" s="908"/>
      <c r="I854" s="908"/>
      <c r="J854" s="908"/>
      <c r="K854" s="908"/>
      <c r="L854" s="908"/>
      <c r="M854" s="908"/>
      <c r="N854" s="908"/>
      <c r="O854" s="908"/>
      <c r="P854" s="908"/>
      <c r="Q854" s="908"/>
      <c r="R854" s="908"/>
      <c r="S854" s="908"/>
      <c r="T854" s="908"/>
      <c r="U854" s="908"/>
      <c r="V854" s="908"/>
      <c r="W854" s="908"/>
      <c r="X854" s="908"/>
      <c r="Y854" s="908"/>
      <c r="Z854" s="908"/>
      <c r="AA854" s="908"/>
      <c r="AB854" s="908"/>
      <c r="AC854" s="908"/>
      <c r="AD854" s="908"/>
      <c r="AE854" s="908"/>
      <c r="AF854" s="908"/>
      <c r="AG854" s="908"/>
      <c r="AH854" s="908"/>
      <c r="AI854" s="908"/>
      <c r="AJ854" s="908"/>
      <c r="AK854" s="908"/>
      <c r="AL854" s="908"/>
      <c r="AM854" s="908"/>
      <c r="AN854" s="908"/>
      <c r="AO854" s="908"/>
      <c r="AP854" s="908"/>
      <c r="AQ854" s="908"/>
    </row>
    <row r="855" spans="1:43" ht="12.75" customHeight="1" x14ac:dyDescent="0.2">
      <c r="A855" s="908"/>
      <c r="B855" s="909"/>
      <c r="C855" s="908"/>
      <c r="D855" s="908"/>
      <c r="E855" s="908"/>
      <c r="F855" s="908"/>
      <c r="G855" s="908"/>
      <c r="H855" s="908"/>
      <c r="I855" s="908"/>
      <c r="J855" s="908"/>
      <c r="K855" s="908"/>
      <c r="L855" s="908"/>
      <c r="M855" s="908"/>
      <c r="N855" s="908"/>
      <c r="O855" s="908"/>
      <c r="P855" s="908"/>
      <c r="Q855" s="908"/>
      <c r="R855" s="908"/>
      <c r="S855" s="908"/>
      <c r="T855" s="908"/>
      <c r="U855" s="908"/>
      <c r="V855" s="908"/>
      <c r="W855" s="908"/>
      <c r="X855" s="908"/>
      <c r="Y855" s="908"/>
      <c r="Z855" s="908"/>
      <c r="AA855" s="908"/>
      <c r="AB855" s="908"/>
      <c r="AC855" s="908"/>
      <c r="AD855" s="908"/>
      <c r="AE855" s="908"/>
      <c r="AF855" s="908"/>
      <c r="AG855" s="908"/>
      <c r="AH855" s="908"/>
      <c r="AI855" s="908"/>
      <c r="AJ855" s="908"/>
      <c r="AK855" s="908"/>
      <c r="AL855" s="908"/>
      <c r="AM855" s="908"/>
      <c r="AN855" s="908"/>
      <c r="AO855" s="908"/>
      <c r="AP855" s="908"/>
      <c r="AQ855" s="908"/>
    </row>
    <row r="856" spans="1:43" ht="12.75" customHeight="1" x14ac:dyDescent="0.2">
      <c r="A856" s="908"/>
      <c r="B856" s="909"/>
      <c r="C856" s="908"/>
      <c r="D856" s="908"/>
      <c r="E856" s="908"/>
      <c r="F856" s="908"/>
      <c r="G856" s="908"/>
      <c r="H856" s="908"/>
      <c r="I856" s="908"/>
      <c r="J856" s="908"/>
      <c r="K856" s="908"/>
      <c r="L856" s="908"/>
      <c r="M856" s="908"/>
      <c r="N856" s="908"/>
      <c r="O856" s="908"/>
      <c r="P856" s="908"/>
      <c r="Q856" s="908"/>
      <c r="R856" s="908"/>
      <c r="S856" s="908"/>
      <c r="T856" s="908"/>
      <c r="U856" s="908"/>
      <c r="V856" s="908"/>
      <c r="W856" s="908"/>
      <c r="X856" s="908"/>
      <c r="Y856" s="908"/>
      <c r="Z856" s="908"/>
      <c r="AA856" s="908"/>
      <c r="AB856" s="908"/>
      <c r="AC856" s="908"/>
      <c r="AD856" s="908"/>
      <c r="AE856" s="908"/>
      <c r="AF856" s="908"/>
      <c r="AG856" s="908"/>
      <c r="AH856" s="908"/>
      <c r="AI856" s="908"/>
      <c r="AJ856" s="908"/>
      <c r="AK856" s="908"/>
      <c r="AL856" s="908"/>
      <c r="AM856" s="908"/>
      <c r="AN856" s="908"/>
      <c r="AO856" s="908"/>
      <c r="AP856" s="908"/>
      <c r="AQ856" s="908"/>
    </row>
    <row r="857" spans="1:43" ht="12.75" customHeight="1" x14ac:dyDescent="0.2">
      <c r="A857" s="908"/>
      <c r="B857" s="909"/>
      <c r="C857" s="908"/>
      <c r="D857" s="908"/>
      <c r="E857" s="908"/>
      <c r="F857" s="908"/>
      <c r="G857" s="908"/>
      <c r="H857" s="908"/>
      <c r="I857" s="908"/>
      <c r="J857" s="908"/>
      <c r="K857" s="908"/>
      <c r="L857" s="908"/>
      <c r="M857" s="908"/>
      <c r="N857" s="908"/>
      <c r="O857" s="908"/>
      <c r="P857" s="908"/>
      <c r="Q857" s="908"/>
      <c r="R857" s="908"/>
      <c r="S857" s="908"/>
      <c r="T857" s="908"/>
      <c r="U857" s="908"/>
      <c r="V857" s="908"/>
      <c r="W857" s="908"/>
      <c r="X857" s="908"/>
      <c r="Y857" s="908"/>
      <c r="Z857" s="908"/>
      <c r="AA857" s="908"/>
      <c r="AB857" s="908"/>
      <c r="AC857" s="908"/>
      <c r="AD857" s="908"/>
      <c r="AE857" s="908"/>
      <c r="AF857" s="908"/>
      <c r="AG857" s="908"/>
      <c r="AH857" s="908"/>
      <c r="AI857" s="908"/>
      <c r="AJ857" s="908"/>
      <c r="AK857" s="908"/>
      <c r="AL857" s="908"/>
      <c r="AM857" s="908"/>
      <c r="AN857" s="908"/>
      <c r="AO857" s="908"/>
      <c r="AP857" s="908"/>
      <c r="AQ857" s="908"/>
    </row>
    <row r="858" spans="1:43" ht="12.75" customHeight="1" x14ac:dyDescent="0.2">
      <c r="A858" s="908"/>
      <c r="B858" s="909"/>
      <c r="C858" s="908"/>
      <c r="D858" s="908"/>
      <c r="E858" s="908"/>
      <c r="F858" s="908"/>
      <c r="G858" s="908"/>
      <c r="H858" s="908"/>
      <c r="I858" s="908"/>
      <c r="J858" s="908"/>
      <c r="K858" s="908"/>
      <c r="L858" s="908"/>
      <c r="M858" s="908"/>
      <c r="N858" s="908"/>
      <c r="O858" s="908"/>
      <c r="P858" s="908"/>
      <c r="Q858" s="908"/>
      <c r="R858" s="908"/>
      <c r="S858" s="908"/>
      <c r="T858" s="908"/>
      <c r="U858" s="908"/>
      <c r="V858" s="908"/>
      <c r="W858" s="908"/>
      <c r="X858" s="908"/>
      <c r="Y858" s="908"/>
      <c r="Z858" s="908"/>
      <c r="AA858" s="908"/>
      <c r="AB858" s="908"/>
      <c r="AC858" s="908"/>
      <c r="AD858" s="908"/>
      <c r="AE858" s="908"/>
      <c r="AF858" s="908"/>
      <c r="AG858" s="908"/>
      <c r="AH858" s="908"/>
      <c r="AI858" s="908"/>
      <c r="AJ858" s="908"/>
      <c r="AK858" s="908"/>
      <c r="AL858" s="908"/>
      <c r="AM858" s="908"/>
      <c r="AN858" s="908"/>
      <c r="AO858" s="908"/>
      <c r="AP858" s="908"/>
      <c r="AQ858" s="908"/>
    </row>
    <row r="859" spans="1:43" ht="12.75" customHeight="1" x14ac:dyDescent="0.2">
      <c r="A859" s="908"/>
      <c r="B859" s="909"/>
      <c r="C859" s="908"/>
      <c r="D859" s="908"/>
      <c r="E859" s="908"/>
      <c r="F859" s="908"/>
      <c r="G859" s="908"/>
      <c r="H859" s="908"/>
      <c r="I859" s="908"/>
      <c r="J859" s="908"/>
      <c r="K859" s="908"/>
      <c r="L859" s="908"/>
      <c r="M859" s="908"/>
      <c r="N859" s="908"/>
      <c r="O859" s="908"/>
      <c r="P859" s="908"/>
      <c r="Q859" s="908"/>
      <c r="R859" s="908"/>
      <c r="S859" s="908"/>
      <c r="T859" s="908"/>
      <c r="U859" s="908"/>
      <c r="V859" s="908"/>
      <c r="W859" s="908"/>
      <c r="X859" s="908"/>
      <c r="Y859" s="908"/>
      <c r="Z859" s="908"/>
      <c r="AA859" s="908"/>
      <c r="AB859" s="908"/>
      <c r="AC859" s="908"/>
      <c r="AD859" s="908"/>
      <c r="AE859" s="908"/>
      <c r="AF859" s="908"/>
      <c r="AG859" s="908"/>
      <c r="AH859" s="908"/>
      <c r="AI859" s="908"/>
      <c r="AJ859" s="908"/>
      <c r="AK859" s="908"/>
      <c r="AL859" s="908"/>
      <c r="AM859" s="908"/>
      <c r="AN859" s="908"/>
      <c r="AO859" s="908"/>
      <c r="AP859" s="908"/>
      <c r="AQ859" s="908"/>
    </row>
    <row r="860" spans="1:43" ht="12.75" customHeight="1" x14ac:dyDescent="0.2">
      <c r="A860" s="908"/>
      <c r="B860" s="909"/>
      <c r="C860" s="908"/>
      <c r="D860" s="908"/>
      <c r="E860" s="908"/>
      <c r="F860" s="908"/>
      <c r="G860" s="908"/>
      <c r="H860" s="908"/>
      <c r="I860" s="908"/>
      <c r="J860" s="908"/>
      <c r="K860" s="908"/>
      <c r="L860" s="908"/>
      <c r="M860" s="908"/>
      <c r="N860" s="908"/>
      <c r="O860" s="908"/>
      <c r="P860" s="908"/>
      <c r="Q860" s="908"/>
      <c r="R860" s="908"/>
      <c r="S860" s="908"/>
      <c r="T860" s="908"/>
      <c r="U860" s="908"/>
      <c r="V860" s="908"/>
      <c r="W860" s="908"/>
      <c r="X860" s="908"/>
      <c r="Y860" s="908"/>
      <c r="Z860" s="908"/>
      <c r="AA860" s="908"/>
      <c r="AB860" s="908"/>
      <c r="AC860" s="908"/>
      <c r="AD860" s="908"/>
      <c r="AE860" s="908"/>
      <c r="AF860" s="908"/>
      <c r="AG860" s="908"/>
      <c r="AH860" s="908"/>
      <c r="AI860" s="908"/>
      <c r="AJ860" s="908"/>
      <c r="AK860" s="908"/>
      <c r="AL860" s="908"/>
      <c r="AM860" s="908"/>
      <c r="AN860" s="908"/>
      <c r="AO860" s="908"/>
      <c r="AP860" s="908"/>
      <c r="AQ860" s="908"/>
    </row>
    <row r="861" spans="1:43" ht="12.75" customHeight="1" x14ac:dyDescent="0.2">
      <c r="A861" s="908"/>
      <c r="B861" s="909"/>
      <c r="C861" s="908"/>
      <c r="D861" s="908"/>
      <c r="E861" s="908"/>
      <c r="F861" s="908"/>
      <c r="G861" s="908"/>
      <c r="H861" s="908"/>
      <c r="I861" s="908"/>
      <c r="J861" s="908"/>
      <c r="K861" s="908"/>
      <c r="L861" s="908"/>
      <c r="M861" s="908"/>
      <c r="N861" s="908"/>
      <c r="O861" s="908"/>
      <c r="P861" s="908"/>
      <c r="Q861" s="908"/>
      <c r="R861" s="908"/>
      <c r="S861" s="908"/>
      <c r="T861" s="908"/>
      <c r="U861" s="908"/>
      <c r="V861" s="908"/>
      <c r="W861" s="908"/>
      <c r="X861" s="908"/>
      <c r="Y861" s="908"/>
      <c r="Z861" s="908"/>
      <c r="AA861" s="908"/>
      <c r="AB861" s="908"/>
      <c r="AC861" s="908"/>
      <c r="AD861" s="908"/>
      <c r="AE861" s="908"/>
      <c r="AF861" s="908"/>
      <c r="AG861" s="908"/>
      <c r="AH861" s="908"/>
      <c r="AI861" s="908"/>
      <c r="AJ861" s="908"/>
      <c r="AK861" s="908"/>
      <c r="AL861" s="908"/>
      <c r="AM861" s="908"/>
      <c r="AN861" s="908"/>
      <c r="AO861" s="908"/>
      <c r="AP861" s="908"/>
      <c r="AQ861" s="908"/>
    </row>
    <row r="862" spans="1:43" ht="12.75" customHeight="1" x14ac:dyDescent="0.2">
      <c r="A862" s="908"/>
      <c r="B862" s="909"/>
      <c r="C862" s="908"/>
      <c r="D862" s="908"/>
      <c r="E862" s="908"/>
      <c r="F862" s="908"/>
      <c r="G862" s="908"/>
      <c r="H862" s="908"/>
      <c r="I862" s="908"/>
      <c r="J862" s="908"/>
      <c r="K862" s="908"/>
      <c r="L862" s="908"/>
      <c r="M862" s="908"/>
      <c r="N862" s="908"/>
      <c r="O862" s="908"/>
      <c r="P862" s="908"/>
      <c r="Q862" s="908"/>
      <c r="R862" s="908"/>
      <c r="S862" s="908"/>
      <c r="T862" s="908"/>
      <c r="U862" s="908"/>
      <c r="V862" s="908"/>
      <c r="W862" s="908"/>
      <c r="X862" s="908"/>
      <c r="Y862" s="908"/>
      <c r="Z862" s="908"/>
      <c r="AA862" s="908"/>
      <c r="AB862" s="908"/>
      <c r="AC862" s="908"/>
      <c r="AD862" s="908"/>
      <c r="AE862" s="908"/>
      <c r="AF862" s="908"/>
      <c r="AG862" s="908"/>
      <c r="AH862" s="908"/>
      <c r="AI862" s="908"/>
      <c r="AJ862" s="908"/>
      <c r="AK862" s="908"/>
      <c r="AL862" s="908"/>
      <c r="AM862" s="908"/>
      <c r="AN862" s="908"/>
      <c r="AO862" s="908"/>
      <c r="AP862" s="908"/>
      <c r="AQ862" s="908"/>
    </row>
    <row r="863" spans="1:43" ht="12.75" customHeight="1" x14ac:dyDescent="0.2">
      <c r="A863" s="908"/>
      <c r="B863" s="909"/>
      <c r="C863" s="908"/>
      <c r="D863" s="908"/>
      <c r="E863" s="908"/>
      <c r="F863" s="908"/>
      <c r="G863" s="908"/>
      <c r="H863" s="908"/>
      <c r="I863" s="908"/>
      <c r="J863" s="908"/>
      <c r="K863" s="908"/>
      <c r="L863" s="908"/>
      <c r="M863" s="908"/>
      <c r="N863" s="908"/>
      <c r="O863" s="908"/>
      <c r="P863" s="908"/>
      <c r="Q863" s="908"/>
      <c r="R863" s="908"/>
      <c r="S863" s="908"/>
      <c r="T863" s="908"/>
      <c r="U863" s="908"/>
      <c r="V863" s="908"/>
      <c r="W863" s="908"/>
      <c r="X863" s="908"/>
      <c r="Y863" s="908"/>
      <c r="Z863" s="908"/>
      <c r="AA863" s="908"/>
      <c r="AB863" s="908"/>
      <c r="AC863" s="908"/>
      <c r="AD863" s="908"/>
      <c r="AE863" s="908"/>
      <c r="AF863" s="908"/>
      <c r="AG863" s="908"/>
      <c r="AH863" s="908"/>
      <c r="AI863" s="908"/>
      <c r="AJ863" s="908"/>
      <c r="AK863" s="908"/>
      <c r="AL863" s="908"/>
      <c r="AM863" s="908"/>
      <c r="AN863" s="908"/>
      <c r="AO863" s="908"/>
      <c r="AP863" s="908"/>
      <c r="AQ863" s="908"/>
    </row>
    <row r="864" spans="1:43" ht="12.75" customHeight="1" x14ac:dyDescent="0.2">
      <c r="A864" s="908"/>
      <c r="B864" s="909"/>
      <c r="C864" s="908"/>
      <c r="D864" s="908"/>
      <c r="E864" s="908"/>
      <c r="F864" s="908"/>
      <c r="G864" s="908"/>
      <c r="H864" s="908"/>
      <c r="I864" s="908"/>
      <c r="J864" s="908"/>
      <c r="K864" s="908"/>
      <c r="L864" s="908"/>
      <c r="M864" s="908"/>
      <c r="N864" s="908"/>
      <c r="O864" s="908"/>
      <c r="P864" s="908"/>
      <c r="Q864" s="908"/>
      <c r="R864" s="908"/>
      <c r="S864" s="908"/>
      <c r="T864" s="908"/>
      <c r="U864" s="908"/>
      <c r="V864" s="908"/>
      <c r="W864" s="908"/>
      <c r="X864" s="908"/>
      <c r="Y864" s="908"/>
      <c r="Z864" s="908"/>
      <c r="AA864" s="908"/>
      <c r="AB864" s="908"/>
      <c r="AC864" s="908"/>
      <c r="AD864" s="908"/>
      <c r="AE864" s="908"/>
      <c r="AF864" s="908"/>
      <c r="AG864" s="908"/>
      <c r="AH864" s="908"/>
      <c r="AI864" s="908"/>
      <c r="AJ864" s="908"/>
      <c r="AK864" s="908"/>
      <c r="AL864" s="908"/>
      <c r="AM864" s="908"/>
      <c r="AN864" s="908"/>
      <c r="AO864" s="908"/>
      <c r="AP864" s="908"/>
      <c r="AQ864" s="908"/>
    </row>
    <row r="865" spans="1:43" ht="12.75" customHeight="1" x14ac:dyDescent="0.2">
      <c r="A865" s="908"/>
      <c r="B865" s="909"/>
      <c r="C865" s="908"/>
      <c r="D865" s="908"/>
      <c r="E865" s="908"/>
      <c r="F865" s="908"/>
      <c r="G865" s="908"/>
      <c r="H865" s="908"/>
      <c r="I865" s="908"/>
      <c r="J865" s="908"/>
      <c r="K865" s="908"/>
      <c r="L865" s="908"/>
      <c r="M865" s="908"/>
      <c r="N865" s="908"/>
      <c r="O865" s="908"/>
      <c r="P865" s="908"/>
      <c r="Q865" s="908"/>
      <c r="R865" s="908"/>
      <c r="S865" s="908"/>
      <c r="T865" s="908"/>
      <c r="U865" s="908"/>
      <c r="V865" s="908"/>
      <c r="W865" s="908"/>
      <c r="X865" s="908"/>
      <c r="Y865" s="908"/>
      <c r="Z865" s="908"/>
      <c r="AA865" s="908"/>
      <c r="AB865" s="908"/>
      <c r="AC865" s="908"/>
      <c r="AD865" s="908"/>
      <c r="AE865" s="908"/>
      <c r="AF865" s="908"/>
      <c r="AG865" s="908"/>
      <c r="AH865" s="908"/>
      <c r="AI865" s="908"/>
      <c r="AJ865" s="908"/>
      <c r="AK865" s="908"/>
      <c r="AL865" s="908"/>
      <c r="AM865" s="908"/>
      <c r="AN865" s="908"/>
      <c r="AO865" s="908"/>
      <c r="AP865" s="908"/>
      <c r="AQ865" s="908"/>
    </row>
    <row r="866" spans="1:43" ht="12.75" customHeight="1" x14ac:dyDescent="0.2">
      <c r="A866" s="908"/>
      <c r="B866" s="909"/>
      <c r="C866" s="908"/>
      <c r="D866" s="908"/>
      <c r="E866" s="908"/>
      <c r="F866" s="908"/>
      <c r="G866" s="908"/>
      <c r="H866" s="908"/>
      <c r="I866" s="908"/>
      <c r="J866" s="908"/>
      <c r="K866" s="908"/>
      <c r="L866" s="908"/>
      <c r="M866" s="908"/>
      <c r="N866" s="908"/>
      <c r="O866" s="908"/>
      <c r="P866" s="908"/>
      <c r="Q866" s="908"/>
      <c r="R866" s="908"/>
      <c r="S866" s="908"/>
      <c r="T866" s="908"/>
      <c r="U866" s="908"/>
      <c r="V866" s="908"/>
      <c r="W866" s="908"/>
      <c r="X866" s="908"/>
      <c r="Y866" s="908"/>
      <c r="Z866" s="908"/>
      <c r="AA866" s="908"/>
      <c r="AB866" s="908"/>
      <c r="AC866" s="908"/>
      <c r="AD866" s="908"/>
      <c r="AE866" s="908"/>
      <c r="AF866" s="908"/>
      <c r="AG866" s="908"/>
      <c r="AH866" s="908"/>
      <c r="AI866" s="908"/>
      <c r="AJ866" s="908"/>
      <c r="AK866" s="908"/>
      <c r="AL866" s="908"/>
      <c r="AM866" s="908"/>
      <c r="AN866" s="908"/>
      <c r="AO866" s="908"/>
      <c r="AP866" s="908"/>
      <c r="AQ866" s="908"/>
    </row>
    <row r="867" spans="1:43" ht="12.75" customHeight="1" x14ac:dyDescent="0.2">
      <c r="A867" s="908"/>
      <c r="B867" s="909"/>
      <c r="C867" s="908"/>
      <c r="D867" s="908"/>
      <c r="E867" s="908"/>
      <c r="F867" s="908"/>
      <c r="G867" s="908"/>
      <c r="H867" s="908"/>
      <c r="I867" s="908"/>
      <c r="J867" s="908"/>
      <c r="K867" s="908"/>
      <c r="L867" s="908"/>
      <c r="M867" s="908"/>
      <c r="N867" s="908"/>
      <c r="O867" s="908"/>
      <c r="P867" s="908"/>
      <c r="Q867" s="908"/>
      <c r="R867" s="908"/>
      <c r="S867" s="908"/>
      <c r="T867" s="908"/>
      <c r="U867" s="908"/>
      <c r="V867" s="908"/>
      <c r="W867" s="908"/>
      <c r="X867" s="908"/>
      <c r="Y867" s="908"/>
      <c r="Z867" s="908"/>
      <c r="AA867" s="908"/>
      <c r="AB867" s="908"/>
      <c r="AC867" s="908"/>
      <c r="AD867" s="908"/>
      <c r="AE867" s="908"/>
      <c r="AF867" s="908"/>
      <c r="AG867" s="908"/>
      <c r="AH867" s="908"/>
      <c r="AI867" s="908"/>
      <c r="AJ867" s="908"/>
      <c r="AK867" s="908"/>
      <c r="AL867" s="908"/>
      <c r="AM867" s="908"/>
      <c r="AN867" s="908"/>
      <c r="AO867" s="908"/>
      <c r="AP867" s="908"/>
      <c r="AQ867" s="908"/>
    </row>
    <row r="868" spans="1:43" ht="12.75" customHeight="1" x14ac:dyDescent="0.2">
      <c r="A868" s="908"/>
      <c r="B868" s="909"/>
      <c r="C868" s="908"/>
      <c r="D868" s="908"/>
      <c r="E868" s="908"/>
      <c r="F868" s="908"/>
      <c r="G868" s="908"/>
      <c r="H868" s="908"/>
      <c r="I868" s="908"/>
      <c r="J868" s="908"/>
      <c r="K868" s="908"/>
      <c r="L868" s="908"/>
      <c r="M868" s="908"/>
      <c r="N868" s="908"/>
      <c r="O868" s="908"/>
      <c r="P868" s="908"/>
      <c r="Q868" s="908"/>
      <c r="R868" s="908"/>
      <c r="S868" s="908"/>
      <c r="T868" s="908"/>
      <c r="U868" s="908"/>
      <c r="V868" s="908"/>
      <c r="W868" s="908"/>
      <c r="X868" s="908"/>
      <c r="Y868" s="908"/>
      <c r="Z868" s="908"/>
      <c r="AA868" s="908"/>
      <c r="AB868" s="908"/>
      <c r="AC868" s="908"/>
      <c r="AD868" s="908"/>
      <c r="AE868" s="908"/>
      <c r="AF868" s="908"/>
      <c r="AG868" s="908"/>
      <c r="AH868" s="908"/>
      <c r="AI868" s="908"/>
      <c r="AJ868" s="908"/>
      <c r="AK868" s="908"/>
      <c r="AL868" s="908"/>
      <c r="AM868" s="908"/>
      <c r="AN868" s="908"/>
      <c r="AO868" s="908"/>
      <c r="AP868" s="908"/>
      <c r="AQ868" s="908"/>
    </row>
    <row r="869" spans="1:43" ht="12.75" customHeight="1" x14ac:dyDescent="0.2">
      <c r="A869" s="908"/>
      <c r="B869" s="909"/>
      <c r="C869" s="908"/>
      <c r="D869" s="908"/>
      <c r="E869" s="908"/>
      <c r="F869" s="908"/>
      <c r="G869" s="908"/>
      <c r="H869" s="908"/>
      <c r="I869" s="908"/>
      <c r="J869" s="908"/>
      <c r="K869" s="908"/>
      <c r="L869" s="908"/>
      <c r="M869" s="908"/>
      <c r="N869" s="908"/>
      <c r="O869" s="908"/>
      <c r="P869" s="908"/>
      <c r="Q869" s="908"/>
      <c r="R869" s="908"/>
      <c r="S869" s="908"/>
      <c r="T869" s="908"/>
      <c r="U869" s="908"/>
      <c r="V869" s="908"/>
      <c r="W869" s="908"/>
      <c r="X869" s="908"/>
      <c r="Y869" s="908"/>
      <c r="Z869" s="908"/>
      <c r="AA869" s="908"/>
      <c r="AB869" s="908"/>
      <c r="AC869" s="908"/>
      <c r="AD869" s="908"/>
      <c r="AE869" s="908"/>
      <c r="AF869" s="908"/>
      <c r="AG869" s="908"/>
      <c r="AH869" s="908"/>
      <c r="AI869" s="908"/>
      <c r="AJ869" s="908"/>
      <c r="AK869" s="908"/>
      <c r="AL869" s="908"/>
      <c r="AM869" s="908"/>
      <c r="AN869" s="908"/>
      <c r="AO869" s="908"/>
      <c r="AP869" s="908"/>
      <c r="AQ869" s="908"/>
    </row>
    <row r="870" spans="1:43" ht="12.75" customHeight="1" x14ac:dyDescent="0.2">
      <c r="A870" s="908"/>
      <c r="B870" s="909"/>
      <c r="C870" s="908"/>
      <c r="D870" s="908"/>
      <c r="E870" s="908"/>
      <c r="F870" s="908"/>
      <c r="G870" s="908"/>
      <c r="H870" s="908"/>
      <c r="I870" s="908"/>
      <c r="J870" s="908"/>
      <c r="K870" s="908"/>
      <c r="L870" s="908"/>
      <c r="M870" s="908"/>
      <c r="N870" s="908"/>
      <c r="O870" s="908"/>
      <c r="P870" s="908"/>
      <c r="Q870" s="908"/>
      <c r="R870" s="908"/>
      <c r="S870" s="908"/>
      <c r="T870" s="908"/>
      <c r="U870" s="908"/>
      <c r="V870" s="908"/>
      <c r="W870" s="908"/>
      <c r="X870" s="908"/>
      <c r="Y870" s="908"/>
      <c r="Z870" s="908"/>
      <c r="AA870" s="908"/>
      <c r="AB870" s="908"/>
      <c r="AC870" s="908"/>
      <c r="AD870" s="908"/>
      <c r="AE870" s="908"/>
      <c r="AF870" s="908"/>
      <c r="AG870" s="908"/>
      <c r="AH870" s="908"/>
      <c r="AI870" s="908"/>
      <c r="AJ870" s="908"/>
      <c r="AK870" s="908"/>
      <c r="AL870" s="908"/>
      <c r="AM870" s="908"/>
      <c r="AN870" s="908"/>
      <c r="AO870" s="908"/>
      <c r="AP870" s="908"/>
      <c r="AQ870" s="908"/>
    </row>
    <row r="871" spans="1:43" ht="12.75" customHeight="1" x14ac:dyDescent="0.2">
      <c r="A871" s="908"/>
      <c r="B871" s="909"/>
      <c r="C871" s="908"/>
      <c r="D871" s="908"/>
      <c r="E871" s="908"/>
      <c r="F871" s="908"/>
      <c r="G871" s="908"/>
      <c r="H871" s="908"/>
      <c r="I871" s="908"/>
      <c r="J871" s="908"/>
      <c r="K871" s="908"/>
      <c r="L871" s="908"/>
      <c r="M871" s="908"/>
      <c r="N871" s="908"/>
      <c r="O871" s="908"/>
      <c r="P871" s="908"/>
      <c r="Q871" s="908"/>
      <c r="R871" s="908"/>
      <c r="S871" s="908"/>
      <c r="T871" s="908"/>
      <c r="U871" s="908"/>
      <c r="V871" s="908"/>
      <c r="W871" s="908"/>
      <c r="X871" s="908"/>
      <c r="Y871" s="908"/>
      <c r="Z871" s="908"/>
      <c r="AA871" s="908"/>
      <c r="AB871" s="908"/>
      <c r="AC871" s="908"/>
      <c r="AD871" s="908"/>
      <c r="AE871" s="908"/>
      <c r="AF871" s="908"/>
      <c r="AG871" s="908"/>
      <c r="AH871" s="908"/>
      <c r="AI871" s="908"/>
      <c r="AJ871" s="908"/>
      <c r="AK871" s="908"/>
      <c r="AL871" s="908"/>
      <c r="AM871" s="908"/>
      <c r="AN871" s="908"/>
      <c r="AO871" s="908"/>
      <c r="AP871" s="908"/>
      <c r="AQ871" s="908"/>
    </row>
    <row r="872" spans="1:43" ht="12.75" customHeight="1" x14ac:dyDescent="0.2">
      <c r="A872" s="908"/>
      <c r="B872" s="909"/>
      <c r="C872" s="908"/>
      <c r="D872" s="908"/>
      <c r="E872" s="908"/>
      <c r="F872" s="908"/>
      <c r="G872" s="908"/>
      <c r="H872" s="908"/>
      <c r="I872" s="908"/>
      <c r="J872" s="908"/>
      <c r="K872" s="908"/>
      <c r="L872" s="908"/>
      <c r="M872" s="908"/>
      <c r="N872" s="908"/>
      <c r="O872" s="908"/>
      <c r="P872" s="908"/>
      <c r="Q872" s="908"/>
      <c r="R872" s="908"/>
      <c r="S872" s="908"/>
      <c r="T872" s="908"/>
      <c r="U872" s="908"/>
      <c r="V872" s="908"/>
      <c r="W872" s="908"/>
      <c r="X872" s="908"/>
      <c r="Y872" s="908"/>
      <c r="Z872" s="908"/>
      <c r="AA872" s="908"/>
      <c r="AB872" s="908"/>
      <c r="AC872" s="908"/>
      <c r="AD872" s="908"/>
      <c r="AE872" s="908"/>
      <c r="AF872" s="908"/>
      <c r="AG872" s="908"/>
      <c r="AH872" s="908"/>
      <c r="AI872" s="908"/>
      <c r="AJ872" s="908"/>
      <c r="AK872" s="908"/>
      <c r="AL872" s="908"/>
      <c r="AM872" s="908"/>
      <c r="AN872" s="908"/>
      <c r="AO872" s="908"/>
      <c r="AP872" s="908"/>
      <c r="AQ872" s="908"/>
    </row>
    <row r="873" spans="1:43" ht="12.75" customHeight="1" x14ac:dyDescent="0.2">
      <c r="A873" s="908"/>
      <c r="B873" s="909"/>
      <c r="C873" s="908"/>
      <c r="D873" s="908"/>
      <c r="E873" s="908"/>
      <c r="F873" s="908"/>
      <c r="G873" s="908"/>
      <c r="H873" s="908"/>
      <c r="I873" s="908"/>
      <c r="J873" s="908"/>
      <c r="K873" s="908"/>
      <c r="L873" s="908"/>
      <c r="M873" s="908"/>
      <c r="N873" s="908"/>
      <c r="O873" s="908"/>
      <c r="P873" s="908"/>
      <c r="Q873" s="908"/>
      <c r="R873" s="908"/>
      <c r="S873" s="908"/>
      <c r="T873" s="908"/>
      <c r="U873" s="908"/>
      <c r="V873" s="908"/>
      <c r="W873" s="908"/>
      <c r="X873" s="908"/>
      <c r="Y873" s="908"/>
      <c r="Z873" s="908"/>
      <c r="AA873" s="908"/>
      <c r="AB873" s="908"/>
      <c r="AC873" s="908"/>
      <c r="AD873" s="908"/>
      <c r="AE873" s="908"/>
      <c r="AF873" s="908"/>
      <c r="AG873" s="908"/>
      <c r="AH873" s="908"/>
      <c r="AI873" s="908"/>
      <c r="AJ873" s="908"/>
      <c r="AK873" s="908"/>
      <c r="AL873" s="908"/>
      <c r="AM873" s="908"/>
      <c r="AN873" s="908"/>
      <c r="AO873" s="908"/>
      <c r="AP873" s="908"/>
      <c r="AQ873" s="908"/>
    </row>
    <row r="874" spans="1:43" ht="12.75" customHeight="1" x14ac:dyDescent="0.2">
      <c r="A874" s="908"/>
      <c r="B874" s="909"/>
      <c r="C874" s="908"/>
      <c r="D874" s="908"/>
      <c r="E874" s="908"/>
      <c r="F874" s="908"/>
      <c r="G874" s="908"/>
      <c r="H874" s="908"/>
      <c r="I874" s="908"/>
      <c r="J874" s="908"/>
      <c r="K874" s="908"/>
      <c r="L874" s="908"/>
      <c r="M874" s="908"/>
      <c r="N874" s="908"/>
      <c r="O874" s="908"/>
      <c r="P874" s="908"/>
      <c r="Q874" s="908"/>
      <c r="R874" s="908"/>
      <c r="S874" s="908"/>
      <c r="T874" s="908"/>
      <c r="U874" s="908"/>
      <c r="V874" s="908"/>
      <c r="W874" s="908"/>
      <c r="X874" s="908"/>
      <c r="Y874" s="908"/>
      <c r="Z874" s="908"/>
      <c r="AA874" s="908"/>
      <c r="AB874" s="908"/>
      <c r="AC874" s="908"/>
      <c r="AD874" s="908"/>
      <c r="AE874" s="908"/>
      <c r="AF874" s="908"/>
      <c r="AG874" s="908"/>
      <c r="AH874" s="908"/>
      <c r="AI874" s="908"/>
      <c r="AJ874" s="908"/>
      <c r="AK874" s="908"/>
      <c r="AL874" s="908"/>
      <c r="AM874" s="908"/>
      <c r="AN874" s="908"/>
      <c r="AO874" s="908"/>
      <c r="AP874" s="908"/>
      <c r="AQ874" s="908"/>
    </row>
    <row r="875" spans="1:43" ht="12.75" customHeight="1" x14ac:dyDescent="0.2">
      <c r="A875" s="908"/>
      <c r="B875" s="909"/>
      <c r="C875" s="908"/>
      <c r="D875" s="908"/>
      <c r="E875" s="908"/>
      <c r="F875" s="908"/>
      <c r="G875" s="908"/>
      <c r="H875" s="908"/>
      <c r="I875" s="908"/>
      <c r="J875" s="908"/>
      <c r="K875" s="908"/>
      <c r="L875" s="908"/>
      <c r="M875" s="908"/>
      <c r="N875" s="908"/>
      <c r="O875" s="908"/>
      <c r="P875" s="908"/>
      <c r="Q875" s="908"/>
      <c r="R875" s="908"/>
      <c r="S875" s="908"/>
      <c r="T875" s="908"/>
      <c r="U875" s="908"/>
      <c r="V875" s="908"/>
      <c r="W875" s="908"/>
      <c r="X875" s="908"/>
      <c r="Y875" s="908"/>
      <c r="Z875" s="908"/>
      <c r="AA875" s="908"/>
      <c r="AB875" s="908"/>
      <c r="AC875" s="908"/>
      <c r="AD875" s="908"/>
      <c r="AE875" s="908"/>
      <c r="AF875" s="908"/>
      <c r="AG875" s="908"/>
      <c r="AH875" s="908"/>
      <c r="AI875" s="908"/>
      <c r="AJ875" s="908"/>
      <c r="AK875" s="908"/>
      <c r="AL875" s="908"/>
      <c r="AM875" s="908"/>
      <c r="AN875" s="908"/>
      <c r="AO875" s="908"/>
      <c r="AP875" s="908"/>
      <c r="AQ875" s="908"/>
    </row>
    <row r="876" spans="1:43" ht="12.75" customHeight="1" x14ac:dyDescent="0.2">
      <c r="A876" s="908"/>
      <c r="B876" s="909"/>
      <c r="C876" s="908"/>
      <c r="D876" s="908"/>
      <c r="E876" s="908"/>
      <c r="F876" s="908"/>
      <c r="G876" s="908"/>
      <c r="H876" s="908"/>
      <c r="I876" s="908"/>
      <c r="J876" s="908"/>
      <c r="K876" s="908"/>
      <c r="L876" s="908"/>
      <c r="M876" s="908"/>
      <c r="N876" s="908"/>
      <c r="O876" s="908"/>
      <c r="P876" s="908"/>
      <c r="Q876" s="908"/>
      <c r="R876" s="908"/>
      <c r="S876" s="908"/>
      <c r="T876" s="908"/>
      <c r="U876" s="908"/>
      <c r="V876" s="908"/>
      <c r="W876" s="908"/>
      <c r="X876" s="908"/>
      <c r="Y876" s="908"/>
      <c r="Z876" s="908"/>
      <c r="AA876" s="908"/>
      <c r="AB876" s="908"/>
      <c r="AC876" s="908"/>
      <c r="AD876" s="908"/>
      <c r="AE876" s="908"/>
      <c r="AF876" s="908"/>
      <c r="AG876" s="908"/>
      <c r="AH876" s="908"/>
      <c r="AI876" s="908"/>
      <c r="AJ876" s="908"/>
      <c r="AK876" s="908"/>
      <c r="AL876" s="908"/>
      <c r="AM876" s="908"/>
      <c r="AN876" s="908"/>
      <c r="AO876" s="908"/>
      <c r="AP876" s="908"/>
      <c r="AQ876" s="908"/>
    </row>
    <row r="877" spans="1:43" ht="12.75" customHeight="1" x14ac:dyDescent="0.2">
      <c r="A877" s="908"/>
      <c r="B877" s="909"/>
      <c r="C877" s="908"/>
      <c r="D877" s="908"/>
      <c r="E877" s="908"/>
      <c r="F877" s="908"/>
      <c r="G877" s="908"/>
      <c r="H877" s="908"/>
      <c r="I877" s="908"/>
      <c r="J877" s="908"/>
      <c r="K877" s="908"/>
      <c r="L877" s="908"/>
      <c r="M877" s="908"/>
      <c r="N877" s="908"/>
      <c r="O877" s="908"/>
      <c r="P877" s="908"/>
      <c r="Q877" s="908"/>
      <c r="R877" s="908"/>
      <c r="S877" s="908"/>
      <c r="T877" s="908"/>
      <c r="U877" s="908"/>
      <c r="V877" s="908"/>
      <c r="W877" s="908"/>
      <c r="X877" s="908"/>
      <c r="Y877" s="908"/>
      <c r="Z877" s="908"/>
      <c r="AA877" s="908"/>
      <c r="AB877" s="908"/>
      <c r="AC877" s="908"/>
      <c r="AD877" s="908"/>
      <c r="AE877" s="908"/>
      <c r="AF877" s="908"/>
      <c r="AG877" s="908"/>
      <c r="AH877" s="908"/>
      <c r="AI877" s="908"/>
      <c r="AJ877" s="908"/>
      <c r="AK877" s="908"/>
      <c r="AL877" s="908"/>
      <c r="AM877" s="908"/>
      <c r="AN877" s="908"/>
      <c r="AO877" s="908"/>
      <c r="AP877" s="908"/>
      <c r="AQ877" s="908"/>
    </row>
    <row r="878" spans="1:43" ht="12.75" customHeight="1" x14ac:dyDescent="0.2">
      <c r="A878" s="908"/>
      <c r="B878" s="909"/>
      <c r="C878" s="908"/>
      <c r="D878" s="908"/>
      <c r="E878" s="908"/>
      <c r="F878" s="908"/>
      <c r="G878" s="908"/>
      <c r="H878" s="908"/>
      <c r="I878" s="908"/>
      <c r="J878" s="908"/>
      <c r="K878" s="908"/>
      <c r="L878" s="908"/>
      <c r="M878" s="908"/>
      <c r="N878" s="908"/>
      <c r="O878" s="908"/>
      <c r="P878" s="908"/>
      <c r="Q878" s="908"/>
      <c r="R878" s="908"/>
      <c r="S878" s="908"/>
      <c r="T878" s="908"/>
      <c r="U878" s="908"/>
      <c r="V878" s="908"/>
      <c r="W878" s="908"/>
      <c r="X878" s="908"/>
      <c r="Y878" s="908"/>
      <c r="Z878" s="908"/>
      <c r="AA878" s="908"/>
      <c r="AB878" s="908"/>
      <c r="AC878" s="908"/>
      <c r="AD878" s="908"/>
      <c r="AE878" s="908"/>
      <c r="AF878" s="908"/>
      <c r="AG878" s="908"/>
      <c r="AH878" s="908"/>
      <c r="AI878" s="908"/>
      <c r="AJ878" s="908"/>
      <c r="AK878" s="908"/>
      <c r="AL878" s="908"/>
      <c r="AM878" s="908"/>
      <c r="AN878" s="908"/>
      <c r="AO878" s="908"/>
      <c r="AP878" s="908"/>
      <c r="AQ878" s="908"/>
    </row>
    <row r="879" spans="1:43" ht="12.75" customHeight="1" x14ac:dyDescent="0.2">
      <c r="A879" s="908"/>
      <c r="B879" s="909"/>
      <c r="C879" s="908"/>
      <c r="D879" s="908"/>
      <c r="E879" s="908"/>
      <c r="F879" s="908"/>
      <c r="G879" s="908"/>
      <c r="H879" s="908"/>
      <c r="I879" s="908"/>
      <c r="J879" s="908"/>
      <c r="K879" s="908"/>
      <c r="L879" s="908"/>
      <c r="M879" s="908"/>
      <c r="N879" s="908"/>
      <c r="O879" s="908"/>
      <c r="P879" s="908"/>
      <c r="Q879" s="908"/>
      <c r="R879" s="908"/>
      <c r="S879" s="908"/>
      <c r="T879" s="908"/>
      <c r="U879" s="908"/>
      <c r="V879" s="908"/>
      <c r="W879" s="908"/>
      <c r="X879" s="908"/>
      <c r="Y879" s="908"/>
      <c r="Z879" s="908"/>
      <c r="AA879" s="908"/>
      <c r="AB879" s="908"/>
      <c r="AC879" s="908"/>
      <c r="AD879" s="908"/>
      <c r="AE879" s="908"/>
      <c r="AF879" s="908"/>
      <c r="AG879" s="908"/>
      <c r="AH879" s="908"/>
      <c r="AI879" s="908"/>
      <c r="AJ879" s="908"/>
      <c r="AK879" s="908"/>
      <c r="AL879" s="908"/>
      <c r="AM879" s="908"/>
      <c r="AN879" s="908"/>
      <c r="AO879" s="908"/>
      <c r="AP879" s="908"/>
      <c r="AQ879" s="908"/>
    </row>
    <row r="880" spans="1:43" ht="12.75" customHeight="1" x14ac:dyDescent="0.2">
      <c r="A880" s="908"/>
      <c r="B880" s="909"/>
      <c r="C880" s="908"/>
      <c r="D880" s="908"/>
      <c r="E880" s="908"/>
      <c r="F880" s="908"/>
      <c r="G880" s="908"/>
      <c r="H880" s="908"/>
      <c r="I880" s="908"/>
      <c r="J880" s="908"/>
      <c r="K880" s="908"/>
      <c r="L880" s="908"/>
      <c r="M880" s="908"/>
      <c r="N880" s="908"/>
      <c r="O880" s="908"/>
      <c r="P880" s="908"/>
      <c r="Q880" s="908"/>
      <c r="R880" s="908"/>
      <c r="S880" s="908"/>
      <c r="T880" s="908"/>
      <c r="U880" s="908"/>
      <c r="V880" s="908"/>
      <c r="W880" s="908"/>
      <c r="X880" s="908"/>
      <c r="Y880" s="908"/>
      <c r="Z880" s="908"/>
      <c r="AA880" s="908"/>
      <c r="AB880" s="908"/>
      <c r="AC880" s="908"/>
      <c r="AD880" s="908"/>
      <c r="AE880" s="908"/>
      <c r="AF880" s="908"/>
      <c r="AG880" s="908"/>
      <c r="AH880" s="908"/>
      <c r="AI880" s="908"/>
      <c r="AJ880" s="908"/>
      <c r="AK880" s="908"/>
      <c r="AL880" s="908"/>
      <c r="AM880" s="908"/>
      <c r="AN880" s="908"/>
      <c r="AO880" s="908"/>
      <c r="AP880" s="908"/>
      <c r="AQ880" s="908"/>
    </row>
    <row r="881" spans="1:43" ht="12.75" customHeight="1" x14ac:dyDescent="0.2">
      <c r="A881" s="908"/>
      <c r="B881" s="909"/>
      <c r="C881" s="908"/>
      <c r="D881" s="908"/>
      <c r="E881" s="908"/>
      <c r="F881" s="908"/>
      <c r="G881" s="908"/>
      <c r="H881" s="908"/>
      <c r="I881" s="908"/>
      <c r="J881" s="908"/>
      <c r="K881" s="908"/>
      <c r="L881" s="908"/>
      <c r="M881" s="908"/>
      <c r="N881" s="908"/>
      <c r="O881" s="908"/>
      <c r="P881" s="908"/>
      <c r="Q881" s="908"/>
      <c r="R881" s="908"/>
      <c r="S881" s="908"/>
      <c r="T881" s="908"/>
      <c r="U881" s="908"/>
      <c r="V881" s="908"/>
      <c r="W881" s="908"/>
      <c r="X881" s="908"/>
      <c r="Y881" s="908"/>
      <c r="Z881" s="908"/>
      <c r="AA881" s="908"/>
      <c r="AB881" s="908"/>
      <c r="AC881" s="908"/>
      <c r="AD881" s="908"/>
      <c r="AE881" s="908"/>
      <c r="AF881" s="908"/>
      <c r="AG881" s="908"/>
      <c r="AH881" s="908"/>
      <c r="AI881" s="908"/>
      <c r="AJ881" s="908"/>
      <c r="AK881" s="908"/>
      <c r="AL881" s="908"/>
      <c r="AM881" s="908"/>
      <c r="AN881" s="908"/>
      <c r="AO881" s="908"/>
      <c r="AP881" s="908"/>
      <c r="AQ881" s="908"/>
    </row>
    <row r="882" spans="1:43" ht="12.75" customHeight="1" x14ac:dyDescent="0.2">
      <c r="A882" s="908"/>
      <c r="B882" s="909"/>
      <c r="C882" s="908"/>
      <c r="D882" s="908"/>
      <c r="E882" s="908"/>
      <c r="F882" s="908"/>
      <c r="G882" s="908"/>
      <c r="H882" s="908"/>
      <c r="I882" s="908"/>
      <c r="J882" s="908"/>
      <c r="K882" s="908"/>
      <c r="L882" s="908"/>
      <c r="M882" s="908"/>
      <c r="N882" s="908"/>
      <c r="O882" s="908"/>
      <c r="P882" s="908"/>
      <c r="Q882" s="908"/>
      <c r="R882" s="908"/>
      <c r="S882" s="908"/>
      <c r="T882" s="908"/>
      <c r="U882" s="908"/>
      <c r="V882" s="908"/>
      <c r="W882" s="908"/>
      <c r="X882" s="908"/>
      <c r="Y882" s="908"/>
      <c r="Z882" s="908"/>
      <c r="AA882" s="908"/>
      <c r="AB882" s="908"/>
      <c r="AC882" s="908"/>
      <c r="AD882" s="908"/>
      <c r="AE882" s="908"/>
      <c r="AF882" s="908"/>
      <c r="AG882" s="908"/>
      <c r="AH882" s="908"/>
      <c r="AI882" s="908"/>
      <c r="AJ882" s="908"/>
      <c r="AK882" s="908"/>
      <c r="AL882" s="908"/>
      <c r="AM882" s="908"/>
      <c r="AN882" s="908"/>
      <c r="AO882" s="908"/>
      <c r="AP882" s="908"/>
      <c r="AQ882" s="908"/>
    </row>
    <row r="883" spans="1:43" ht="12.75" customHeight="1" x14ac:dyDescent="0.2">
      <c r="A883" s="908"/>
      <c r="B883" s="909"/>
      <c r="C883" s="908"/>
      <c r="D883" s="908"/>
      <c r="E883" s="908"/>
      <c r="F883" s="908"/>
      <c r="G883" s="908"/>
      <c r="H883" s="908"/>
      <c r="I883" s="908"/>
      <c r="J883" s="908"/>
      <c r="K883" s="908"/>
      <c r="L883" s="908"/>
      <c r="M883" s="908"/>
      <c r="N883" s="908"/>
      <c r="O883" s="908"/>
      <c r="P883" s="908"/>
      <c r="Q883" s="908"/>
      <c r="R883" s="908"/>
      <c r="S883" s="908"/>
      <c r="T883" s="908"/>
      <c r="U883" s="908"/>
      <c r="V883" s="908"/>
      <c r="W883" s="908"/>
      <c r="X883" s="908"/>
      <c r="Y883" s="908"/>
      <c r="Z883" s="908"/>
      <c r="AA883" s="908"/>
      <c r="AB883" s="908"/>
      <c r="AC883" s="908"/>
      <c r="AD883" s="908"/>
      <c r="AE883" s="908"/>
      <c r="AF883" s="908"/>
      <c r="AG883" s="908"/>
      <c r="AH883" s="908"/>
      <c r="AI883" s="908"/>
      <c r="AJ883" s="908"/>
      <c r="AK883" s="908"/>
      <c r="AL883" s="908"/>
      <c r="AM883" s="908"/>
      <c r="AN883" s="908"/>
      <c r="AO883" s="908"/>
      <c r="AP883" s="908"/>
      <c r="AQ883" s="908"/>
    </row>
    <row r="884" spans="1:43" ht="12.75" customHeight="1" x14ac:dyDescent="0.2">
      <c r="A884" s="908"/>
      <c r="B884" s="909"/>
      <c r="C884" s="908"/>
      <c r="D884" s="908"/>
      <c r="E884" s="908"/>
      <c r="F884" s="908"/>
      <c r="G884" s="908"/>
      <c r="H884" s="908"/>
      <c r="I884" s="908"/>
      <c r="J884" s="908"/>
      <c r="K884" s="908"/>
      <c r="L884" s="908"/>
      <c r="M884" s="908"/>
      <c r="N884" s="908"/>
      <c r="O884" s="908"/>
      <c r="P884" s="908"/>
      <c r="Q884" s="908"/>
      <c r="R884" s="908"/>
      <c r="S884" s="908"/>
      <c r="T884" s="908"/>
      <c r="U884" s="908"/>
      <c r="V884" s="908"/>
      <c r="W884" s="908"/>
      <c r="X884" s="908"/>
      <c r="Y884" s="908"/>
      <c r="Z884" s="908"/>
      <c r="AA884" s="908"/>
      <c r="AB884" s="908"/>
      <c r="AC884" s="908"/>
      <c r="AD884" s="908"/>
      <c r="AE884" s="908"/>
      <c r="AF884" s="908"/>
      <c r="AG884" s="908"/>
      <c r="AH884" s="908"/>
      <c r="AI884" s="908"/>
      <c r="AJ884" s="908"/>
      <c r="AK884" s="908"/>
      <c r="AL884" s="908"/>
      <c r="AM884" s="908"/>
      <c r="AN884" s="908"/>
      <c r="AO884" s="908"/>
      <c r="AP884" s="908"/>
      <c r="AQ884" s="908"/>
    </row>
    <row r="885" spans="1:43" ht="12.75" customHeight="1" x14ac:dyDescent="0.2">
      <c r="A885" s="908"/>
      <c r="B885" s="909"/>
      <c r="C885" s="908"/>
      <c r="D885" s="908"/>
      <c r="E885" s="908"/>
      <c r="F885" s="908"/>
      <c r="G885" s="908"/>
      <c r="H885" s="908"/>
      <c r="I885" s="908"/>
      <c r="J885" s="908"/>
      <c r="K885" s="908"/>
      <c r="L885" s="908"/>
      <c r="M885" s="908"/>
      <c r="N885" s="908"/>
      <c r="O885" s="908"/>
      <c r="P885" s="908"/>
      <c r="Q885" s="908"/>
      <c r="R885" s="908"/>
      <c r="S885" s="908"/>
      <c r="T885" s="908"/>
      <c r="U885" s="908"/>
      <c r="V885" s="908"/>
      <c r="W885" s="908"/>
      <c r="X885" s="908"/>
      <c r="Y885" s="908"/>
      <c r="Z885" s="908"/>
      <c r="AA885" s="908"/>
      <c r="AB885" s="908"/>
      <c r="AC885" s="908"/>
      <c r="AD885" s="908"/>
      <c r="AE885" s="908"/>
      <c r="AF885" s="908"/>
      <c r="AG885" s="908"/>
      <c r="AH885" s="908"/>
      <c r="AI885" s="908"/>
      <c r="AJ885" s="908"/>
      <c r="AK885" s="908"/>
      <c r="AL885" s="908"/>
      <c r="AM885" s="908"/>
      <c r="AN885" s="908"/>
      <c r="AO885" s="908"/>
      <c r="AP885" s="908"/>
      <c r="AQ885" s="908"/>
    </row>
    <row r="886" spans="1:43" ht="12.75" customHeight="1" x14ac:dyDescent="0.2">
      <c r="A886" s="908"/>
      <c r="B886" s="909"/>
      <c r="C886" s="908"/>
      <c r="D886" s="908"/>
      <c r="E886" s="908"/>
      <c r="F886" s="908"/>
      <c r="G886" s="908"/>
      <c r="H886" s="908"/>
      <c r="I886" s="908"/>
      <c r="J886" s="908"/>
      <c r="K886" s="908"/>
      <c r="L886" s="908"/>
      <c r="M886" s="908"/>
      <c r="N886" s="908"/>
      <c r="O886" s="908"/>
      <c r="P886" s="908"/>
      <c r="Q886" s="908"/>
      <c r="R886" s="908"/>
      <c r="S886" s="908"/>
      <c r="T886" s="908"/>
      <c r="U886" s="908"/>
      <c r="V886" s="908"/>
      <c r="W886" s="908"/>
      <c r="X886" s="908"/>
      <c r="Y886" s="908"/>
      <c r="Z886" s="908"/>
      <c r="AA886" s="908"/>
      <c r="AB886" s="908"/>
      <c r="AC886" s="908"/>
      <c r="AD886" s="908"/>
      <c r="AE886" s="908"/>
      <c r="AF886" s="908"/>
      <c r="AG886" s="908"/>
      <c r="AH886" s="908"/>
      <c r="AI886" s="908"/>
      <c r="AJ886" s="908"/>
      <c r="AK886" s="908"/>
      <c r="AL886" s="908"/>
      <c r="AM886" s="908"/>
      <c r="AN886" s="908"/>
      <c r="AO886" s="908"/>
      <c r="AP886" s="908"/>
      <c r="AQ886" s="908"/>
    </row>
    <row r="887" spans="1:43" ht="12.75" customHeight="1" x14ac:dyDescent="0.2">
      <c r="A887" s="908"/>
      <c r="B887" s="909"/>
      <c r="C887" s="908"/>
      <c r="D887" s="908"/>
      <c r="E887" s="908"/>
      <c r="F887" s="908"/>
      <c r="G887" s="908"/>
      <c r="H887" s="908"/>
      <c r="I887" s="908"/>
      <c r="J887" s="908"/>
      <c r="K887" s="908"/>
      <c r="L887" s="908"/>
      <c r="M887" s="908"/>
      <c r="N887" s="908"/>
      <c r="O887" s="908"/>
      <c r="P887" s="908"/>
      <c r="Q887" s="908"/>
      <c r="R887" s="908"/>
      <c r="S887" s="908"/>
      <c r="T887" s="908"/>
      <c r="U887" s="908"/>
      <c r="V887" s="908"/>
      <c r="W887" s="908"/>
      <c r="X887" s="908"/>
      <c r="Y887" s="908"/>
      <c r="Z887" s="908"/>
      <c r="AA887" s="908"/>
      <c r="AB887" s="908"/>
      <c r="AC887" s="908"/>
      <c r="AD887" s="908"/>
      <c r="AE887" s="908"/>
      <c r="AF887" s="908"/>
      <c r="AG887" s="908"/>
      <c r="AH887" s="908"/>
      <c r="AI887" s="908"/>
      <c r="AJ887" s="908"/>
      <c r="AK887" s="908"/>
      <c r="AL887" s="908"/>
      <c r="AM887" s="908"/>
      <c r="AN887" s="908"/>
      <c r="AO887" s="908"/>
      <c r="AP887" s="908"/>
      <c r="AQ887" s="908"/>
    </row>
    <row r="888" spans="1:43" ht="12.75" customHeight="1" x14ac:dyDescent="0.2">
      <c r="A888" s="908"/>
      <c r="B888" s="909"/>
      <c r="C888" s="908"/>
      <c r="D888" s="908"/>
      <c r="E888" s="908"/>
      <c r="F888" s="908"/>
      <c r="G888" s="908"/>
      <c r="H888" s="908"/>
      <c r="I888" s="908"/>
      <c r="J888" s="908"/>
      <c r="K888" s="908"/>
      <c r="L888" s="908"/>
      <c r="M888" s="908"/>
      <c r="N888" s="908"/>
      <c r="O888" s="908"/>
      <c r="P888" s="908"/>
      <c r="Q888" s="908"/>
      <c r="R888" s="908"/>
      <c r="S888" s="908"/>
      <c r="T888" s="908"/>
      <c r="U888" s="908"/>
      <c r="V888" s="908"/>
      <c r="W888" s="908"/>
      <c r="X888" s="908"/>
      <c r="Y888" s="908"/>
      <c r="Z888" s="908"/>
      <c r="AA888" s="908"/>
      <c r="AB888" s="908"/>
      <c r="AC888" s="908"/>
      <c r="AD888" s="908"/>
      <c r="AE888" s="908"/>
      <c r="AF888" s="908"/>
      <c r="AG888" s="908"/>
      <c r="AH888" s="908"/>
      <c r="AI888" s="908"/>
      <c r="AJ888" s="908"/>
      <c r="AK888" s="908"/>
      <c r="AL888" s="908"/>
      <c r="AM888" s="908"/>
      <c r="AN888" s="908"/>
      <c r="AO888" s="908"/>
      <c r="AP888" s="908"/>
      <c r="AQ888" s="908"/>
    </row>
    <row r="889" spans="1:43" ht="12.75" customHeight="1" x14ac:dyDescent="0.2">
      <c r="A889" s="908"/>
      <c r="B889" s="909"/>
      <c r="C889" s="908"/>
      <c r="D889" s="908"/>
      <c r="E889" s="908"/>
      <c r="F889" s="908"/>
      <c r="G889" s="908"/>
      <c r="H889" s="908"/>
      <c r="I889" s="908"/>
      <c r="J889" s="908"/>
      <c r="K889" s="908"/>
      <c r="L889" s="908"/>
      <c r="M889" s="908"/>
      <c r="N889" s="908"/>
      <c r="O889" s="908"/>
      <c r="P889" s="908"/>
      <c r="Q889" s="908"/>
      <c r="R889" s="908"/>
      <c r="S889" s="908"/>
      <c r="T889" s="908"/>
      <c r="U889" s="908"/>
      <c r="V889" s="908"/>
      <c r="W889" s="908"/>
      <c r="X889" s="908"/>
      <c r="Y889" s="908"/>
      <c r="Z889" s="908"/>
      <c r="AA889" s="908"/>
      <c r="AB889" s="908"/>
      <c r="AC889" s="908"/>
      <c r="AD889" s="908"/>
      <c r="AE889" s="908"/>
      <c r="AF889" s="908"/>
      <c r="AG889" s="908"/>
      <c r="AH889" s="908"/>
      <c r="AI889" s="908"/>
      <c r="AJ889" s="908"/>
      <c r="AK889" s="908"/>
      <c r="AL889" s="908"/>
      <c r="AM889" s="908"/>
      <c r="AN889" s="908"/>
      <c r="AO889" s="908"/>
      <c r="AP889" s="908"/>
      <c r="AQ889" s="908"/>
    </row>
    <row r="890" spans="1:43" ht="12.75" customHeight="1" x14ac:dyDescent="0.2">
      <c r="A890" s="908"/>
      <c r="B890" s="909"/>
      <c r="C890" s="908"/>
      <c r="D890" s="908"/>
      <c r="E890" s="908"/>
      <c r="F890" s="908"/>
      <c r="G890" s="908"/>
      <c r="H890" s="908"/>
      <c r="I890" s="908"/>
      <c r="J890" s="908"/>
      <c r="K890" s="908"/>
      <c r="L890" s="908"/>
      <c r="M890" s="908"/>
      <c r="N890" s="908"/>
      <c r="O890" s="908"/>
      <c r="P890" s="908"/>
      <c r="Q890" s="908"/>
      <c r="R890" s="908"/>
      <c r="S890" s="908"/>
      <c r="T890" s="908"/>
      <c r="U890" s="908"/>
      <c r="V890" s="908"/>
      <c r="W890" s="908"/>
      <c r="X890" s="908"/>
      <c r="Y890" s="908"/>
      <c r="Z890" s="908"/>
      <c r="AA890" s="908"/>
      <c r="AB890" s="908"/>
      <c r="AC890" s="908"/>
      <c r="AD890" s="908"/>
      <c r="AE890" s="908"/>
      <c r="AF890" s="908"/>
      <c r="AG890" s="908"/>
      <c r="AH890" s="908"/>
      <c r="AI890" s="908"/>
      <c r="AJ890" s="908"/>
      <c r="AK890" s="908"/>
      <c r="AL890" s="908"/>
      <c r="AM890" s="908"/>
      <c r="AN890" s="908"/>
      <c r="AO890" s="908"/>
      <c r="AP890" s="908"/>
      <c r="AQ890" s="908"/>
    </row>
    <row r="891" spans="1:43" ht="12.75" customHeight="1" x14ac:dyDescent="0.2">
      <c r="A891" s="908"/>
      <c r="B891" s="909"/>
      <c r="C891" s="908"/>
      <c r="D891" s="908"/>
      <c r="E891" s="908"/>
      <c r="F891" s="908"/>
      <c r="G891" s="908"/>
      <c r="H891" s="908"/>
      <c r="I891" s="908"/>
      <c r="J891" s="908"/>
      <c r="K891" s="908"/>
      <c r="L891" s="908"/>
      <c r="M891" s="908"/>
      <c r="N891" s="908"/>
      <c r="O891" s="908"/>
      <c r="P891" s="908"/>
      <c r="Q891" s="908"/>
      <c r="R891" s="908"/>
      <c r="S891" s="908"/>
      <c r="T891" s="908"/>
      <c r="U891" s="908"/>
      <c r="V891" s="908"/>
      <c r="W891" s="908"/>
      <c r="X891" s="908"/>
      <c r="Y891" s="908"/>
      <c r="Z891" s="908"/>
      <c r="AA891" s="908"/>
      <c r="AB891" s="908"/>
      <c r="AC891" s="908"/>
      <c r="AD891" s="908"/>
      <c r="AE891" s="908"/>
      <c r="AF891" s="908"/>
      <c r="AG891" s="908"/>
      <c r="AH891" s="908"/>
      <c r="AI891" s="908"/>
      <c r="AJ891" s="908"/>
      <c r="AK891" s="908"/>
      <c r="AL891" s="908"/>
      <c r="AM891" s="908"/>
      <c r="AN891" s="908"/>
      <c r="AO891" s="908"/>
      <c r="AP891" s="908"/>
      <c r="AQ891" s="908"/>
    </row>
    <row r="892" spans="1:43" ht="12.75" customHeight="1" x14ac:dyDescent="0.2">
      <c r="A892" s="908"/>
      <c r="B892" s="909"/>
      <c r="C892" s="908"/>
      <c r="D892" s="908"/>
      <c r="E892" s="908"/>
      <c r="F892" s="908"/>
      <c r="G892" s="908"/>
      <c r="H892" s="908"/>
      <c r="I892" s="908"/>
      <c r="J892" s="908"/>
      <c r="K892" s="908"/>
      <c r="L892" s="908"/>
      <c r="M892" s="908"/>
      <c r="N892" s="908"/>
      <c r="O892" s="908"/>
      <c r="P892" s="908"/>
      <c r="Q892" s="908"/>
      <c r="R892" s="908"/>
      <c r="S892" s="908"/>
      <c r="T892" s="908"/>
      <c r="U892" s="908"/>
      <c r="V892" s="908"/>
      <c r="W892" s="908"/>
      <c r="X892" s="908"/>
      <c r="Y892" s="908"/>
      <c r="Z892" s="908"/>
      <c r="AA892" s="908"/>
      <c r="AB892" s="908"/>
      <c r="AC892" s="908"/>
      <c r="AD892" s="908"/>
      <c r="AE892" s="908"/>
      <c r="AF892" s="908"/>
      <c r="AG892" s="908"/>
      <c r="AH892" s="908"/>
      <c r="AI892" s="908"/>
      <c r="AJ892" s="908"/>
      <c r="AK892" s="908"/>
      <c r="AL892" s="908"/>
      <c r="AM892" s="908"/>
      <c r="AN892" s="908"/>
      <c r="AO892" s="908"/>
      <c r="AP892" s="908"/>
      <c r="AQ892" s="908"/>
    </row>
    <row r="893" spans="1:43" ht="12.75" customHeight="1" x14ac:dyDescent="0.2">
      <c r="A893" s="908"/>
      <c r="B893" s="909"/>
      <c r="C893" s="908"/>
      <c r="D893" s="908"/>
      <c r="E893" s="908"/>
      <c r="F893" s="908"/>
      <c r="G893" s="908"/>
      <c r="H893" s="908"/>
      <c r="I893" s="908"/>
      <c r="J893" s="908"/>
      <c r="K893" s="908"/>
      <c r="L893" s="908"/>
      <c r="M893" s="908"/>
      <c r="N893" s="908"/>
      <c r="O893" s="908"/>
      <c r="P893" s="908"/>
      <c r="Q893" s="908"/>
      <c r="R893" s="908"/>
      <c r="S893" s="908"/>
      <c r="T893" s="908"/>
      <c r="U893" s="908"/>
      <c r="V893" s="908"/>
      <c r="W893" s="908"/>
      <c r="X893" s="908"/>
      <c r="Y893" s="908"/>
      <c r="Z893" s="908"/>
      <c r="AA893" s="908"/>
      <c r="AB893" s="908"/>
      <c r="AC893" s="908"/>
      <c r="AD893" s="908"/>
      <c r="AE893" s="908"/>
      <c r="AF893" s="908"/>
      <c r="AG893" s="908"/>
      <c r="AH893" s="908"/>
      <c r="AI893" s="908"/>
      <c r="AJ893" s="908"/>
      <c r="AK893" s="908"/>
      <c r="AL893" s="908"/>
      <c r="AM893" s="908"/>
      <c r="AN893" s="908"/>
      <c r="AO893" s="908"/>
      <c r="AP893" s="908"/>
      <c r="AQ893" s="908"/>
    </row>
    <row r="894" spans="1:43" ht="12.75" customHeight="1" x14ac:dyDescent="0.2">
      <c r="A894" s="908"/>
      <c r="B894" s="909"/>
      <c r="C894" s="908"/>
      <c r="D894" s="908"/>
      <c r="E894" s="908"/>
      <c r="F894" s="908"/>
      <c r="G894" s="908"/>
      <c r="H894" s="908"/>
      <c r="I894" s="908"/>
      <c r="J894" s="908"/>
      <c r="K894" s="908"/>
      <c r="L894" s="908"/>
      <c r="M894" s="908"/>
      <c r="N894" s="908"/>
      <c r="O894" s="908"/>
      <c r="P894" s="908"/>
      <c r="Q894" s="908"/>
      <c r="R894" s="908"/>
      <c r="S894" s="908"/>
      <c r="T894" s="908"/>
      <c r="U894" s="908"/>
      <c r="V894" s="908"/>
      <c r="W894" s="908"/>
      <c r="X894" s="908"/>
      <c r="Y894" s="908"/>
      <c r="Z894" s="908"/>
      <c r="AA894" s="908"/>
      <c r="AB894" s="908"/>
      <c r="AC894" s="908"/>
      <c r="AD894" s="908"/>
      <c r="AE894" s="908"/>
      <c r="AF894" s="908"/>
      <c r="AG894" s="908"/>
      <c r="AH894" s="908"/>
      <c r="AI894" s="908"/>
      <c r="AJ894" s="908"/>
      <c r="AK894" s="908"/>
      <c r="AL894" s="908"/>
      <c r="AM894" s="908"/>
      <c r="AN894" s="908"/>
      <c r="AO894" s="908"/>
      <c r="AP894" s="908"/>
      <c r="AQ894" s="908"/>
    </row>
    <row r="895" spans="1:43" ht="12.75" customHeight="1" x14ac:dyDescent="0.2">
      <c r="A895" s="908"/>
      <c r="B895" s="909"/>
      <c r="C895" s="908"/>
      <c r="D895" s="908"/>
      <c r="E895" s="908"/>
      <c r="F895" s="908"/>
      <c r="G895" s="908"/>
      <c r="H895" s="908"/>
      <c r="I895" s="908"/>
      <c r="J895" s="908"/>
      <c r="K895" s="908"/>
      <c r="L895" s="908"/>
      <c r="M895" s="908"/>
      <c r="N895" s="908"/>
      <c r="O895" s="908"/>
      <c r="P895" s="908"/>
      <c r="Q895" s="908"/>
      <c r="R895" s="908"/>
      <c r="S895" s="908"/>
      <c r="T895" s="908"/>
      <c r="U895" s="908"/>
      <c r="V895" s="908"/>
      <c r="W895" s="908"/>
      <c r="X895" s="908"/>
      <c r="Y895" s="908"/>
      <c r="Z895" s="908"/>
      <c r="AA895" s="908"/>
      <c r="AB895" s="908"/>
      <c r="AC895" s="908"/>
      <c r="AD895" s="908"/>
      <c r="AE895" s="908"/>
      <c r="AF895" s="908"/>
      <c r="AG895" s="908"/>
      <c r="AH895" s="908"/>
      <c r="AI895" s="908"/>
      <c r="AJ895" s="908"/>
      <c r="AK895" s="908"/>
      <c r="AL895" s="908"/>
      <c r="AM895" s="908"/>
      <c r="AN895" s="908"/>
      <c r="AO895" s="908"/>
      <c r="AP895" s="908"/>
      <c r="AQ895" s="908"/>
    </row>
    <row r="896" spans="1:43" ht="12.75" customHeight="1" x14ac:dyDescent="0.2">
      <c r="A896" s="908"/>
      <c r="B896" s="909"/>
      <c r="C896" s="908"/>
      <c r="D896" s="908"/>
      <c r="E896" s="908"/>
      <c r="F896" s="908"/>
      <c r="G896" s="908"/>
      <c r="H896" s="908"/>
      <c r="I896" s="908"/>
      <c r="J896" s="908"/>
      <c r="K896" s="908"/>
      <c r="L896" s="908"/>
      <c r="M896" s="908"/>
      <c r="N896" s="908"/>
      <c r="O896" s="908"/>
      <c r="P896" s="908"/>
      <c r="Q896" s="908"/>
      <c r="R896" s="908"/>
      <c r="S896" s="908"/>
      <c r="T896" s="908"/>
      <c r="U896" s="908"/>
      <c r="V896" s="908"/>
      <c r="W896" s="908"/>
      <c r="X896" s="908"/>
      <c r="Y896" s="908"/>
      <c r="Z896" s="908"/>
      <c r="AA896" s="908"/>
      <c r="AB896" s="908"/>
      <c r="AC896" s="908"/>
      <c r="AD896" s="908"/>
      <c r="AE896" s="908"/>
      <c r="AF896" s="908"/>
      <c r="AG896" s="908"/>
      <c r="AH896" s="908"/>
      <c r="AI896" s="908"/>
      <c r="AJ896" s="908"/>
      <c r="AK896" s="908"/>
      <c r="AL896" s="908"/>
      <c r="AM896" s="908"/>
      <c r="AN896" s="908"/>
      <c r="AO896" s="908"/>
      <c r="AP896" s="908"/>
      <c r="AQ896" s="908"/>
    </row>
    <row r="897" spans="1:43" ht="12.75" customHeight="1" x14ac:dyDescent="0.2">
      <c r="A897" s="908"/>
      <c r="B897" s="909"/>
      <c r="C897" s="908"/>
      <c r="D897" s="908"/>
      <c r="E897" s="908"/>
      <c r="F897" s="908"/>
      <c r="G897" s="908"/>
      <c r="H897" s="908"/>
      <c r="I897" s="908"/>
      <c r="J897" s="908"/>
      <c r="K897" s="908"/>
      <c r="L897" s="908"/>
      <c r="M897" s="908"/>
      <c r="N897" s="908"/>
      <c r="O897" s="908"/>
      <c r="P897" s="908"/>
      <c r="Q897" s="908"/>
      <c r="R897" s="908"/>
      <c r="S897" s="908"/>
      <c r="T897" s="908"/>
      <c r="U897" s="908"/>
      <c r="V897" s="908"/>
      <c r="W897" s="908"/>
      <c r="X897" s="908"/>
      <c r="Y897" s="908"/>
      <c r="Z897" s="908"/>
      <c r="AA897" s="908"/>
      <c r="AB897" s="908"/>
      <c r="AC897" s="908"/>
      <c r="AD897" s="908"/>
      <c r="AE897" s="908"/>
      <c r="AF897" s="908"/>
      <c r="AG897" s="908"/>
      <c r="AH897" s="908"/>
      <c r="AI897" s="908"/>
      <c r="AJ897" s="908"/>
      <c r="AK897" s="908"/>
      <c r="AL897" s="908"/>
      <c r="AM897" s="908"/>
      <c r="AN897" s="908"/>
      <c r="AO897" s="908"/>
      <c r="AP897" s="908"/>
      <c r="AQ897" s="908"/>
    </row>
    <row r="898" spans="1:43" ht="12.75" customHeight="1" x14ac:dyDescent="0.2">
      <c r="A898" s="908"/>
      <c r="B898" s="909"/>
      <c r="C898" s="908"/>
      <c r="D898" s="908"/>
      <c r="E898" s="908"/>
      <c r="F898" s="908"/>
      <c r="G898" s="908"/>
      <c r="H898" s="908"/>
      <c r="I898" s="908"/>
      <c r="J898" s="908"/>
      <c r="K898" s="908"/>
      <c r="L898" s="908"/>
      <c r="M898" s="908"/>
      <c r="N898" s="908"/>
      <c r="O898" s="908"/>
      <c r="P898" s="908"/>
      <c r="Q898" s="908"/>
      <c r="R898" s="908"/>
      <c r="S898" s="908"/>
      <c r="T898" s="908"/>
      <c r="U898" s="908"/>
      <c r="V898" s="908"/>
      <c r="W898" s="908"/>
      <c r="X898" s="908"/>
      <c r="Y898" s="908"/>
      <c r="Z898" s="908"/>
      <c r="AA898" s="908"/>
      <c r="AB898" s="908"/>
      <c r="AC898" s="908"/>
      <c r="AD898" s="908"/>
      <c r="AE898" s="908"/>
      <c r="AF898" s="908"/>
      <c r="AG898" s="908"/>
      <c r="AH898" s="908"/>
      <c r="AI898" s="908"/>
      <c r="AJ898" s="908"/>
      <c r="AK898" s="908"/>
      <c r="AL898" s="908"/>
      <c r="AM898" s="908"/>
      <c r="AN898" s="908"/>
      <c r="AO898" s="908"/>
      <c r="AP898" s="908"/>
      <c r="AQ898" s="908"/>
    </row>
    <row r="899" spans="1:43" ht="12.75" customHeight="1" x14ac:dyDescent="0.2">
      <c r="A899" s="908"/>
      <c r="B899" s="909"/>
      <c r="C899" s="908"/>
      <c r="D899" s="908"/>
      <c r="E899" s="908"/>
      <c r="F899" s="908"/>
      <c r="G899" s="908"/>
      <c r="H899" s="908"/>
      <c r="I899" s="908"/>
      <c r="J899" s="908"/>
      <c r="K899" s="908"/>
      <c r="L899" s="908"/>
      <c r="M899" s="908"/>
      <c r="N899" s="908"/>
      <c r="O899" s="908"/>
      <c r="P899" s="908"/>
      <c r="Q899" s="908"/>
      <c r="R899" s="908"/>
      <c r="S899" s="908"/>
      <c r="T899" s="908"/>
      <c r="U899" s="908"/>
      <c r="V899" s="908"/>
      <c r="W899" s="908"/>
      <c r="X899" s="908"/>
      <c r="Y899" s="908"/>
      <c r="Z899" s="908"/>
      <c r="AA899" s="908"/>
      <c r="AB899" s="908"/>
      <c r="AC899" s="908"/>
      <c r="AD899" s="908"/>
      <c r="AE899" s="908"/>
      <c r="AF899" s="908"/>
      <c r="AG899" s="908"/>
      <c r="AH899" s="908"/>
      <c r="AI899" s="908"/>
      <c r="AJ899" s="908"/>
      <c r="AK899" s="908"/>
      <c r="AL899" s="908"/>
      <c r="AM899" s="908"/>
      <c r="AN899" s="908"/>
      <c r="AO899" s="908"/>
      <c r="AP899" s="908"/>
      <c r="AQ899" s="908"/>
    </row>
    <row r="900" spans="1:43" ht="12.75" customHeight="1" x14ac:dyDescent="0.2">
      <c r="A900" s="908"/>
      <c r="B900" s="909"/>
      <c r="C900" s="908"/>
      <c r="D900" s="908"/>
      <c r="E900" s="908"/>
      <c r="F900" s="908"/>
      <c r="G900" s="908"/>
      <c r="H900" s="908"/>
      <c r="I900" s="908"/>
      <c r="J900" s="908"/>
      <c r="K900" s="908"/>
      <c r="L900" s="908"/>
      <c r="M900" s="908"/>
      <c r="N900" s="908"/>
      <c r="O900" s="908"/>
      <c r="P900" s="908"/>
      <c r="Q900" s="908"/>
      <c r="R900" s="908"/>
      <c r="S900" s="908"/>
      <c r="T900" s="908"/>
      <c r="U900" s="908"/>
      <c r="V900" s="908"/>
      <c r="W900" s="908"/>
      <c r="X900" s="908"/>
      <c r="Y900" s="908"/>
      <c r="Z900" s="908"/>
      <c r="AA900" s="908"/>
      <c r="AB900" s="908"/>
      <c r="AC900" s="908"/>
      <c r="AD900" s="908"/>
      <c r="AE900" s="908"/>
      <c r="AF900" s="908"/>
      <c r="AG900" s="908"/>
      <c r="AH900" s="908"/>
      <c r="AI900" s="908"/>
      <c r="AJ900" s="908"/>
      <c r="AK900" s="908"/>
      <c r="AL900" s="908"/>
      <c r="AM900" s="908"/>
      <c r="AN900" s="908"/>
      <c r="AO900" s="908"/>
      <c r="AP900" s="908"/>
      <c r="AQ900" s="908"/>
    </row>
    <row r="901" spans="1:43" ht="12.75" customHeight="1" x14ac:dyDescent="0.2">
      <c r="A901" s="908"/>
      <c r="B901" s="909"/>
      <c r="C901" s="908"/>
      <c r="D901" s="908"/>
      <c r="E901" s="908"/>
      <c r="F901" s="908"/>
      <c r="G901" s="908"/>
      <c r="H901" s="908"/>
      <c r="I901" s="908"/>
      <c r="J901" s="908"/>
      <c r="K901" s="908"/>
      <c r="L901" s="908"/>
      <c r="M901" s="908"/>
      <c r="N901" s="908"/>
      <c r="O901" s="908"/>
      <c r="P901" s="908"/>
      <c r="Q901" s="908"/>
      <c r="R901" s="908"/>
      <c r="S901" s="908"/>
      <c r="T901" s="908"/>
      <c r="U901" s="908"/>
      <c r="V901" s="908"/>
      <c r="W901" s="908"/>
      <c r="X901" s="908"/>
      <c r="Y901" s="908"/>
      <c r="Z901" s="908"/>
      <c r="AA901" s="908"/>
      <c r="AB901" s="908"/>
      <c r="AC901" s="908"/>
      <c r="AD901" s="908"/>
      <c r="AE901" s="908"/>
      <c r="AF901" s="908"/>
      <c r="AG901" s="908"/>
      <c r="AH901" s="908"/>
      <c r="AI901" s="908"/>
      <c r="AJ901" s="908"/>
      <c r="AK901" s="908"/>
      <c r="AL901" s="908"/>
      <c r="AM901" s="908"/>
      <c r="AN901" s="908"/>
      <c r="AO901" s="908"/>
      <c r="AP901" s="908"/>
      <c r="AQ901" s="908"/>
    </row>
    <row r="902" spans="1:43" ht="12.75" customHeight="1" x14ac:dyDescent="0.2">
      <c r="A902" s="908"/>
      <c r="B902" s="909"/>
      <c r="C902" s="908"/>
      <c r="D902" s="908"/>
      <c r="E902" s="908"/>
      <c r="F902" s="908"/>
      <c r="G902" s="908"/>
      <c r="H902" s="908"/>
      <c r="I902" s="908"/>
      <c r="J902" s="908"/>
      <c r="K902" s="908"/>
      <c r="L902" s="908"/>
      <c r="M902" s="908"/>
      <c r="N902" s="908"/>
      <c r="O902" s="908"/>
      <c r="P902" s="908"/>
      <c r="Q902" s="908"/>
      <c r="R902" s="908"/>
      <c r="S902" s="908"/>
      <c r="T902" s="908"/>
      <c r="U902" s="908"/>
      <c r="V902" s="908"/>
      <c r="W902" s="908"/>
      <c r="X902" s="908"/>
      <c r="Y902" s="908"/>
      <c r="Z902" s="908"/>
      <c r="AA902" s="908"/>
      <c r="AB902" s="908"/>
      <c r="AC902" s="908"/>
      <c r="AD902" s="908"/>
      <c r="AE902" s="908"/>
      <c r="AF902" s="908"/>
      <c r="AG902" s="908"/>
      <c r="AH902" s="908"/>
      <c r="AI902" s="908"/>
      <c r="AJ902" s="908"/>
      <c r="AK902" s="908"/>
      <c r="AL902" s="908"/>
      <c r="AM902" s="908"/>
      <c r="AN902" s="908"/>
      <c r="AO902" s="908"/>
      <c r="AP902" s="908"/>
      <c r="AQ902" s="908"/>
    </row>
    <row r="903" spans="1:43" ht="12.75" customHeight="1" x14ac:dyDescent="0.2">
      <c r="A903" s="908"/>
      <c r="B903" s="909"/>
      <c r="C903" s="908"/>
      <c r="D903" s="908"/>
      <c r="E903" s="908"/>
      <c r="F903" s="908"/>
      <c r="G903" s="908"/>
      <c r="H903" s="908"/>
      <c r="I903" s="908"/>
      <c r="J903" s="908"/>
      <c r="K903" s="908"/>
      <c r="L903" s="908"/>
      <c r="M903" s="908"/>
      <c r="N903" s="908"/>
      <c r="O903" s="908"/>
      <c r="P903" s="908"/>
      <c r="Q903" s="908"/>
      <c r="R903" s="908"/>
      <c r="S903" s="908"/>
      <c r="T903" s="908"/>
      <c r="U903" s="908"/>
      <c r="V903" s="908"/>
      <c r="W903" s="908"/>
      <c r="X903" s="908"/>
      <c r="Y903" s="908"/>
      <c r="Z903" s="908"/>
      <c r="AA903" s="908"/>
      <c r="AB903" s="908"/>
      <c r="AC903" s="908"/>
      <c r="AD903" s="908"/>
      <c r="AE903" s="908"/>
      <c r="AF903" s="908"/>
      <c r="AG903" s="908"/>
      <c r="AH903" s="908"/>
      <c r="AI903" s="908"/>
      <c r="AJ903" s="908"/>
      <c r="AK903" s="908"/>
      <c r="AL903" s="908"/>
      <c r="AM903" s="908"/>
      <c r="AN903" s="908"/>
      <c r="AO903" s="908"/>
      <c r="AP903" s="908"/>
      <c r="AQ903" s="908"/>
    </row>
    <row r="904" spans="1:43" ht="12.75" customHeight="1" x14ac:dyDescent="0.2">
      <c r="A904" s="908"/>
      <c r="B904" s="909"/>
      <c r="C904" s="908"/>
      <c r="D904" s="908"/>
      <c r="E904" s="908"/>
      <c r="F904" s="908"/>
      <c r="G904" s="908"/>
      <c r="H904" s="908"/>
      <c r="I904" s="908"/>
      <c r="J904" s="908"/>
      <c r="K904" s="908"/>
      <c r="L904" s="908"/>
      <c r="M904" s="908"/>
      <c r="N904" s="908"/>
      <c r="O904" s="908"/>
      <c r="P904" s="908"/>
      <c r="Q904" s="908"/>
      <c r="R904" s="908"/>
      <c r="S904" s="908"/>
      <c r="T904" s="908"/>
      <c r="U904" s="908"/>
      <c r="V904" s="908"/>
      <c r="W904" s="908"/>
      <c r="X904" s="908"/>
      <c r="Y904" s="908"/>
      <c r="Z904" s="908"/>
      <c r="AA904" s="908"/>
      <c r="AB904" s="908"/>
      <c r="AC904" s="908"/>
      <c r="AD904" s="908"/>
      <c r="AE904" s="908"/>
      <c r="AF904" s="908"/>
      <c r="AG904" s="908"/>
      <c r="AH904" s="908"/>
      <c r="AI904" s="908"/>
      <c r="AJ904" s="908"/>
      <c r="AK904" s="908"/>
      <c r="AL904" s="908"/>
      <c r="AM904" s="908"/>
      <c r="AN904" s="908"/>
      <c r="AO904" s="908"/>
      <c r="AP904" s="908"/>
      <c r="AQ904" s="908"/>
    </row>
    <row r="905" spans="1:43" ht="12.75" customHeight="1" x14ac:dyDescent="0.2">
      <c r="A905" s="908"/>
      <c r="B905" s="909"/>
      <c r="C905" s="908"/>
      <c r="D905" s="908"/>
      <c r="E905" s="908"/>
      <c r="F905" s="908"/>
      <c r="G905" s="908"/>
      <c r="H905" s="908"/>
      <c r="I905" s="908"/>
      <c r="J905" s="908"/>
      <c r="K905" s="908"/>
      <c r="L905" s="908"/>
      <c r="M905" s="908"/>
      <c r="N905" s="908"/>
      <c r="O905" s="908"/>
      <c r="P905" s="908"/>
      <c r="Q905" s="908"/>
      <c r="R905" s="908"/>
      <c r="S905" s="908"/>
      <c r="T905" s="908"/>
      <c r="U905" s="908"/>
      <c r="V905" s="908"/>
      <c r="W905" s="908"/>
      <c r="X905" s="908"/>
      <c r="Y905" s="908"/>
      <c r="Z905" s="908"/>
      <c r="AA905" s="908"/>
      <c r="AB905" s="908"/>
      <c r="AC905" s="908"/>
      <c r="AD905" s="908"/>
      <c r="AE905" s="908"/>
      <c r="AF905" s="908"/>
      <c r="AG905" s="908"/>
      <c r="AH905" s="908"/>
      <c r="AI905" s="908"/>
      <c r="AJ905" s="908"/>
      <c r="AK905" s="908"/>
      <c r="AL905" s="908"/>
      <c r="AM905" s="908"/>
      <c r="AN905" s="908"/>
      <c r="AO905" s="908"/>
      <c r="AP905" s="908"/>
      <c r="AQ905" s="908"/>
    </row>
    <row r="906" spans="1:43" ht="12.75" customHeight="1" x14ac:dyDescent="0.2">
      <c r="A906" s="908"/>
      <c r="B906" s="909"/>
      <c r="C906" s="908"/>
      <c r="D906" s="908"/>
      <c r="E906" s="908"/>
      <c r="F906" s="908"/>
      <c r="G906" s="908"/>
      <c r="H906" s="908"/>
      <c r="I906" s="908"/>
      <c r="J906" s="908"/>
      <c r="K906" s="908"/>
      <c r="L906" s="908"/>
      <c r="M906" s="908"/>
      <c r="N906" s="908"/>
      <c r="O906" s="908"/>
      <c r="P906" s="908"/>
      <c r="Q906" s="908"/>
      <c r="R906" s="908"/>
      <c r="S906" s="908"/>
      <c r="T906" s="908"/>
      <c r="U906" s="908"/>
      <c r="V906" s="908"/>
      <c r="W906" s="908"/>
      <c r="X906" s="908"/>
      <c r="Y906" s="908"/>
      <c r="Z906" s="908"/>
      <c r="AA906" s="908"/>
      <c r="AB906" s="908"/>
      <c r="AC906" s="908"/>
      <c r="AD906" s="908"/>
      <c r="AE906" s="908"/>
      <c r="AF906" s="908"/>
      <c r="AG906" s="908"/>
      <c r="AH906" s="908"/>
      <c r="AI906" s="908"/>
      <c r="AJ906" s="908"/>
      <c r="AK906" s="908"/>
      <c r="AL906" s="908"/>
      <c r="AM906" s="908"/>
      <c r="AN906" s="908"/>
      <c r="AO906" s="908"/>
      <c r="AP906" s="908"/>
      <c r="AQ906" s="908"/>
    </row>
    <row r="907" spans="1:43" ht="12.75" customHeight="1" x14ac:dyDescent="0.2">
      <c r="A907" s="908"/>
      <c r="B907" s="909"/>
      <c r="C907" s="908"/>
      <c r="D907" s="908"/>
      <c r="E907" s="908"/>
      <c r="F907" s="908"/>
      <c r="G907" s="908"/>
      <c r="H907" s="908"/>
      <c r="I907" s="908"/>
      <c r="J907" s="908"/>
      <c r="K907" s="908"/>
      <c r="L907" s="908"/>
      <c r="M907" s="908"/>
      <c r="N907" s="908"/>
      <c r="O907" s="908"/>
      <c r="P907" s="908"/>
      <c r="Q907" s="908"/>
      <c r="R907" s="908"/>
      <c r="S907" s="908"/>
      <c r="T907" s="908"/>
      <c r="U907" s="908"/>
      <c r="V907" s="908"/>
      <c r="W907" s="908"/>
      <c r="X907" s="908"/>
      <c r="Y907" s="908"/>
      <c r="Z907" s="908"/>
      <c r="AA907" s="908"/>
      <c r="AB907" s="908"/>
      <c r="AC907" s="908"/>
      <c r="AD907" s="908"/>
      <c r="AE907" s="908"/>
      <c r="AF907" s="908"/>
      <c r="AG907" s="908"/>
      <c r="AH907" s="908"/>
      <c r="AI907" s="908"/>
      <c r="AJ907" s="908"/>
      <c r="AK907" s="908"/>
      <c r="AL907" s="908"/>
      <c r="AM907" s="908"/>
      <c r="AN907" s="908"/>
      <c r="AO907" s="908"/>
      <c r="AP907" s="908"/>
      <c r="AQ907" s="908"/>
    </row>
    <row r="908" spans="1:43" ht="12.75" customHeight="1" x14ac:dyDescent="0.2">
      <c r="A908" s="908"/>
      <c r="B908" s="909"/>
      <c r="C908" s="908"/>
      <c r="D908" s="908"/>
      <c r="E908" s="908"/>
      <c r="F908" s="908"/>
      <c r="G908" s="908"/>
      <c r="H908" s="908"/>
      <c r="I908" s="908"/>
      <c r="J908" s="908"/>
      <c r="K908" s="908"/>
      <c r="L908" s="908"/>
      <c r="M908" s="908"/>
      <c r="N908" s="908"/>
      <c r="O908" s="908"/>
      <c r="P908" s="908"/>
      <c r="Q908" s="908"/>
      <c r="R908" s="908"/>
      <c r="S908" s="908"/>
      <c r="T908" s="908"/>
      <c r="U908" s="908"/>
      <c r="V908" s="908"/>
      <c r="W908" s="908"/>
      <c r="X908" s="908"/>
      <c r="Y908" s="908"/>
      <c r="Z908" s="908"/>
      <c r="AA908" s="908"/>
      <c r="AB908" s="908"/>
      <c r="AC908" s="908"/>
      <c r="AD908" s="908"/>
      <c r="AE908" s="908"/>
      <c r="AF908" s="908"/>
      <c r="AG908" s="908"/>
      <c r="AH908" s="908"/>
      <c r="AI908" s="908"/>
      <c r="AJ908" s="908"/>
      <c r="AK908" s="908"/>
      <c r="AL908" s="908"/>
      <c r="AM908" s="908"/>
      <c r="AN908" s="908"/>
      <c r="AO908" s="908"/>
      <c r="AP908" s="908"/>
      <c r="AQ908" s="908"/>
    </row>
    <row r="909" spans="1:43" ht="12.75" customHeight="1" x14ac:dyDescent="0.2">
      <c r="A909" s="908"/>
      <c r="B909" s="909"/>
      <c r="C909" s="908"/>
      <c r="D909" s="908"/>
      <c r="E909" s="908"/>
      <c r="F909" s="908"/>
      <c r="G909" s="908"/>
      <c r="H909" s="908"/>
      <c r="I909" s="908"/>
      <c r="J909" s="908"/>
      <c r="K909" s="908"/>
      <c r="L909" s="908"/>
      <c r="M909" s="908"/>
      <c r="N909" s="908"/>
      <c r="O909" s="908"/>
      <c r="P909" s="908"/>
      <c r="Q909" s="908"/>
      <c r="R909" s="908"/>
      <c r="S909" s="908"/>
      <c r="T909" s="908"/>
      <c r="U909" s="908"/>
      <c r="V909" s="908"/>
      <c r="W909" s="908"/>
      <c r="X909" s="908"/>
      <c r="Y909" s="908"/>
      <c r="Z909" s="908"/>
      <c r="AA909" s="908"/>
      <c r="AB909" s="908"/>
      <c r="AC909" s="908"/>
      <c r="AD909" s="908"/>
      <c r="AE909" s="908"/>
      <c r="AF909" s="908"/>
      <c r="AG909" s="908"/>
      <c r="AH909" s="908"/>
      <c r="AI909" s="908"/>
      <c r="AJ909" s="908"/>
      <c r="AK909" s="908"/>
      <c r="AL909" s="908"/>
      <c r="AM909" s="908"/>
      <c r="AN909" s="908"/>
      <c r="AO909" s="908"/>
      <c r="AP909" s="908"/>
      <c r="AQ909" s="908"/>
    </row>
    <row r="910" spans="1:43" ht="12.75" customHeight="1" x14ac:dyDescent="0.2">
      <c r="A910" s="908"/>
      <c r="B910" s="909"/>
      <c r="C910" s="908"/>
      <c r="D910" s="908"/>
      <c r="E910" s="908"/>
      <c r="F910" s="908"/>
      <c r="G910" s="908"/>
      <c r="H910" s="908"/>
      <c r="I910" s="908"/>
      <c r="J910" s="908"/>
      <c r="K910" s="908"/>
      <c r="L910" s="908"/>
      <c r="M910" s="908"/>
      <c r="N910" s="908"/>
      <c r="O910" s="908"/>
      <c r="P910" s="908"/>
      <c r="Q910" s="908"/>
      <c r="R910" s="908"/>
      <c r="S910" s="908"/>
      <c r="T910" s="908"/>
      <c r="U910" s="908"/>
      <c r="V910" s="908"/>
      <c r="W910" s="908"/>
      <c r="X910" s="908"/>
      <c r="Y910" s="908"/>
      <c r="Z910" s="908"/>
      <c r="AA910" s="908"/>
      <c r="AB910" s="908"/>
      <c r="AC910" s="908"/>
      <c r="AD910" s="908"/>
      <c r="AE910" s="908"/>
      <c r="AF910" s="908"/>
      <c r="AG910" s="908"/>
      <c r="AH910" s="908"/>
      <c r="AI910" s="908"/>
      <c r="AJ910" s="908"/>
      <c r="AK910" s="908"/>
      <c r="AL910" s="908"/>
      <c r="AM910" s="908"/>
      <c r="AN910" s="908"/>
      <c r="AO910" s="908"/>
      <c r="AP910" s="908"/>
      <c r="AQ910" s="908"/>
    </row>
    <row r="911" spans="1:43" ht="12.75" customHeight="1" x14ac:dyDescent="0.2">
      <c r="A911" s="908"/>
      <c r="B911" s="909"/>
      <c r="C911" s="908"/>
      <c r="D911" s="908"/>
      <c r="E911" s="908"/>
      <c r="F911" s="908"/>
      <c r="G911" s="908"/>
      <c r="H911" s="908"/>
      <c r="I911" s="908"/>
      <c r="J911" s="908"/>
      <c r="K911" s="908"/>
      <c r="L911" s="908"/>
      <c r="M911" s="908"/>
      <c r="N911" s="908"/>
      <c r="O911" s="908"/>
      <c r="P911" s="908"/>
      <c r="Q911" s="908"/>
      <c r="R911" s="908"/>
      <c r="S911" s="908"/>
      <c r="T911" s="908"/>
      <c r="U911" s="908"/>
      <c r="V911" s="908"/>
      <c r="W911" s="908"/>
      <c r="X911" s="908"/>
      <c r="Y911" s="908"/>
      <c r="Z911" s="908"/>
      <c r="AA911" s="908"/>
      <c r="AB911" s="908"/>
      <c r="AC911" s="908"/>
      <c r="AD911" s="908"/>
      <c r="AE911" s="908"/>
      <c r="AF911" s="908"/>
      <c r="AG911" s="908"/>
      <c r="AH911" s="908"/>
      <c r="AI911" s="908"/>
      <c r="AJ911" s="908"/>
      <c r="AK911" s="908"/>
      <c r="AL911" s="908"/>
      <c r="AM911" s="908"/>
      <c r="AN911" s="908"/>
      <c r="AO911" s="908"/>
      <c r="AP911" s="908"/>
      <c r="AQ911" s="908"/>
    </row>
    <row r="912" spans="1:43" ht="12.75" customHeight="1" x14ac:dyDescent="0.2">
      <c r="A912" s="908"/>
      <c r="B912" s="909"/>
      <c r="C912" s="908"/>
      <c r="D912" s="908"/>
      <c r="E912" s="908"/>
      <c r="F912" s="908"/>
      <c r="G912" s="908"/>
      <c r="H912" s="908"/>
      <c r="I912" s="908"/>
      <c r="J912" s="908"/>
      <c r="K912" s="908"/>
      <c r="L912" s="908"/>
      <c r="M912" s="908"/>
      <c r="N912" s="908"/>
      <c r="O912" s="908"/>
      <c r="P912" s="908"/>
      <c r="Q912" s="908"/>
      <c r="R912" s="908"/>
      <c r="S912" s="908"/>
      <c r="T912" s="908"/>
      <c r="U912" s="908"/>
      <c r="V912" s="908"/>
      <c r="W912" s="908"/>
      <c r="X912" s="908"/>
      <c r="Y912" s="908"/>
      <c r="Z912" s="908"/>
      <c r="AA912" s="908"/>
      <c r="AB912" s="908"/>
      <c r="AC912" s="908"/>
      <c r="AD912" s="908"/>
      <c r="AE912" s="908"/>
      <c r="AF912" s="908"/>
      <c r="AG912" s="908"/>
      <c r="AH912" s="908"/>
      <c r="AI912" s="908"/>
      <c r="AJ912" s="908"/>
      <c r="AK912" s="908"/>
      <c r="AL912" s="908"/>
      <c r="AM912" s="908"/>
      <c r="AN912" s="908"/>
      <c r="AO912" s="908"/>
      <c r="AP912" s="908"/>
      <c r="AQ912" s="908"/>
    </row>
    <row r="913" spans="1:43" ht="12.75" customHeight="1" x14ac:dyDescent="0.2">
      <c r="A913" s="908"/>
      <c r="B913" s="909"/>
      <c r="C913" s="908"/>
      <c r="D913" s="908"/>
      <c r="E913" s="908"/>
      <c r="F913" s="908"/>
      <c r="G913" s="908"/>
      <c r="H913" s="908"/>
      <c r="I913" s="908"/>
      <c r="J913" s="908"/>
      <c r="K913" s="908"/>
      <c r="L913" s="908"/>
      <c r="M913" s="908"/>
      <c r="N913" s="908"/>
      <c r="O913" s="908"/>
      <c r="P913" s="908"/>
      <c r="Q913" s="908"/>
      <c r="R913" s="908"/>
      <c r="S913" s="908"/>
      <c r="T913" s="908"/>
      <c r="U913" s="908"/>
      <c r="V913" s="908"/>
      <c r="W913" s="908"/>
      <c r="X913" s="908"/>
      <c r="Y913" s="908"/>
      <c r="Z913" s="908"/>
      <c r="AA913" s="908"/>
      <c r="AB913" s="908"/>
      <c r="AC913" s="908"/>
      <c r="AD913" s="908"/>
      <c r="AE913" s="908"/>
      <c r="AF913" s="908"/>
      <c r="AG913" s="908"/>
      <c r="AH913" s="908"/>
      <c r="AI913" s="908"/>
      <c r="AJ913" s="908"/>
      <c r="AK913" s="908"/>
      <c r="AL913" s="908"/>
      <c r="AM913" s="908"/>
      <c r="AN913" s="908"/>
      <c r="AO913" s="908"/>
      <c r="AP913" s="908"/>
      <c r="AQ913" s="908"/>
    </row>
    <row r="914" spans="1:43" ht="12.75" customHeight="1" x14ac:dyDescent="0.2">
      <c r="A914" s="908"/>
      <c r="B914" s="909"/>
      <c r="C914" s="908"/>
      <c r="D914" s="908"/>
      <c r="E914" s="908"/>
      <c r="F914" s="908"/>
      <c r="G914" s="908"/>
      <c r="H914" s="908"/>
      <c r="I914" s="908"/>
      <c r="J914" s="908"/>
      <c r="K914" s="908"/>
      <c r="L914" s="908"/>
      <c r="M914" s="908"/>
      <c r="N914" s="908"/>
      <c r="O914" s="908"/>
      <c r="P914" s="908"/>
      <c r="Q914" s="908"/>
      <c r="R914" s="908"/>
      <c r="S914" s="908"/>
      <c r="T914" s="908"/>
      <c r="U914" s="908"/>
      <c r="V914" s="908"/>
      <c r="W914" s="908"/>
      <c r="X914" s="908"/>
      <c r="Y914" s="908"/>
      <c r="Z914" s="908"/>
      <c r="AA914" s="908"/>
      <c r="AB914" s="908"/>
      <c r="AC914" s="908"/>
      <c r="AD914" s="908"/>
      <c r="AE914" s="908"/>
      <c r="AF914" s="908"/>
      <c r="AG914" s="908"/>
      <c r="AH914" s="908"/>
      <c r="AI914" s="908"/>
      <c r="AJ914" s="908"/>
      <c r="AK914" s="908"/>
      <c r="AL914" s="908"/>
      <c r="AM914" s="908"/>
      <c r="AN914" s="908"/>
      <c r="AO914" s="908"/>
      <c r="AP914" s="908"/>
      <c r="AQ914" s="908"/>
    </row>
    <row r="915" spans="1:43" ht="12.75" customHeight="1" x14ac:dyDescent="0.2">
      <c r="A915" s="908"/>
      <c r="B915" s="909"/>
      <c r="C915" s="908"/>
      <c r="D915" s="908"/>
      <c r="E915" s="908"/>
      <c r="F915" s="908"/>
      <c r="G915" s="908"/>
      <c r="H915" s="908"/>
      <c r="I915" s="908"/>
      <c r="J915" s="908"/>
      <c r="K915" s="908"/>
      <c r="L915" s="908"/>
      <c r="M915" s="908"/>
      <c r="N915" s="908"/>
      <c r="O915" s="908"/>
      <c r="P915" s="908"/>
      <c r="Q915" s="908"/>
      <c r="R915" s="908"/>
      <c r="S915" s="908"/>
      <c r="T915" s="908"/>
      <c r="U915" s="908"/>
      <c r="V915" s="908"/>
      <c r="W915" s="908"/>
      <c r="X915" s="908"/>
      <c r="Y915" s="908"/>
      <c r="Z915" s="908"/>
      <c r="AA915" s="908"/>
      <c r="AB915" s="908"/>
      <c r="AC915" s="908"/>
      <c r="AD915" s="908"/>
      <c r="AE915" s="908"/>
      <c r="AF915" s="908"/>
      <c r="AG915" s="908"/>
      <c r="AH915" s="908"/>
      <c r="AI915" s="908"/>
      <c r="AJ915" s="908"/>
      <c r="AK915" s="908"/>
      <c r="AL915" s="908"/>
      <c r="AM915" s="908"/>
      <c r="AN915" s="908"/>
      <c r="AO915" s="908"/>
      <c r="AP915" s="908"/>
      <c r="AQ915" s="908"/>
    </row>
    <row r="916" spans="1:43" ht="12.75" customHeight="1" x14ac:dyDescent="0.2">
      <c r="A916" s="908"/>
      <c r="B916" s="909"/>
      <c r="C916" s="908"/>
      <c r="D916" s="908"/>
      <c r="E916" s="908"/>
      <c r="F916" s="908"/>
      <c r="G916" s="908"/>
      <c r="H916" s="908"/>
      <c r="I916" s="908"/>
      <c r="J916" s="908"/>
      <c r="K916" s="908"/>
      <c r="L916" s="908"/>
      <c r="M916" s="908"/>
      <c r="N916" s="908"/>
      <c r="O916" s="908"/>
      <c r="P916" s="908"/>
      <c r="Q916" s="908"/>
      <c r="R916" s="908"/>
      <c r="S916" s="908"/>
      <c r="T916" s="908"/>
      <c r="U916" s="908"/>
      <c r="V916" s="908"/>
      <c r="W916" s="908"/>
      <c r="X916" s="908"/>
      <c r="Y916" s="908"/>
      <c r="Z916" s="908"/>
      <c r="AA916" s="908"/>
      <c r="AB916" s="908"/>
      <c r="AC916" s="908"/>
      <c r="AD916" s="908"/>
      <c r="AE916" s="908"/>
      <c r="AF916" s="908"/>
      <c r="AG916" s="908"/>
      <c r="AH916" s="908"/>
      <c r="AI916" s="908"/>
      <c r="AJ916" s="908"/>
      <c r="AK916" s="908"/>
      <c r="AL916" s="908"/>
      <c r="AM916" s="908"/>
      <c r="AN916" s="908"/>
      <c r="AO916" s="908"/>
      <c r="AP916" s="908"/>
      <c r="AQ916" s="908"/>
    </row>
    <row r="917" spans="1:43" ht="12.75" customHeight="1" x14ac:dyDescent="0.2">
      <c r="A917" s="908"/>
      <c r="B917" s="909"/>
      <c r="C917" s="908"/>
      <c r="D917" s="908"/>
      <c r="E917" s="908"/>
      <c r="F917" s="908"/>
      <c r="G917" s="908"/>
      <c r="H917" s="908"/>
      <c r="I917" s="908"/>
      <c r="J917" s="908"/>
      <c r="K917" s="908"/>
      <c r="L917" s="908"/>
      <c r="M917" s="908"/>
      <c r="N917" s="908"/>
      <c r="O917" s="908"/>
      <c r="P917" s="908"/>
      <c r="Q917" s="908"/>
      <c r="R917" s="908"/>
      <c r="S917" s="908"/>
      <c r="T917" s="908"/>
      <c r="U917" s="908"/>
      <c r="V917" s="908"/>
      <c r="W917" s="908"/>
      <c r="X917" s="908"/>
      <c r="Y917" s="908"/>
      <c r="Z917" s="908"/>
      <c r="AA917" s="908"/>
      <c r="AB917" s="908"/>
      <c r="AC917" s="908"/>
      <c r="AD917" s="908"/>
      <c r="AE917" s="908"/>
      <c r="AF917" s="908"/>
      <c r="AG917" s="908"/>
      <c r="AH917" s="908"/>
      <c r="AI917" s="908"/>
      <c r="AJ917" s="908"/>
      <c r="AK917" s="908"/>
      <c r="AL917" s="908"/>
      <c r="AM917" s="908"/>
      <c r="AN917" s="908"/>
      <c r="AO917" s="908"/>
      <c r="AP917" s="908"/>
      <c r="AQ917" s="908"/>
    </row>
    <row r="918" spans="1:43" ht="12.75" customHeight="1" x14ac:dyDescent="0.2">
      <c r="A918" s="908"/>
      <c r="B918" s="909"/>
      <c r="C918" s="908"/>
      <c r="D918" s="908"/>
      <c r="E918" s="908"/>
      <c r="F918" s="908"/>
      <c r="G918" s="908"/>
      <c r="H918" s="908"/>
      <c r="I918" s="908"/>
      <c r="J918" s="908"/>
      <c r="K918" s="908"/>
      <c r="L918" s="908"/>
      <c r="M918" s="908"/>
      <c r="N918" s="908"/>
      <c r="O918" s="908"/>
      <c r="P918" s="908"/>
      <c r="Q918" s="908"/>
      <c r="R918" s="908"/>
      <c r="S918" s="908"/>
      <c r="T918" s="908"/>
      <c r="U918" s="908"/>
      <c r="V918" s="908"/>
      <c r="W918" s="908"/>
      <c r="X918" s="908"/>
      <c r="Y918" s="908"/>
      <c r="Z918" s="908"/>
      <c r="AA918" s="908"/>
      <c r="AB918" s="908"/>
      <c r="AC918" s="908"/>
      <c r="AD918" s="908"/>
      <c r="AE918" s="908"/>
      <c r="AF918" s="908"/>
      <c r="AG918" s="908"/>
      <c r="AH918" s="908"/>
      <c r="AI918" s="908"/>
      <c r="AJ918" s="908"/>
      <c r="AK918" s="908"/>
      <c r="AL918" s="908"/>
      <c r="AM918" s="908"/>
      <c r="AN918" s="908"/>
      <c r="AO918" s="908"/>
      <c r="AP918" s="908"/>
      <c r="AQ918" s="908"/>
    </row>
    <row r="919" spans="1:43" ht="12.75" customHeight="1" x14ac:dyDescent="0.2">
      <c r="A919" s="908"/>
      <c r="B919" s="909"/>
      <c r="C919" s="908"/>
      <c r="D919" s="908"/>
      <c r="E919" s="908"/>
      <c r="F919" s="908"/>
      <c r="G919" s="908"/>
      <c r="H919" s="908"/>
      <c r="I919" s="908"/>
      <c r="J919" s="908"/>
      <c r="K919" s="908"/>
      <c r="L919" s="908"/>
      <c r="M919" s="908"/>
      <c r="N919" s="908"/>
      <c r="O919" s="908"/>
      <c r="P919" s="908"/>
      <c r="Q919" s="908"/>
      <c r="R919" s="908"/>
      <c r="S919" s="908"/>
      <c r="T919" s="908"/>
      <c r="U919" s="908"/>
      <c r="V919" s="908"/>
      <c r="W919" s="908"/>
      <c r="X919" s="908"/>
      <c r="Y919" s="908"/>
      <c r="Z919" s="908"/>
      <c r="AA919" s="908"/>
      <c r="AB919" s="908"/>
      <c r="AC919" s="908"/>
      <c r="AD919" s="908"/>
      <c r="AE919" s="908"/>
      <c r="AF919" s="908"/>
      <c r="AG919" s="908"/>
      <c r="AH919" s="908"/>
      <c r="AI919" s="908"/>
      <c r="AJ919" s="908"/>
      <c r="AK919" s="908"/>
      <c r="AL919" s="908"/>
      <c r="AM919" s="908"/>
      <c r="AN919" s="908"/>
      <c r="AO919" s="908"/>
      <c r="AP919" s="908"/>
      <c r="AQ919" s="908"/>
    </row>
    <row r="920" spans="1:43" ht="12.75" customHeight="1" x14ac:dyDescent="0.2">
      <c r="A920" s="908"/>
      <c r="B920" s="909"/>
      <c r="C920" s="908"/>
      <c r="D920" s="908"/>
      <c r="E920" s="908"/>
      <c r="F920" s="908"/>
      <c r="G920" s="908"/>
      <c r="H920" s="908"/>
      <c r="I920" s="908"/>
      <c r="J920" s="908"/>
      <c r="K920" s="908"/>
      <c r="L920" s="908"/>
      <c r="M920" s="908"/>
      <c r="N920" s="908"/>
      <c r="O920" s="908"/>
      <c r="P920" s="908"/>
      <c r="Q920" s="908"/>
      <c r="R920" s="908"/>
      <c r="S920" s="908"/>
      <c r="T920" s="908"/>
      <c r="U920" s="908"/>
      <c r="V920" s="908"/>
      <c r="W920" s="908"/>
      <c r="X920" s="908"/>
      <c r="Y920" s="908"/>
      <c r="Z920" s="908"/>
      <c r="AA920" s="908"/>
      <c r="AB920" s="908"/>
      <c r="AC920" s="908"/>
      <c r="AD920" s="908"/>
      <c r="AE920" s="908"/>
      <c r="AF920" s="908"/>
      <c r="AG920" s="908"/>
      <c r="AH920" s="908"/>
      <c r="AI920" s="908"/>
      <c r="AJ920" s="908"/>
      <c r="AK920" s="908"/>
      <c r="AL920" s="908"/>
      <c r="AM920" s="908"/>
      <c r="AN920" s="908"/>
      <c r="AO920" s="908"/>
      <c r="AP920" s="908"/>
      <c r="AQ920" s="908"/>
    </row>
    <row r="921" spans="1:43" ht="12.75" customHeight="1" x14ac:dyDescent="0.2">
      <c r="A921" s="908"/>
      <c r="B921" s="909"/>
      <c r="C921" s="908"/>
      <c r="D921" s="908"/>
      <c r="E921" s="908"/>
      <c r="F921" s="908"/>
      <c r="G921" s="908"/>
      <c r="H921" s="908"/>
      <c r="I921" s="908"/>
      <c r="J921" s="908"/>
      <c r="K921" s="908"/>
      <c r="L921" s="908"/>
      <c r="M921" s="908"/>
      <c r="N921" s="908"/>
      <c r="O921" s="908"/>
      <c r="P921" s="908"/>
      <c r="Q921" s="908"/>
      <c r="R921" s="908"/>
      <c r="S921" s="908"/>
      <c r="T921" s="908"/>
      <c r="U921" s="908"/>
      <c r="V921" s="908"/>
      <c r="W921" s="908"/>
      <c r="X921" s="908"/>
      <c r="Y921" s="908"/>
      <c r="Z921" s="908"/>
      <c r="AA921" s="908"/>
      <c r="AB921" s="908"/>
      <c r="AC921" s="908"/>
      <c r="AD921" s="908"/>
      <c r="AE921" s="908"/>
      <c r="AF921" s="908"/>
      <c r="AG921" s="908"/>
      <c r="AH921" s="908"/>
      <c r="AI921" s="908"/>
      <c r="AJ921" s="908"/>
      <c r="AK921" s="908"/>
      <c r="AL921" s="908"/>
      <c r="AM921" s="908"/>
      <c r="AN921" s="908"/>
      <c r="AO921" s="908"/>
      <c r="AP921" s="908"/>
      <c r="AQ921" s="908"/>
    </row>
    <row r="922" spans="1:43" ht="12.75" customHeight="1" x14ac:dyDescent="0.2">
      <c r="A922" s="908"/>
      <c r="B922" s="909"/>
      <c r="C922" s="908"/>
      <c r="D922" s="908"/>
      <c r="E922" s="908"/>
      <c r="F922" s="908"/>
      <c r="G922" s="908"/>
      <c r="H922" s="908"/>
      <c r="I922" s="908"/>
      <c r="J922" s="908"/>
      <c r="K922" s="908"/>
      <c r="L922" s="908"/>
      <c r="M922" s="908"/>
      <c r="N922" s="908"/>
      <c r="O922" s="908"/>
      <c r="P922" s="908"/>
      <c r="Q922" s="908"/>
      <c r="R922" s="908"/>
      <c r="S922" s="908"/>
      <c r="T922" s="908"/>
      <c r="U922" s="908"/>
      <c r="V922" s="908"/>
      <c r="W922" s="908"/>
      <c r="X922" s="908"/>
      <c r="Y922" s="908"/>
      <c r="Z922" s="908"/>
      <c r="AA922" s="908"/>
      <c r="AB922" s="908"/>
      <c r="AC922" s="908"/>
      <c r="AD922" s="908"/>
      <c r="AE922" s="908"/>
      <c r="AF922" s="908"/>
      <c r="AG922" s="908"/>
      <c r="AH922" s="908"/>
      <c r="AI922" s="908"/>
      <c r="AJ922" s="908"/>
      <c r="AK922" s="908"/>
      <c r="AL922" s="908"/>
      <c r="AM922" s="908"/>
      <c r="AN922" s="908"/>
      <c r="AO922" s="908"/>
      <c r="AP922" s="908"/>
      <c r="AQ922" s="908"/>
    </row>
    <row r="923" spans="1:43" ht="12.75" customHeight="1" x14ac:dyDescent="0.2">
      <c r="A923" s="908"/>
      <c r="B923" s="909"/>
      <c r="C923" s="908"/>
      <c r="D923" s="908"/>
      <c r="E923" s="908"/>
      <c r="F923" s="908"/>
      <c r="G923" s="908"/>
      <c r="H923" s="908"/>
      <c r="I923" s="908"/>
      <c r="J923" s="908"/>
      <c r="K923" s="908"/>
      <c r="L923" s="908"/>
      <c r="M923" s="908"/>
      <c r="N923" s="908"/>
      <c r="O923" s="908"/>
      <c r="P923" s="908"/>
      <c r="Q923" s="908"/>
      <c r="R923" s="908"/>
      <c r="S923" s="908"/>
      <c r="T923" s="908"/>
      <c r="U923" s="908"/>
      <c r="V923" s="908"/>
      <c r="W923" s="908"/>
      <c r="X923" s="908"/>
      <c r="Y923" s="908"/>
      <c r="Z923" s="908"/>
      <c r="AA923" s="908"/>
      <c r="AB923" s="908"/>
      <c r="AC923" s="908"/>
      <c r="AD923" s="908"/>
      <c r="AE923" s="908"/>
      <c r="AF923" s="908"/>
      <c r="AG923" s="908"/>
      <c r="AH923" s="908"/>
      <c r="AI923" s="908"/>
      <c r="AJ923" s="908"/>
      <c r="AK923" s="908"/>
      <c r="AL923" s="908"/>
      <c r="AM923" s="908"/>
      <c r="AN923" s="908"/>
      <c r="AO923" s="908"/>
      <c r="AP923" s="908"/>
      <c r="AQ923" s="908"/>
    </row>
    <row r="924" spans="1:43" ht="12.75" customHeight="1" x14ac:dyDescent="0.2">
      <c r="A924" s="908"/>
      <c r="B924" s="909"/>
      <c r="C924" s="908"/>
      <c r="D924" s="908"/>
      <c r="E924" s="908"/>
      <c r="F924" s="908"/>
      <c r="G924" s="908"/>
      <c r="H924" s="908"/>
      <c r="I924" s="908"/>
      <c r="J924" s="908"/>
      <c r="K924" s="908"/>
      <c r="L924" s="908"/>
      <c r="M924" s="908"/>
      <c r="N924" s="908"/>
      <c r="O924" s="908"/>
      <c r="P924" s="908"/>
      <c r="Q924" s="908"/>
      <c r="R924" s="908"/>
      <c r="S924" s="908"/>
      <c r="T924" s="908"/>
      <c r="U924" s="908"/>
      <c r="V924" s="908"/>
      <c r="W924" s="908"/>
      <c r="X924" s="908"/>
      <c r="Y924" s="908"/>
      <c r="Z924" s="908"/>
      <c r="AA924" s="908"/>
      <c r="AB924" s="908"/>
      <c r="AC924" s="908"/>
      <c r="AD924" s="908"/>
      <c r="AE924" s="908"/>
      <c r="AF924" s="908"/>
      <c r="AG924" s="908"/>
      <c r="AH924" s="908"/>
      <c r="AI924" s="908"/>
      <c r="AJ924" s="908"/>
      <c r="AK924" s="908"/>
      <c r="AL924" s="908"/>
      <c r="AM924" s="908"/>
      <c r="AN924" s="908"/>
      <c r="AO924" s="908"/>
      <c r="AP924" s="908"/>
      <c r="AQ924" s="908"/>
    </row>
    <row r="925" spans="1:43" ht="12.75" customHeight="1" x14ac:dyDescent="0.2">
      <c r="A925" s="908"/>
      <c r="B925" s="909"/>
      <c r="C925" s="908"/>
      <c r="D925" s="908"/>
      <c r="E925" s="908"/>
      <c r="F925" s="908"/>
      <c r="G925" s="908"/>
      <c r="H925" s="908"/>
      <c r="I925" s="908"/>
      <c r="J925" s="908"/>
      <c r="K925" s="908"/>
      <c r="L925" s="908"/>
      <c r="M925" s="908"/>
      <c r="N925" s="908"/>
      <c r="O925" s="908"/>
      <c r="P925" s="908"/>
      <c r="Q925" s="908"/>
      <c r="R925" s="908"/>
      <c r="S925" s="908"/>
      <c r="T925" s="908"/>
      <c r="U925" s="908"/>
      <c r="V925" s="908"/>
      <c r="W925" s="908"/>
      <c r="X925" s="908"/>
      <c r="Y925" s="908"/>
      <c r="Z925" s="908"/>
      <c r="AA925" s="908"/>
      <c r="AB925" s="908"/>
      <c r="AC925" s="908"/>
      <c r="AD925" s="908"/>
      <c r="AE925" s="908"/>
      <c r="AF925" s="908"/>
      <c r="AG925" s="908"/>
      <c r="AH925" s="908"/>
      <c r="AI925" s="908"/>
      <c r="AJ925" s="908"/>
      <c r="AK925" s="908"/>
      <c r="AL925" s="908"/>
      <c r="AM925" s="908"/>
      <c r="AN925" s="908"/>
      <c r="AO925" s="908"/>
      <c r="AP925" s="908"/>
      <c r="AQ925" s="908"/>
    </row>
    <row r="926" spans="1:43" ht="12.75" customHeight="1" x14ac:dyDescent="0.2">
      <c r="A926" s="908"/>
      <c r="B926" s="909"/>
      <c r="C926" s="908"/>
      <c r="D926" s="908"/>
      <c r="E926" s="908"/>
      <c r="F926" s="908"/>
      <c r="G926" s="908"/>
      <c r="H926" s="908"/>
      <c r="I926" s="908"/>
      <c r="J926" s="908"/>
      <c r="K926" s="908"/>
      <c r="L926" s="908"/>
      <c r="M926" s="908"/>
      <c r="N926" s="908"/>
      <c r="O926" s="908"/>
      <c r="P926" s="908"/>
      <c r="Q926" s="908"/>
      <c r="R926" s="908"/>
      <c r="S926" s="908"/>
      <c r="T926" s="908"/>
      <c r="U926" s="908"/>
      <c r="V926" s="908"/>
      <c r="W926" s="908"/>
      <c r="X926" s="908"/>
      <c r="Y926" s="908"/>
      <c r="Z926" s="908"/>
      <c r="AA926" s="908"/>
      <c r="AB926" s="908"/>
      <c r="AC926" s="908"/>
      <c r="AD926" s="908"/>
      <c r="AE926" s="908"/>
      <c r="AF926" s="908"/>
      <c r="AG926" s="908"/>
      <c r="AH926" s="908"/>
      <c r="AI926" s="908"/>
      <c r="AJ926" s="908"/>
      <c r="AK926" s="908"/>
      <c r="AL926" s="908"/>
      <c r="AM926" s="908"/>
      <c r="AN926" s="908"/>
      <c r="AO926" s="908"/>
      <c r="AP926" s="908"/>
      <c r="AQ926" s="908"/>
    </row>
    <row r="927" spans="1:43" ht="12.75" customHeight="1" x14ac:dyDescent="0.2">
      <c r="A927" s="908"/>
      <c r="B927" s="909"/>
      <c r="C927" s="908"/>
      <c r="D927" s="908"/>
      <c r="E927" s="908"/>
      <c r="F927" s="908"/>
      <c r="G927" s="908"/>
      <c r="H927" s="908"/>
      <c r="I927" s="908"/>
      <c r="J927" s="908"/>
      <c r="K927" s="908"/>
      <c r="L927" s="908"/>
      <c r="M927" s="908"/>
      <c r="N927" s="908"/>
      <c r="O927" s="908"/>
      <c r="P927" s="908"/>
      <c r="Q927" s="908"/>
      <c r="R927" s="908"/>
      <c r="S927" s="908"/>
      <c r="T927" s="908"/>
      <c r="U927" s="908"/>
      <c r="V927" s="908"/>
      <c r="W927" s="908"/>
      <c r="X927" s="908"/>
      <c r="Y927" s="908"/>
      <c r="Z927" s="908"/>
      <c r="AA927" s="908"/>
      <c r="AB927" s="908"/>
      <c r="AC927" s="908"/>
      <c r="AD927" s="908"/>
      <c r="AE927" s="908"/>
      <c r="AF927" s="908"/>
      <c r="AG927" s="908"/>
      <c r="AH927" s="908"/>
      <c r="AI927" s="908"/>
      <c r="AJ927" s="908"/>
      <c r="AK927" s="908"/>
      <c r="AL927" s="908"/>
      <c r="AM927" s="908"/>
      <c r="AN927" s="908"/>
      <c r="AO927" s="908"/>
      <c r="AP927" s="908"/>
      <c r="AQ927" s="908"/>
    </row>
    <row r="928" spans="1:43" ht="12.75" customHeight="1" x14ac:dyDescent="0.2">
      <c r="A928" s="908"/>
      <c r="B928" s="909"/>
      <c r="C928" s="908"/>
      <c r="D928" s="908"/>
      <c r="E928" s="908"/>
      <c r="F928" s="908"/>
      <c r="G928" s="908"/>
      <c r="H928" s="908"/>
      <c r="I928" s="908"/>
      <c r="J928" s="908"/>
      <c r="K928" s="908"/>
      <c r="L928" s="908"/>
      <c r="M928" s="908"/>
      <c r="N928" s="908"/>
      <c r="O928" s="908"/>
      <c r="P928" s="908"/>
      <c r="Q928" s="908"/>
      <c r="R928" s="908"/>
      <c r="S928" s="908"/>
      <c r="T928" s="908"/>
      <c r="U928" s="908"/>
      <c r="V928" s="908"/>
      <c r="W928" s="908"/>
      <c r="X928" s="908"/>
      <c r="Y928" s="908"/>
      <c r="Z928" s="908"/>
      <c r="AA928" s="908"/>
      <c r="AB928" s="908"/>
      <c r="AC928" s="908"/>
      <c r="AD928" s="908"/>
      <c r="AE928" s="908"/>
      <c r="AF928" s="908"/>
      <c r="AG928" s="908"/>
      <c r="AH928" s="908"/>
      <c r="AI928" s="908"/>
      <c r="AJ928" s="908"/>
      <c r="AK928" s="908"/>
      <c r="AL928" s="908"/>
      <c r="AM928" s="908"/>
      <c r="AN928" s="908"/>
      <c r="AO928" s="908"/>
      <c r="AP928" s="908"/>
      <c r="AQ928" s="908"/>
    </row>
    <row r="929" spans="1:43" ht="12.75" customHeight="1" x14ac:dyDescent="0.2">
      <c r="A929" s="908"/>
      <c r="B929" s="909"/>
      <c r="C929" s="908"/>
      <c r="D929" s="908"/>
      <c r="E929" s="908"/>
      <c r="F929" s="908"/>
      <c r="G929" s="908"/>
      <c r="H929" s="908"/>
      <c r="I929" s="908"/>
      <c r="J929" s="908"/>
      <c r="K929" s="908"/>
      <c r="L929" s="908"/>
      <c r="M929" s="908"/>
      <c r="N929" s="908"/>
      <c r="O929" s="908"/>
      <c r="P929" s="908"/>
      <c r="Q929" s="908"/>
      <c r="R929" s="908"/>
      <c r="S929" s="908"/>
      <c r="T929" s="908"/>
      <c r="U929" s="908"/>
      <c r="V929" s="908"/>
      <c r="W929" s="908"/>
      <c r="X929" s="908"/>
      <c r="Y929" s="908"/>
      <c r="Z929" s="908"/>
      <c r="AA929" s="908"/>
      <c r="AB929" s="908"/>
      <c r="AC929" s="908"/>
      <c r="AD929" s="908"/>
      <c r="AE929" s="908"/>
      <c r="AF929" s="908"/>
      <c r="AG929" s="908"/>
      <c r="AH929" s="908"/>
      <c r="AI929" s="908"/>
      <c r="AJ929" s="908"/>
      <c r="AK929" s="908"/>
      <c r="AL929" s="908"/>
      <c r="AM929" s="908"/>
      <c r="AN929" s="908"/>
      <c r="AO929" s="908"/>
      <c r="AP929" s="908"/>
      <c r="AQ929" s="908"/>
    </row>
    <row r="930" spans="1:43" ht="12.75" customHeight="1" x14ac:dyDescent="0.2">
      <c r="A930" s="908"/>
      <c r="B930" s="909"/>
      <c r="C930" s="908"/>
      <c r="D930" s="908"/>
      <c r="E930" s="908"/>
      <c r="F930" s="908"/>
      <c r="G930" s="908"/>
      <c r="H930" s="908"/>
      <c r="I930" s="908"/>
      <c r="J930" s="908"/>
      <c r="K930" s="908"/>
      <c r="L930" s="908"/>
      <c r="M930" s="908"/>
      <c r="N930" s="908"/>
      <c r="O930" s="908"/>
      <c r="P930" s="908"/>
      <c r="Q930" s="908"/>
      <c r="R930" s="908"/>
      <c r="S930" s="908"/>
      <c r="T930" s="908"/>
      <c r="U930" s="908"/>
      <c r="V930" s="908"/>
      <c r="W930" s="908"/>
      <c r="X930" s="908"/>
      <c r="Y930" s="908"/>
      <c r="Z930" s="908"/>
      <c r="AA930" s="908"/>
      <c r="AB930" s="908"/>
      <c r="AC930" s="908"/>
      <c r="AD930" s="908"/>
      <c r="AE930" s="908"/>
      <c r="AF930" s="908"/>
      <c r="AG930" s="908"/>
      <c r="AH930" s="908"/>
      <c r="AI930" s="908"/>
      <c r="AJ930" s="908"/>
      <c r="AK930" s="908"/>
      <c r="AL930" s="908"/>
      <c r="AM930" s="908"/>
      <c r="AN930" s="908"/>
      <c r="AO930" s="908"/>
      <c r="AP930" s="908"/>
      <c r="AQ930" s="908"/>
    </row>
    <row r="931" spans="1:43" ht="12.75" customHeight="1" x14ac:dyDescent="0.2">
      <c r="A931" s="908"/>
      <c r="B931" s="909"/>
      <c r="C931" s="908"/>
      <c r="D931" s="908"/>
      <c r="E931" s="908"/>
      <c r="F931" s="908"/>
      <c r="G931" s="908"/>
      <c r="H931" s="908"/>
      <c r="I931" s="908"/>
      <c r="J931" s="908"/>
      <c r="K931" s="908"/>
      <c r="L931" s="908"/>
      <c r="M931" s="908"/>
      <c r="N931" s="908"/>
      <c r="O931" s="908"/>
      <c r="P931" s="908"/>
      <c r="Q931" s="908"/>
      <c r="R931" s="908"/>
      <c r="S931" s="908"/>
      <c r="T931" s="908"/>
      <c r="U931" s="908"/>
      <c r="V931" s="908"/>
      <c r="W931" s="908"/>
      <c r="X931" s="908"/>
      <c r="Y931" s="908"/>
      <c r="Z931" s="908"/>
      <c r="AA931" s="908"/>
      <c r="AB931" s="908"/>
      <c r="AC931" s="908"/>
      <c r="AD931" s="908"/>
      <c r="AE931" s="908"/>
      <c r="AF931" s="908"/>
      <c r="AG931" s="908"/>
      <c r="AH931" s="908"/>
      <c r="AI931" s="908"/>
      <c r="AJ931" s="908"/>
      <c r="AK931" s="908"/>
      <c r="AL931" s="908"/>
      <c r="AM931" s="908"/>
      <c r="AN931" s="908"/>
      <c r="AO931" s="908"/>
      <c r="AP931" s="908"/>
      <c r="AQ931" s="908"/>
    </row>
    <row r="932" spans="1:43" ht="12.75" customHeight="1" x14ac:dyDescent="0.2">
      <c r="A932" s="908"/>
      <c r="B932" s="909"/>
      <c r="C932" s="908"/>
      <c r="D932" s="908"/>
      <c r="E932" s="908"/>
      <c r="F932" s="908"/>
      <c r="G932" s="908"/>
      <c r="H932" s="908"/>
      <c r="I932" s="908"/>
      <c r="J932" s="908"/>
      <c r="K932" s="908"/>
      <c r="L932" s="908"/>
      <c r="M932" s="908"/>
      <c r="N932" s="908"/>
      <c r="O932" s="908"/>
      <c r="P932" s="908"/>
      <c r="Q932" s="908"/>
      <c r="R932" s="908"/>
      <c r="S932" s="908"/>
      <c r="T932" s="908"/>
      <c r="U932" s="908"/>
      <c r="V932" s="908"/>
      <c r="W932" s="908"/>
      <c r="X932" s="908"/>
      <c r="Y932" s="908"/>
      <c r="Z932" s="908"/>
      <c r="AA932" s="908"/>
      <c r="AB932" s="908"/>
      <c r="AC932" s="908"/>
      <c r="AD932" s="908"/>
      <c r="AE932" s="908"/>
      <c r="AF932" s="908"/>
      <c r="AG932" s="908"/>
      <c r="AH932" s="908"/>
      <c r="AI932" s="908"/>
      <c r="AJ932" s="908"/>
      <c r="AK932" s="908"/>
      <c r="AL932" s="908"/>
      <c r="AM932" s="908"/>
      <c r="AN932" s="908"/>
      <c r="AO932" s="908"/>
      <c r="AP932" s="908"/>
      <c r="AQ932" s="908"/>
    </row>
    <row r="933" spans="1:43" ht="12.75" customHeight="1" x14ac:dyDescent="0.2">
      <c r="A933" s="908"/>
      <c r="B933" s="909"/>
      <c r="C933" s="908"/>
      <c r="D933" s="908"/>
      <c r="E933" s="908"/>
      <c r="F933" s="908"/>
      <c r="G933" s="908"/>
      <c r="H933" s="908"/>
      <c r="I933" s="908"/>
      <c r="J933" s="908"/>
      <c r="K933" s="908"/>
      <c r="L933" s="908"/>
      <c r="M933" s="908"/>
      <c r="N933" s="908"/>
      <c r="O933" s="908"/>
      <c r="P933" s="908"/>
      <c r="Q933" s="908"/>
      <c r="R933" s="908"/>
      <c r="S933" s="908"/>
      <c r="T933" s="908"/>
      <c r="U933" s="908"/>
      <c r="V933" s="908"/>
      <c r="W933" s="908"/>
      <c r="X933" s="908"/>
      <c r="Y933" s="908"/>
      <c r="Z933" s="908"/>
      <c r="AA933" s="908"/>
      <c r="AB933" s="908"/>
      <c r="AC933" s="908"/>
      <c r="AD933" s="908"/>
      <c r="AE933" s="908"/>
      <c r="AF933" s="908"/>
      <c r="AG933" s="908"/>
      <c r="AH933" s="908"/>
      <c r="AI933" s="908"/>
      <c r="AJ933" s="908"/>
      <c r="AK933" s="908"/>
      <c r="AL933" s="908"/>
      <c r="AM933" s="908"/>
      <c r="AN933" s="908"/>
      <c r="AO933" s="908"/>
      <c r="AP933" s="908"/>
      <c r="AQ933" s="908"/>
    </row>
    <row r="934" spans="1:43" ht="12.75" customHeight="1" x14ac:dyDescent="0.2">
      <c r="A934" s="908"/>
      <c r="B934" s="909"/>
      <c r="C934" s="908"/>
      <c r="D934" s="908"/>
      <c r="E934" s="908"/>
      <c r="F934" s="908"/>
      <c r="G934" s="908"/>
      <c r="H934" s="908"/>
      <c r="I934" s="908"/>
      <c r="J934" s="908"/>
      <c r="K934" s="908"/>
      <c r="L934" s="908"/>
      <c r="M934" s="908"/>
      <c r="N934" s="908"/>
      <c r="O934" s="908"/>
      <c r="P934" s="908"/>
      <c r="Q934" s="908"/>
      <c r="R934" s="908"/>
      <c r="S934" s="908"/>
      <c r="T934" s="908"/>
      <c r="U934" s="908"/>
      <c r="V934" s="908"/>
      <c r="W934" s="908"/>
      <c r="X934" s="908"/>
      <c r="Y934" s="908"/>
      <c r="Z934" s="908"/>
      <c r="AA934" s="908"/>
      <c r="AB934" s="908"/>
      <c r="AC934" s="908"/>
      <c r="AD934" s="908"/>
      <c r="AE934" s="908"/>
      <c r="AF934" s="908"/>
      <c r="AG934" s="908"/>
      <c r="AH934" s="908"/>
      <c r="AI934" s="908"/>
      <c r="AJ934" s="908"/>
      <c r="AK934" s="908"/>
      <c r="AL934" s="908"/>
      <c r="AM934" s="908"/>
      <c r="AN934" s="908"/>
      <c r="AO934" s="908"/>
      <c r="AP934" s="908"/>
      <c r="AQ934" s="908"/>
    </row>
    <row r="935" spans="1:43" ht="12.75" customHeight="1" x14ac:dyDescent="0.2">
      <c r="A935" s="908"/>
      <c r="B935" s="909"/>
      <c r="C935" s="908"/>
      <c r="D935" s="908"/>
      <c r="E935" s="908"/>
      <c r="F935" s="908"/>
      <c r="G935" s="908"/>
      <c r="H935" s="908"/>
      <c r="I935" s="908"/>
      <c r="J935" s="908"/>
      <c r="K935" s="908"/>
      <c r="L935" s="908"/>
      <c r="M935" s="908"/>
      <c r="N935" s="908"/>
      <c r="O935" s="908"/>
      <c r="P935" s="908"/>
      <c r="Q935" s="908"/>
      <c r="R935" s="908"/>
      <c r="S935" s="908"/>
      <c r="T935" s="908"/>
      <c r="U935" s="908"/>
      <c r="V935" s="908"/>
      <c r="W935" s="908"/>
      <c r="X935" s="908"/>
      <c r="Y935" s="908"/>
      <c r="Z935" s="908"/>
      <c r="AA935" s="908"/>
      <c r="AB935" s="908"/>
      <c r="AC935" s="908"/>
      <c r="AD935" s="908"/>
      <c r="AE935" s="908"/>
      <c r="AF935" s="908"/>
      <c r="AG935" s="908"/>
      <c r="AH935" s="908"/>
      <c r="AI935" s="908"/>
      <c r="AJ935" s="908"/>
      <c r="AK935" s="908"/>
      <c r="AL935" s="908"/>
      <c r="AM935" s="908"/>
      <c r="AN935" s="908"/>
      <c r="AO935" s="908"/>
      <c r="AP935" s="908"/>
      <c r="AQ935" s="908"/>
    </row>
    <row r="936" spans="1:43" ht="12.75" customHeight="1" x14ac:dyDescent="0.2">
      <c r="A936" s="908"/>
      <c r="B936" s="909"/>
      <c r="C936" s="908"/>
      <c r="D936" s="908"/>
      <c r="E936" s="908"/>
      <c r="F936" s="908"/>
      <c r="G936" s="908"/>
      <c r="H936" s="908"/>
      <c r="I936" s="908"/>
      <c r="J936" s="908"/>
      <c r="K936" s="908"/>
      <c r="L936" s="908"/>
      <c r="M936" s="908"/>
      <c r="N936" s="908"/>
      <c r="O936" s="908"/>
      <c r="P936" s="908"/>
      <c r="Q936" s="908"/>
      <c r="R936" s="908"/>
      <c r="S936" s="908"/>
      <c r="T936" s="908"/>
      <c r="U936" s="908"/>
      <c r="V936" s="908"/>
      <c r="W936" s="908"/>
      <c r="X936" s="908"/>
      <c r="Y936" s="908"/>
      <c r="Z936" s="908"/>
      <c r="AA936" s="908"/>
      <c r="AB936" s="908"/>
      <c r="AC936" s="908"/>
      <c r="AD936" s="908"/>
      <c r="AE936" s="908"/>
      <c r="AF936" s="908"/>
      <c r="AG936" s="908"/>
      <c r="AH936" s="908"/>
      <c r="AI936" s="908"/>
      <c r="AJ936" s="908"/>
      <c r="AK936" s="908"/>
      <c r="AL936" s="908"/>
      <c r="AM936" s="908"/>
      <c r="AN936" s="908"/>
      <c r="AO936" s="908"/>
      <c r="AP936" s="908"/>
      <c r="AQ936" s="908"/>
    </row>
    <row r="937" spans="1:43" ht="12.75" customHeight="1" x14ac:dyDescent="0.2">
      <c r="A937" s="908"/>
      <c r="B937" s="909"/>
      <c r="C937" s="908"/>
      <c r="D937" s="908"/>
      <c r="E937" s="908"/>
      <c r="F937" s="908"/>
      <c r="G937" s="908"/>
      <c r="H937" s="908"/>
      <c r="I937" s="908"/>
      <c r="J937" s="908"/>
      <c r="K937" s="908"/>
      <c r="L937" s="908"/>
      <c r="M937" s="908"/>
      <c r="N937" s="908"/>
      <c r="O937" s="908"/>
      <c r="P937" s="908"/>
      <c r="Q937" s="908"/>
      <c r="R937" s="908"/>
      <c r="S937" s="908"/>
      <c r="T937" s="908"/>
      <c r="U937" s="908"/>
      <c r="V937" s="908"/>
      <c r="W937" s="908"/>
      <c r="X937" s="908"/>
      <c r="Y937" s="908"/>
      <c r="Z937" s="908"/>
      <c r="AA937" s="908"/>
      <c r="AB937" s="908"/>
      <c r="AC937" s="908"/>
      <c r="AD937" s="908"/>
      <c r="AE937" s="908"/>
      <c r="AF937" s="908"/>
      <c r="AG937" s="908"/>
      <c r="AH937" s="908"/>
      <c r="AI937" s="908"/>
      <c r="AJ937" s="908"/>
      <c r="AK937" s="908"/>
      <c r="AL937" s="908"/>
      <c r="AM937" s="908"/>
      <c r="AN937" s="908"/>
      <c r="AO937" s="908"/>
      <c r="AP937" s="908"/>
      <c r="AQ937" s="908"/>
    </row>
    <row r="938" spans="1:43" ht="12.75" customHeight="1" x14ac:dyDescent="0.2">
      <c r="A938" s="908"/>
      <c r="B938" s="909"/>
      <c r="C938" s="908"/>
      <c r="D938" s="908"/>
      <c r="E938" s="908"/>
      <c r="F938" s="908"/>
      <c r="G938" s="908"/>
      <c r="H938" s="908"/>
      <c r="I938" s="908"/>
      <c r="J938" s="908"/>
      <c r="K938" s="908"/>
      <c r="L938" s="908"/>
      <c r="M938" s="908"/>
      <c r="N938" s="908"/>
      <c r="O938" s="908"/>
      <c r="P938" s="908"/>
      <c r="Q938" s="908"/>
      <c r="R938" s="908"/>
      <c r="S938" s="908"/>
      <c r="T938" s="908"/>
      <c r="U938" s="908"/>
      <c r="V938" s="908"/>
      <c r="W938" s="908"/>
      <c r="X938" s="908"/>
      <c r="Y938" s="908"/>
      <c r="Z938" s="908"/>
      <c r="AA938" s="908"/>
      <c r="AB938" s="908"/>
      <c r="AC938" s="908"/>
      <c r="AD938" s="908"/>
      <c r="AE938" s="908"/>
      <c r="AF938" s="908"/>
      <c r="AG938" s="908"/>
      <c r="AH938" s="908"/>
      <c r="AI938" s="908"/>
      <c r="AJ938" s="908"/>
      <c r="AK938" s="908"/>
      <c r="AL938" s="908"/>
      <c r="AM938" s="908"/>
      <c r="AN938" s="908"/>
      <c r="AO938" s="908"/>
      <c r="AP938" s="908"/>
      <c r="AQ938" s="908"/>
    </row>
    <row r="939" spans="1:43" ht="12.75" customHeight="1" x14ac:dyDescent="0.2">
      <c r="A939" s="908"/>
      <c r="B939" s="909"/>
      <c r="C939" s="908"/>
      <c r="D939" s="908"/>
      <c r="E939" s="908"/>
      <c r="F939" s="908"/>
      <c r="G939" s="908"/>
      <c r="H939" s="908"/>
      <c r="I939" s="908"/>
      <c r="J939" s="908"/>
      <c r="K939" s="908"/>
      <c r="L939" s="908"/>
      <c r="M939" s="908"/>
      <c r="N939" s="908"/>
      <c r="O939" s="908"/>
      <c r="P939" s="908"/>
      <c r="Q939" s="908"/>
      <c r="R939" s="908"/>
      <c r="S939" s="908"/>
      <c r="T939" s="908"/>
      <c r="U939" s="908"/>
      <c r="V939" s="908"/>
      <c r="W939" s="908"/>
      <c r="X939" s="908"/>
      <c r="Y939" s="908"/>
      <c r="Z939" s="908"/>
      <c r="AA939" s="908"/>
      <c r="AB939" s="908"/>
      <c r="AC939" s="908"/>
      <c r="AD939" s="908"/>
      <c r="AE939" s="908"/>
      <c r="AF939" s="908"/>
      <c r="AG939" s="908"/>
      <c r="AH939" s="908"/>
      <c r="AI939" s="908"/>
      <c r="AJ939" s="908"/>
      <c r="AK939" s="908"/>
      <c r="AL939" s="908"/>
      <c r="AM939" s="908"/>
      <c r="AN939" s="908"/>
      <c r="AO939" s="908"/>
      <c r="AP939" s="908"/>
      <c r="AQ939" s="908"/>
    </row>
    <row r="940" spans="1:43" ht="12.75" customHeight="1" x14ac:dyDescent="0.2">
      <c r="A940" s="908"/>
      <c r="B940" s="909"/>
      <c r="C940" s="908"/>
      <c r="D940" s="908"/>
      <c r="E940" s="908"/>
      <c r="F940" s="908"/>
      <c r="G940" s="908"/>
      <c r="H940" s="908"/>
      <c r="I940" s="908"/>
      <c r="J940" s="908"/>
      <c r="K940" s="908"/>
      <c r="L940" s="908"/>
      <c r="M940" s="908"/>
      <c r="N940" s="908"/>
      <c r="O940" s="908"/>
      <c r="P940" s="908"/>
      <c r="Q940" s="908"/>
      <c r="R940" s="908"/>
      <c r="S940" s="908"/>
      <c r="T940" s="908"/>
      <c r="U940" s="908"/>
      <c r="V940" s="908"/>
      <c r="W940" s="908"/>
      <c r="X940" s="908"/>
      <c r="Y940" s="908"/>
      <c r="Z940" s="908"/>
      <c r="AA940" s="908"/>
      <c r="AB940" s="908"/>
      <c r="AC940" s="908"/>
      <c r="AD940" s="908"/>
      <c r="AE940" s="908"/>
      <c r="AF940" s="908"/>
      <c r="AG940" s="908"/>
      <c r="AH940" s="908"/>
      <c r="AI940" s="908"/>
      <c r="AJ940" s="908"/>
      <c r="AK940" s="908"/>
      <c r="AL940" s="908"/>
      <c r="AM940" s="908"/>
      <c r="AN940" s="908"/>
      <c r="AO940" s="908"/>
      <c r="AP940" s="908"/>
      <c r="AQ940" s="908"/>
    </row>
    <row r="941" spans="1:43" ht="12.75" customHeight="1" x14ac:dyDescent="0.2">
      <c r="A941" s="908"/>
      <c r="B941" s="909"/>
      <c r="C941" s="908"/>
      <c r="D941" s="908"/>
      <c r="E941" s="908"/>
      <c r="F941" s="908"/>
      <c r="G941" s="908"/>
      <c r="H941" s="908"/>
      <c r="I941" s="908"/>
      <c r="J941" s="908"/>
      <c r="K941" s="908"/>
      <c r="L941" s="908"/>
      <c r="M941" s="908"/>
      <c r="N941" s="908"/>
      <c r="O941" s="908"/>
      <c r="P941" s="908"/>
      <c r="Q941" s="908"/>
      <c r="R941" s="908"/>
      <c r="S941" s="908"/>
      <c r="T941" s="908"/>
      <c r="U941" s="908"/>
      <c r="V941" s="908"/>
      <c r="W941" s="908"/>
      <c r="X941" s="908"/>
      <c r="Y941" s="908"/>
      <c r="Z941" s="908"/>
      <c r="AA941" s="908"/>
      <c r="AB941" s="908"/>
      <c r="AC941" s="908"/>
      <c r="AD941" s="908"/>
      <c r="AE941" s="908"/>
      <c r="AF941" s="908"/>
      <c r="AG941" s="908"/>
      <c r="AH941" s="908"/>
      <c r="AI941" s="908"/>
      <c r="AJ941" s="908"/>
      <c r="AK941" s="908"/>
      <c r="AL941" s="908"/>
      <c r="AM941" s="908"/>
      <c r="AN941" s="908"/>
      <c r="AO941" s="908"/>
      <c r="AP941" s="908"/>
      <c r="AQ941" s="908"/>
    </row>
    <row r="942" spans="1:43" ht="12.75" customHeight="1" x14ac:dyDescent="0.2">
      <c r="A942" s="908"/>
      <c r="B942" s="909"/>
      <c r="C942" s="908"/>
      <c r="D942" s="908"/>
      <c r="E942" s="908"/>
      <c r="F942" s="908"/>
      <c r="G942" s="908"/>
      <c r="H942" s="908"/>
      <c r="I942" s="908"/>
      <c r="J942" s="908"/>
      <c r="K942" s="908"/>
      <c r="L942" s="908"/>
      <c r="M942" s="908"/>
      <c r="N942" s="908"/>
      <c r="O942" s="908"/>
      <c r="P942" s="908"/>
      <c r="Q942" s="908"/>
      <c r="R942" s="908"/>
      <c r="S942" s="908"/>
      <c r="T942" s="908"/>
      <c r="U942" s="908"/>
      <c r="V942" s="908"/>
      <c r="W942" s="908"/>
      <c r="X942" s="908"/>
      <c r="Y942" s="908"/>
      <c r="Z942" s="908"/>
      <c r="AA942" s="908"/>
      <c r="AB942" s="908"/>
      <c r="AC942" s="908"/>
      <c r="AD942" s="908"/>
      <c r="AE942" s="908"/>
      <c r="AF942" s="908"/>
      <c r="AG942" s="908"/>
      <c r="AH942" s="908"/>
      <c r="AI942" s="908"/>
      <c r="AJ942" s="908"/>
      <c r="AK942" s="908"/>
      <c r="AL942" s="908"/>
      <c r="AM942" s="908"/>
      <c r="AN942" s="908"/>
      <c r="AO942" s="908"/>
      <c r="AP942" s="908"/>
      <c r="AQ942" s="908"/>
    </row>
    <row r="943" spans="1:43" ht="12.75" customHeight="1" x14ac:dyDescent="0.2">
      <c r="A943" s="908"/>
      <c r="B943" s="909"/>
      <c r="C943" s="908"/>
      <c r="D943" s="908"/>
      <c r="E943" s="908"/>
      <c r="F943" s="908"/>
      <c r="G943" s="908"/>
      <c r="H943" s="908"/>
      <c r="I943" s="908"/>
      <c r="J943" s="908"/>
      <c r="K943" s="908"/>
      <c r="L943" s="908"/>
      <c r="M943" s="908"/>
      <c r="N943" s="908"/>
      <c r="O943" s="908"/>
      <c r="P943" s="908"/>
      <c r="Q943" s="908"/>
      <c r="R943" s="908"/>
      <c r="S943" s="908"/>
      <c r="T943" s="908"/>
      <c r="U943" s="908"/>
      <c r="V943" s="908"/>
      <c r="W943" s="908"/>
      <c r="X943" s="908"/>
      <c r="Y943" s="908"/>
      <c r="Z943" s="908"/>
      <c r="AA943" s="908"/>
      <c r="AB943" s="908"/>
      <c r="AC943" s="908"/>
      <c r="AD943" s="908"/>
      <c r="AE943" s="908"/>
      <c r="AF943" s="908"/>
      <c r="AG943" s="908"/>
      <c r="AH943" s="908"/>
      <c r="AI943" s="908"/>
      <c r="AJ943" s="908"/>
      <c r="AK943" s="908"/>
      <c r="AL943" s="908"/>
      <c r="AM943" s="908"/>
      <c r="AN943" s="908"/>
      <c r="AO943" s="908"/>
      <c r="AP943" s="908"/>
      <c r="AQ943" s="908"/>
    </row>
    <row r="944" spans="1:43" ht="12.75" customHeight="1" x14ac:dyDescent="0.2">
      <c r="A944" s="908"/>
      <c r="B944" s="909"/>
      <c r="C944" s="908"/>
      <c r="D944" s="908"/>
      <c r="E944" s="908"/>
      <c r="F944" s="908"/>
      <c r="G944" s="908"/>
      <c r="H944" s="908"/>
      <c r="I944" s="908"/>
      <c r="J944" s="908"/>
      <c r="K944" s="908"/>
      <c r="L944" s="908"/>
      <c r="M944" s="908"/>
      <c r="N944" s="908"/>
      <c r="O944" s="908"/>
      <c r="P944" s="908"/>
      <c r="Q944" s="908"/>
      <c r="R944" s="908"/>
      <c r="S944" s="908"/>
      <c r="T944" s="908"/>
      <c r="U944" s="908"/>
      <c r="V944" s="908"/>
      <c r="W944" s="908"/>
      <c r="X944" s="908"/>
      <c r="Y944" s="908"/>
      <c r="Z944" s="908"/>
      <c r="AA944" s="908"/>
      <c r="AB944" s="908"/>
      <c r="AC944" s="908"/>
      <c r="AD944" s="908"/>
      <c r="AE944" s="908"/>
      <c r="AF944" s="908"/>
      <c r="AG944" s="908"/>
      <c r="AH944" s="908"/>
      <c r="AI944" s="908"/>
      <c r="AJ944" s="908"/>
      <c r="AK944" s="908"/>
      <c r="AL944" s="908"/>
      <c r="AM944" s="908"/>
      <c r="AN944" s="908"/>
      <c r="AO944" s="908"/>
      <c r="AP944" s="908"/>
      <c r="AQ944" s="908"/>
    </row>
    <row r="945" spans="1:43" ht="12.75" customHeight="1" x14ac:dyDescent="0.2">
      <c r="A945" s="908"/>
      <c r="B945" s="909"/>
      <c r="C945" s="908"/>
      <c r="D945" s="908"/>
      <c r="E945" s="908"/>
      <c r="F945" s="908"/>
      <c r="G945" s="908"/>
      <c r="H945" s="908"/>
      <c r="I945" s="908"/>
      <c r="J945" s="908"/>
      <c r="K945" s="908"/>
      <c r="L945" s="908"/>
      <c r="M945" s="908"/>
      <c r="N945" s="908"/>
      <c r="O945" s="908"/>
      <c r="P945" s="908"/>
      <c r="Q945" s="908"/>
      <c r="R945" s="908"/>
      <c r="S945" s="908"/>
      <c r="T945" s="908"/>
      <c r="U945" s="908"/>
      <c r="V945" s="908"/>
      <c r="W945" s="908"/>
      <c r="X945" s="908"/>
      <c r="Y945" s="908"/>
      <c r="Z945" s="908"/>
      <c r="AA945" s="908"/>
      <c r="AB945" s="908"/>
      <c r="AC945" s="908"/>
      <c r="AD945" s="908"/>
      <c r="AE945" s="908"/>
      <c r="AF945" s="908"/>
      <c r="AG945" s="908"/>
      <c r="AH945" s="908"/>
      <c r="AI945" s="908"/>
      <c r="AJ945" s="908"/>
      <c r="AK945" s="908"/>
      <c r="AL945" s="908"/>
      <c r="AM945" s="908"/>
      <c r="AN945" s="908"/>
      <c r="AO945" s="908"/>
      <c r="AP945" s="908"/>
      <c r="AQ945" s="908"/>
    </row>
    <row r="946" spans="1:43" ht="12.75" customHeight="1" x14ac:dyDescent="0.2">
      <c r="A946" s="908"/>
      <c r="B946" s="909"/>
      <c r="C946" s="908"/>
      <c r="D946" s="908"/>
      <c r="E946" s="908"/>
      <c r="F946" s="908"/>
      <c r="G946" s="908"/>
      <c r="H946" s="908"/>
      <c r="I946" s="908"/>
      <c r="J946" s="908"/>
      <c r="K946" s="908"/>
      <c r="L946" s="908"/>
      <c r="M946" s="908"/>
      <c r="N946" s="908"/>
      <c r="O946" s="908"/>
      <c r="P946" s="908"/>
      <c r="Q946" s="908"/>
      <c r="R946" s="908"/>
      <c r="S946" s="908"/>
      <c r="T946" s="908"/>
      <c r="U946" s="908"/>
      <c r="V946" s="908"/>
      <c r="W946" s="908"/>
      <c r="X946" s="908"/>
      <c r="Y946" s="908"/>
      <c r="Z946" s="908"/>
      <c r="AA946" s="908"/>
      <c r="AB946" s="908"/>
      <c r="AC946" s="908"/>
      <c r="AD946" s="908"/>
      <c r="AE946" s="908"/>
      <c r="AF946" s="908"/>
      <c r="AG946" s="908"/>
      <c r="AH946" s="908"/>
      <c r="AI946" s="908"/>
      <c r="AJ946" s="908"/>
      <c r="AK946" s="908"/>
      <c r="AL946" s="908"/>
      <c r="AM946" s="908"/>
      <c r="AN946" s="908"/>
      <c r="AO946" s="908"/>
      <c r="AP946" s="908"/>
      <c r="AQ946" s="908"/>
    </row>
    <row r="947" spans="1:43" ht="12.75" customHeight="1" x14ac:dyDescent="0.2">
      <c r="A947" s="908"/>
      <c r="B947" s="909"/>
      <c r="C947" s="908"/>
      <c r="D947" s="908"/>
      <c r="E947" s="908"/>
      <c r="F947" s="908"/>
      <c r="G947" s="908"/>
      <c r="H947" s="908"/>
      <c r="I947" s="908"/>
      <c r="J947" s="908"/>
      <c r="K947" s="908"/>
      <c r="L947" s="908"/>
      <c r="M947" s="908"/>
      <c r="N947" s="908"/>
      <c r="O947" s="908"/>
      <c r="P947" s="908"/>
      <c r="Q947" s="908"/>
      <c r="R947" s="908"/>
      <c r="S947" s="908"/>
      <c r="T947" s="908"/>
      <c r="U947" s="908"/>
      <c r="V947" s="908"/>
      <c r="W947" s="908"/>
      <c r="X947" s="908"/>
      <c r="Y947" s="908"/>
      <c r="Z947" s="908"/>
      <c r="AA947" s="908"/>
      <c r="AB947" s="908"/>
      <c r="AC947" s="908"/>
      <c r="AD947" s="908"/>
      <c r="AE947" s="908"/>
      <c r="AF947" s="908"/>
      <c r="AG947" s="908"/>
      <c r="AH947" s="908"/>
      <c r="AI947" s="908"/>
      <c r="AJ947" s="908"/>
      <c r="AK947" s="908"/>
      <c r="AL947" s="908"/>
      <c r="AM947" s="908"/>
      <c r="AN947" s="908"/>
      <c r="AO947" s="908"/>
      <c r="AP947" s="908"/>
      <c r="AQ947" s="908"/>
    </row>
    <row r="948" spans="1:43" ht="12.75" customHeight="1" x14ac:dyDescent="0.2">
      <c r="A948" s="908"/>
      <c r="B948" s="909"/>
      <c r="C948" s="908"/>
      <c r="D948" s="908"/>
      <c r="E948" s="908"/>
      <c r="F948" s="908"/>
      <c r="G948" s="908"/>
      <c r="H948" s="908"/>
      <c r="I948" s="908"/>
      <c r="J948" s="908"/>
      <c r="K948" s="908"/>
      <c r="L948" s="908"/>
      <c r="M948" s="908"/>
      <c r="N948" s="908"/>
      <c r="O948" s="908"/>
      <c r="P948" s="908"/>
      <c r="Q948" s="908"/>
      <c r="R948" s="908"/>
      <c r="S948" s="908"/>
      <c r="T948" s="908"/>
      <c r="U948" s="908"/>
      <c r="V948" s="908"/>
      <c r="W948" s="908"/>
      <c r="X948" s="908"/>
      <c r="Y948" s="908"/>
      <c r="Z948" s="908"/>
      <c r="AA948" s="908"/>
      <c r="AB948" s="908"/>
      <c r="AC948" s="908"/>
      <c r="AD948" s="908"/>
      <c r="AE948" s="908"/>
      <c r="AF948" s="908"/>
      <c r="AG948" s="908"/>
      <c r="AH948" s="908"/>
      <c r="AI948" s="908"/>
      <c r="AJ948" s="908"/>
      <c r="AK948" s="908"/>
      <c r="AL948" s="908"/>
      <c r="AM948" s="908"/>
      <c r="AN948" s="908"/>
      <c r="AO948" s="908"/>
      <c r="AP948" s="908"/>
      <c r="AQ948" s="908"/>
    </row>
    <row r="949" spans="1:43" ht="12.75" customHeight="1" x14ac:dyDescent="0.2">
      <c r="A949" s="908"/>
      <c r="B949" s="909"/>
      <c r="C949" s="908"/>
      <c r="D949" s="908"/>
      <c r="E949" s="908"/>
      <c r="F949" s="908"/>
      <c r="G949" s="908"/>
      <c r="H949" s="908"/>
      <c r="I949" s="908"/>
      <c r="J949" s="908"/>
      <c r="K949" s="908"/>
      <c r="L949" s="908"/>
      <c r="M949" s="908"/>
      <c r="N949" s="908"/>
      <c r="O949" s="908"/>
      <c r="P949" s="908"/>
      <c r="Q949" s="908"/>
      <c r="R949" s="908"/>
      <c r="S949" s="908"/>
      <c r="T949" s="908"/>
      <c r="U949" s="908"/>
      <c r="V949" s="908"/>
      <c r="W949" s="908"/>
      <c r="X949" s="908"/>
      <c r="Y949" s="908"/>
      <c r="Z949" s="908"/>
      <c r="AA949" s="908"/>
      <c r="AB949" s="908"/>
      <c r="AC949" s="908"/>
      <c r="AD949" s="908"/>
      <c r="AE949" s="908"/>
      <c r="AF949" s="908"/>
      <c r="AG949" s="908"/>
      <c r="AH949" s="908"/>
      <c r="AI949" s="908"/>
      <c r="AJ949" s="908"/>
      <c r="AK949" s="908"/>
      <c r="AL949" s="908"/>
      <c r="AM949" s="908"/>
      <c r="AN949" s="908"/>
      <c r="AO949" s="908"/>
      <c r="AP949" s="908"/>
      <c r="AQ949" s="908"/>
    </row>
    <row r="950" spans="1:43" ht="12.75" customHeight="1" x14ac:dyDescent="0.2">
      <c r="A950" s="908"/>
      <c r="B950" s="909"/>
      <c r="C950" s="908"/>
      <c r="D950" s="908"/>
      <c r="E950" s="908"/>
      <c r="F950" s="908"/>
      <c r="G950" s="908"/>
      <c r="H950" s="908"/>
      <c r="I950" s="908"/>
      <c r="J950" s="908"/>
      <c r="K950" s="908"/>
      <c r="L950" s="908"/>
      <c r="M950" s="908"/>
      <c r="N950" s="908"/>
      <c r="O950" s="908"/>
      <c r="P950" s="908"/>
      <c r="Q950" s="908"/>
      <c r="R950" s="908"/>
      <c r="S950" s="908"/>
      <c r="T950" s="908"/>
      <c r="U950" s="908"/>
      <c r="V950" s="908"/>
      <c r="W950" s="908"/>
      <c r="X950" s="908"/>
      <c r="Y950" s="908"/>
      <c r="Z950" s="908"/>
      <c r="AA950" s="908"/>
      <c r="AB950" s="908"/>
      <c r="AC950" s="908"/>
      <c r="AD950" s="908"/>
      <c r="AE950" s="908"/>
      <c r="AF950" s="908"/>
      <c r="AG950" s="908"/>
      <c r="AH950" s="908"/>
      <c r="AI950" s="908"/>
      <c r="AJ950" s="908"/>
      <c r="AK950" s="908"/>
      <c r="AL950" s="908"/>
      <c r="AM950" s="908"/>
      <c r="AN950" s="908"/>
      <c r="AO950" s="908"/>
      <c r="AP950" s="908"/>
      <c r="AQ950" s="908"/>
    </row>
    <row r="951" spans="1:43" ht="12.75" customHeight="1" x14ac:dyDescent="0.2">
      <c r="A951" s="908"/>
      <c r="B951" s="909"/>
      <c r="C951" s="908"/>
      <c r="D951" s="908"/>
      <c r="E951" s="908"/>
      <c r="F951" s="908"/>
      <c r="G951" s="908"/>
      <c r="H951" s="908"/>
      <c r="I951" s="908"/>
      <c r="J951" s="908"/>
      <c r="K951" s="908"/>
      <c r="L951" s="908"/>
      <c r="M951" s="908"/>
      <c r="N951" s="908"/>
      <c r="O951" s="908"/>
      <c r="P951" s="908"/>
      <c r="Q951" s="908"/>
      <c r="R951" s="908"/>
      <c r="S951" s="908"/>
      <c r="T951" s="908"/>
      <c r="U951" s="908"/>
      <c r="V951" s="908"/>
      <c r="W951" s="908"/>
      <c r="X951" s="908"/>
      <c r="Y951" s="908"/>
      <c r="Z951" s="908"/>
      <c r="AA951" s="908"/>
      <c r="AB951" s="908"/>
      <c r="AC951" s="908"/>
      <c r="AD951" s="908"/>
      <c r="AE951" s="908"/>
      <c r="AF951" s="908"/>
      <c r="AG951" s="908"/>
      <c r="AH951" s="908"/>
      <c r="AI951" s="908"/>
      <c r="AJ951" s="908"/>
      <c r="AK951" s="908"/>
      <c r="AL951" s="908"/>
      <c r="AM951" s="908"/>
      <c r="AN951" s="908"/>
      <c r="AO951" s="908"/>
      <c r="AP951" s="908"/>
      <c r="AQ951" s="908"/>
    </row>
    <row r="952" spans="1:43" ht="12.75" customHeight="1" x14ac:dyDescent="0.2">
      <c r="A952" s="908"/>
      <c r="B952" s="909"/>
      <c r="C952" s="908"/>
      <c r="D952" s="908"/>
      <c r="E952" s="908"/>
      <c r="F952" s="908"/>
      <c r="G952" s="908"/>
      <c r="H952" s="908"/>
      <c r="I952" s="908"/>
      <c r="J952" s="908"/>
      <c r="K952" s="908"/>
      <c r="L952" s="908"/>
      <c r="M952" s="908"/>
      <c r="N952" s="908"/>
      <c r="O952" s="908"/>
      <c r="P952" s="908"/>
      <c r="Q952" s="908"/>
      <c r="R952" s="908"/>
      <c r="S952" s="908"/>
      <c r="T952" s="908"/>
      <c r="U952" s="908"/>
      <c r="V952" s="908"/>
      <c r="W952" s="908"/>
      <c r="X952" s="908"/>
      <c r="Y952" s="908"/>
      <c r="Z952" s="908"/>
      <c r="AA952" s="908"/>
      <c r="AB952" s="908"/>
      <c r="AC952" s="908"/>
      <c r="AD952" s="908"/>
      <c r="AE952" s="908"/>
      <c r="AF952" s="908"/>
      <c r="AG952" s="908"/>
      <c r="AH952" s="908"/>
      <c r="AI952" s="908"/>
      <c r="AJ952" s="908"/>
      <c r="AK952" s="908"/>
      <c r="AL952" s="908"/>
      <c r="AM952" s="908"/>
      <c r="AN952" s="908"/>
      <c r="AO952" s="908"/>
      <c r="AP952" s="908"/>
      <c r="AQ952" s="908"/>
    </row>
    <row r="953" spans="1:43" ht="12.75" customHeight="1" x14ac:dyDescent="0.2">
      <c r="A953" s="908"/>
      <c r="B953" s="909"/>
      <c r="C953" s="908"/>
      <c r="D953" s="908"/>
      <c r="E953" s="908"/>
      <c r="F953" s="908"/>
      <c r="G953" s="908"/>
      <c r="H953" s="908"/>
      <c r="I953" s="908"/>
      <c r="J953" s="908"/>
      <c r="K953" s="908"/>
      <c r="L953" s="908"/>
      <c r="M953" s="908"/>
      <c r="N953" s="908"/>
      <c r="O953" s="908"/>
      <c r="P953" s="908"/>
      <c r="Q953" s="908"/>
      <c r="R953" s="908"/>
      <c r="S953" s="908"/>
      <c r="T953" s="908"/>
      <c r="U953" s="908"/>
      <c r="V953" s="908"/>
      <c r="W953" s="908"/>
      <c r="X953" s="908"/>
      <c r="Y953" s="908"/>
      <c r="Z953" s="908"/>
      <c r="AA953" s="908"/>
      <c r="AB953" s="908"/>
      <c r="AC953" s="908"/>
      <c r="AD953" s="908"/>
      <c r="AE953" s="908"/>
      <c r="AF953" s="908"/>
      <c r="AG953" s="908"/>
      <c r="AH953" s="908"/>
      <c r="AI953" s="908"/>
      <c r="AJ953" s="908"/>
      <c r="AK953" s="908"/>
      <c r="AL953" s="908"/>
      <c r="AM953" s="908"/>
      <c r="AN953" s="908"/>
      <c r="AO953" s="908"/>
      <c r="AP953" s="908"/>
      <c r="AQ953" s="908"/>
    </row>
    <row r="954" spans="1:43" ht="12.75" customHeight="1" x14ac:dyDescent="0.2">
      <c r="A954" s="908"/>
      <c r="B954" s="909"/>
      <c r="C954" s="908"/>
      <c r="D954" s="908"/>
      <c r="E954" s="908"/>
      <c r="F954" s="908"/>
      <c r="G954" s="908"/>
      <c r="H954" s="908"/>
      <c r="I954" s="908"/>
      <c r="J954" s="908"/>
      <c r="K954" s="908"/>
      <c r="L954" s="908"/>
      <c r="M954" s="908"/>
      <c r="N954" s="908"/>
      <c r="O954" s="908"/>
      <c r="P954" s="908"/>
      <c r="Q954" s="908"/>
      <c r="R954" s="908"/>
      <c r="S954" s="908"/>
      <c r="T954" s="908"/>
      <c r="U954" s="908"/>
      <c r="V954" s="908"/>
      <c r="W954" s="908"/>
      <c r="X954" s="908"/>
      <c r="Y954" s="908"/>
      <c r="Z954" s="908"/>
      <c r="AA954" s="908"/>
      <c r="AB954" s="908"/>
      <c r="AC954" s="908"/>
      <c r="AD954" s="908"/>
      <c r="AE954" s="908"/>
      <c r="AF954" s="908"/>
      <c r="AG954" s="908"/>
      <c r="AH954" s="908"/>
      <c r="AI954" s="908"/>
      <c r="AJ954" s="908"/>
      <c r="AK954" s="908"/>
      <c r="AL954" s="908"/>
      <c r="AM954" s="908"/>
      <c r="AN954" s="908"/>
      <c r="AO954" s="908"/>
      <c r="AP954" s="908"/>
      <c r="AQ954" s="908"/>
    </row>
    <row r="955" spans="1:43" ht="12.75" customHeight="1" x14ac:dyDescent="0.2">
      <c r="A955" s="908"/>
      <c r="B955" s="909"/>
      <c r="C955" s="908"/>
      <c r="D955" s="908"/>
      <c r="E955" s="908"/>
      <c r="F955" s="908"/>
      <c r="G955" s="908"/>
      <c r="H955" s="908"/>
      <c r="I955" s="908"/>
      <c r="J955" s="908"/>
      <c r="K955" s="908"/>
      <c r="L955" s="908"/>
      <c r="M955" s="908"/>
      <c r="N955" s="908"/>
      <c r="O955" s="908"/>
      <c r="P955" s="908"/>
      <c r="Q955" s="908"/>
      <c r="R955" s="908"/>
      <c r="S955" s="908"/>
      <c r="T955" s="908"/>
      <c r="U955" s="908"/>
      <c r="V955" s="908"/>
      <c r="W955" s="908"/>
      <c r="X955" s="908"/>
      <c r="Y955" s="908"/>
      <c r="Z955" s="908"/>
      <c r="AA955" s="908"/>
      <c r="AB955" s="908"/>
      <c r="AC955" s="908"/>
      <c r="AD955" s="908"/>
      <c r="AE955" s="908"/>
      <c r="AF955" s="908"/>
      <c r="AG955" s="908"/>
      <c r="AH955" s="908"/>
      <c r="AI955" s="908"/>
      <c r="AJ955" s="908"/>
      <c r="AK955" s="908"/>
      <c r="AL955" s="908"/>
      <c r="AM955" s="908"/>
      <c r="AN955" s="908"/>
      <c r="AO955" s="908"/>
      <c r="AP955" s="908"/>
      <c r="AQ955" s="908"/>
    </row>
    <row r="956" spans="1:43" ht="12.75" customHeight="1" x14ac:dyDescent="0.2">
      <c r="A956" s="908"/>
      <c r="B956" s="909"/>
      <c r="C956" s="908"/>
      <c r="D956" s="908"/>
      <c r="E956" s="908"/>
      <c r="F956" s="908"/>
      <c r="G956" s="908"/>
      <c r="H956" s="908"/>
      <c r="I956" s="908"/>
      <c r="J956" s="908"/>
      <c r="K956" s="908"/>
      <c r="L956" s="908"/>
      <c r="M956" s="908"/>
      <c r="N956" s="908"/>
      <c r="O956" s="908"/>
      <c r="P956" s="908"/>
      <c r="Q956" s="908"/>
      <c r="R956" s="908"/>
      <c r="S956" s="908"/>
      <c r="T956" s="908"/>
      <c r="U956" s="908"/>
      <c r="V956" s="908"/>
      <c r="W956" s="908"/>
      <c r="X956" s="908"/>
      <c r="Y956" s="908"/>
      <c r="Z956" s="908"/>
      <c r="AA956" s="908"/>
      <c r="AB956" s="908"/>
      <c r="AC956" s="908"/>
      <c r="AD956" s="908"/>
      <c r="AE956" s="908"/>
      <c r="AF956" s="908"/>
      <c r="AG956" s="908"/>
      <c r="AH956" s="908"/>
      <c r="AI956" s="908"/>
      <c r="AJ956" s="908"/>
      <c r="AK956" s="908"/>
      <c r="AL956" s="908"/>
      <c r="AM956" s="908"/>
      <c r="AN956" s="908"/>
      <c r="AO956" s="908"/>
      <c r="AP956" s="908"/>
      <c r="AQ956" s="908"/>
    </row>
    <row r="957" spans="1:43" ht="12.75" customHeight="1" x14ac:dyDescent="0.2">
      <c r="A957" s="908"/>
      <c r="B957" s="909"/>
      <c r="C957" s="908"/>
      <c r="D957" s="908"/>
      <c r="E957" s="908"/>
      <c r="F957" s="908"/>
      <c r="G957" s="908"/>
      <c r="H957" s="908"/>
      <c r="I957" s="908"/>
      <c r="J957" s="908"/>
      <c r="K957" s="908"/>
      <c r="L957" s="908"/>
      <c r="M957" s="908"/>
      <c r="N957" s="908"/>
      <c r="O957" s="908"/>
      <c r="P957" s="908"/>
      <c r="Q957" s="908"/>
      <c r="R957" s="908"/>
      <c r="S957" s="908"/>
      <c r="T957" s="908"/>
      <c r="U957" s="908"/>
      <c r="V957" s="908"/>
      <c r="W957" s="908"/>
      <c r="X957" s="908"/>
      <c r="Y957" s="908"/>
      <c r="Z957" s="908"/>
      <c r="AA957" s="908"/>
      <c r="AB957" s="908"/>
      <c r="AC957" s="908"/>
      <c r="AD957" s="908"/>
      <c r="AE957" s="908"/>
      <c r="AF957" s="908"/>
      <c r="AG957" s="908"/>
      <c r="AH957" s="908"/>
      <c r="AI957" s="908"/>
      <c r="AJ957" s="908"/>
      <c r="AK957" s="908"/>
      <c r="AL957" s="908"/>
      <c r="AM957" s="908"/>
      <c r="AN957" s="908"/>
      <c r="AO957" s="908"/>
      <c r="AP957" s="908"/>
      <c r="AQ957" s="908"/>
    </row>
    <row r="958" spans="1:43" ht="12.75" customHeight="1" x14ac:dyDescent="0.2">
      <c r="A958" s="908"/>
      <c r="B958" s="909"/>
      <c r="C958" s="908"/>
      <c r="D958" s="908"/>
      <c r="E958" s="908"/>
      <c r="F958" s="908"/>
      <c r="G958" s="908"/>
      <c r="H958" s="908"/>
      <c r="I958" s="908"/>
      <c r="J958" s="908"/>
      <c r="K958" s="908"/>
      <c r="L958" s="908"/>
      <c r="M958" s="908"/>
      <c r="N958" s="908"/>
      <c r="O958" s="908"/>
      <c r="P958" s="908"/>
      <c r="Q958" s="908"/>
      <c r="R958" s="908"/>
      <c r="S958" s="908"/>
      <c r="T958" s="908"/>
      <c r="U958" s="908"/>
      <c r="V958" s="908"/>
      <c r="W958" s="908"/>
      <c r="X958" s="908"/>
      <c r="Y958" s="908"/>
      <c r="Z958" s="908"/>
      <c r="AA958" s="908"/>
      <c r="AB958" s="908"/>
      <c r="AC958" s="908"/>
      <c r="AD958" s="908"/>
      <c r="AE958" s="908"/>
      <c r="AF958" s="908"/>
      <c r="AG958" s="908"/>
      <c r="AH958" s="908"/>
      <c r="AI958" s="908"/>
      <c r="AJ958" s="908"/>
      <c r="AK958" s="908"/>
      <c r="AL958" s="908"/>
      <c r="AM958" s="908"/>
      <c r="AN958" s="908"/>
      <c r="AO958" s="908"/>
      <c r="AP958" s="908"/>
      <c r="AQ958" s="908"/>
    </row>
    <row r="959" spans="1:43" ht="12.75" customHeight="1" x14ac:dyDescent="0.2">
      <c r="A959" s="908"/>
      <c r="B959" s="909"/>
      <c r="C959" s="908"/>
      <c r="D959" s="908"/>
      <c r="E959" s="908"/>
      <c r="F959" s="908"/>
      <c r="G959" s="908"/>
      <c r="H959" s="908"/>
      <c r="I959" s="908"/>
      <c r="J959" s="908"/>
      <c r="K959" s="908"/>
      <c r="L959" s="908"/>
      <c r="M959" s="908"/>
      <c r="N959" s="908"/>
      <c r="O959" s="908"/>
      <c r="P959" s="908"/>
      <c r="Q959" s="908"/>
      <c r="R959" s="908"/>
      <c r="S959" s="908"/>
      <c r="T959" s="908"/>
      <c r="U959" s="908"/>
      <c r="V959" s="908"/>
      <c r="W959" s="908"/>
      <c r="X959" s="908"/>
      <c r="Y959" s="908"/>
      <c r="Z959" s="908"/>
      <c r="AA959" s="908"/>
      <c r="AB959" s="908"/>
      <c r="AC959" s="908"/>
      <c r="AD959" s="908"/>
      <c r="AE959" s="908"/>
      <c r="AF959" s="908"/>
      <c r="AG959" s="908"/>
      <c r="AH959" s="908"/>
      <c r="AI959" s="908"/>
      <c r="AJ959" s="908"/>
      <c r="AK959" s="908"/>
      <c r="AL959" s="908"/>
      <c r="AM959" s="908"/>
      <c r="AN959" s="908"/>
      <c r="AO959" s="908"/>
      <c r="AP959" s="908"/>
      <c r="AQ959" s="908"/>
    </row>
    <row r="960" spans="1:43" ht="12.75" customHeight="1" x14ac:dyDescent="0.2">
      <c r="A960" s="908"/>
      <c r="B960" s="909"/>
      <c r="C960" s="908"/>
      <c r="D960" s="908"/>
      <c r="E960" s="908"/>
      <c r="F960" s="908"/>
      <c r="G960" s="908"/>
      <c r="H960" s="908"/>
      <c r="I960" s="908"/>
      <c r="J960" s="908"/>
      <c r="K960" s="908"/>
      <c r="L960" s="908"/>
      <c r="M960" s="908"/>
      <c r="N960" s="908"/>
      <c r="O960" s="908"/>
      <c r="P960" s="908"/>
      <c r="Q960" s="908"/>
      <c r="R960" s="908"/>
      <c r="S960" s="908"/>
      <c r="T960" s="908"/>
      <c r="U960" s="908"/>
      <c r="V960" s="908"/>
      <c r="W960" s="908"/>
      <c r="X960" s="908"/>
      <c r="Y960" s="908"/>
      <c r="Z960" s="908"/>
      <c r="AA960" s="908"/>
      <c r="AB960" s="908"/>
      <c r="AC960" s="908"/>
      <c r="AD960" s="908"/>
      <c r="AE960" s="908"/>
      <c r="AF960" s="908"/>
      <c r="AG960" s="908"/>
      <c r="AH960" s="908"/>
      <c r="AI960" s="908"/>
      <c r="AJ960" s="908"/>
      <c r="AK960" s="908"/>
      <c r="AL960" s="908"/>
      <c r="AM960" s="908"/>
      <c r="AN960" s="908"/>
      <c r="AO960" s="908"/>
      <c r="AP960" s="908"/>
      <c r="AQ960" s="908"/>
    </row>
    <row r="961" spans="1:43" ht="12.75" customHeight="1" x14ac:dyDescent="0.2">
      <c r="A961" s="908"/>
      <c r="B961" s="909"/>
      <c r="C961" s="908"/>
      <c r="D961" s="908"/>
      <c r="E961" s="908"/>
      <c r="F961" s="908"/>
      <c r="G961" s="908"/>
      <c r="H961" s="908"/>
      <c r="I961" s="908"/>
      <c r="J961" s="908"/>
      <c r="K961" s="908"/>
      <c r="L961" s="908"/>
      <c r="M961" s="908"/>
      <c r="N961" s="908"/>
      <c r="O961" s="908"/>
      <c r="P961" s="908"/>
      <c r="Q961" s="908"/>
      <c r="R961" s="908"/>
      <c r="S961" s="908"/>
      <c r="T961" s="908"/>
      <c r="U961" s="908"/>
      <c r="V961" s="908"/>
      <c r="W961" s="908"/>
      <c r="X961" s="908"/>
      <c r="Y961" s="908"/>
      <c r="Z961" s="908"/>
      <c r="AA961" s="908"/>
      <c r="AB961" s="908"/>
      <c r="AC961" s="908"/>
      <c r="AD961" s="908"/>
      <c r="AE961" s="908"/>
      <c r="AF961" s="908"/>
      <c r="AG961" s="908"/>
      <c r="AH961" s="908"/>
      <c r="AI961" s="908"/>
      <c r="AJ961" s="908"/>
      <c r="AK961" s="908"/>
      <c r="AL961" s="908"/>
      <c r="AM961" s="908"/>
      <c r="AN961" s="908"/>
      <c r="AO961" s="908"/>
      <c r="AP961" s="908"/>
      <c r="AQ961" s="908"/>
    </row>
    <row r="962" spans="1:43" ht="12.75" customHeight="1" x14ac:dyDescent="0.2">
      <c r="A962" s="908"/>
      <c r="B962" s="909"/>
      <c r="C962" s="908"/>
      <c r="D962" s="908"/>
      <c r="E962" s="908"/>
      <c r="F962" s="908"/>
      <c r="G962" s="908"/>
      <c r="H962" s="908"/>
      <c r="I962" s="908"/>
      <c r="J962" s="908"/>
      <c r="K962" s="908"/>
      <c r="L962" s="908"/>
      <c r="M962" s="908"/>
      <c r="N962" s="908"/>
      <c r="O962" s="908"/>
      <c r="P962" s="908"/>
      <c r="Q962" s="908"/>
      <c r="R962" s="908"/>
      <c r="S962" s="908"/>
      <c r="T962" s="908"/>
      <c r="U962" s="908"/>
      <c r="V962" s="908"/>
      <c r="W962" s="908"/>
      <c r="X962" s="908"/>
      <c r="Y962" s="908"/>
      <c r="Z962" s="908"/>
      <c r="AA962" s="908"/>
      <c r="AB962" s="908"/>
      <c r="AC962" s="908"/>
      <c r="AD962" s="908"/>
      <c r="AE962" s="908"/>
      <c r="AF962" s="908"/>
      <c r="AG962" s="908"/>
      <c r="AH962" s="908"/>
      <c r="AI962" s="908"/>
      <c r="AJ962" s="908"/>
      <c r="AK962" s="908"/>
      <c r="AL962" s="908"/>
      <c r="AM962" s="908"/>
      <c r="AN962" s="908"/>
      <c r="AO962" s="908"/>
      <c r="AP962" s="908"/>
      <c r="AQ962" s="908"/>
    </row>
    <row r="963" spans="1:43" ht="12.75" customHeight="1" x14ac:dyDescent="0.2">
      <c r="A963" s="908"/>
      <c r="B963" s="909"/>
      <c r="C963" s="908"/>
      <c r="D963" s="908"/>
      <c r="E963" s="908"/>
      <c r="F963" s="908"/>
      <c r="G963" s="908"/>
      <c r="H963" s="908"/>
      <c r="I963" s="908"/>
      <c r="J963" s="908"/>
      <c r="K963" s="908"/>
      <c r="L963" s="908"/>
      <c r="M963" s="908"/>
      <c r="N963" s="908"/>
      <c r="O963" s="908"/>
      <c r="P963" s="908"/>
      <c r="Q963" s="908"/>
      <c r="R963" s="908"/>
      <c r="S963" s="908"/>
      <c r="T963" s="908"/>
      <c r="U963" s="908"/>
      <c r="V963" s="908"/>
      <c r="W963" s="908"/>
      <c r="X963" s="908"/>
      <c r="Y963" s="908"/>
      <c r="Z963" s="908"/>
      <c r="AA963" s="908"/>
      <c r="AB963" s="908"/>
      <c r="AC963" s="908"/>
      <c r="AD963" s="908"/>
      <c r="AE963" s="908"/>
      <c r="AF963" s="908"/>
      <c r="AG963" s="908"/>
      <c r="AH963" s="908"/>
      <c r="AI963" s="908"/>
      <c r="AJ963" s="908"/>
      <c r="AK963" s="908"/>
      <c r="AL963" s="908"/>
      <c r="AM963" s="908"/>
      <c r="AN963" s="908"/>
      <c r="AO963" s="908"/>
      <c r="AP963" s="908"/>
      <c r="AQ963" s="908"/>
    </row>
    <row r="964" spans="1:43" ht="12.75" customHeight="1" x14ac:dyDescent="0.2">
      <c r="A964" s="908"/>
      <c r="B964" s="909"/>
      <c r="C964" s="908"/>
      <c r="D964" s="908"/>
      <c r="E964" s="908"/>
      <c r="F964" s="908"/>
      <c r="G964" s="908"/>
      <c r="H964" s="908"/>
      <c r="I964" s="908"/>
      <c r="J964" s="908"/>
      <c r="K964" s="908"/>
      <c r="L964" s="908"/>
      <c r="M964" s="908"/>
      <c r="N964" s="908"/>
      <c r="O964" s="908"/>
      <c r="P964" s="908"/>
      <c r="Q964" s="908"/>
      <c r="R964" s="908"/>
      <c r="S964" s="908"/>
      <c r="T964" s="908"/>
      <c r="U964" s="908"/>
      <c r="V964" s="908"/>
      <c r="W964" s="908"/>
      <c r="X964" s="908"/>
      <c r="Y964" s="908"/>
      <c r="Z964" s="908"/>
      <c r="AA964" s="908"/>
      <c r="AB964" s="908"/>
      <c r="AC964" s="908"/>
      <c r="AD964" s="908"/>
      <c r="AE964" s="908"/>
      <c r="AF964" s="908"/>
      <c r="AG964" s="908"/>
      <c r="AH964" s="908"/>
      <c r="AI964" s="908"/>
      <c r="AJ964" s="908"/>
      <c r="AK964" s="908"/>
      <c r="AL964" s="908"/>
      <c r="AM964" s="908"/>
      <c r="AN964" s="908"/>
      <c r="AO964" s="908"/>
      <c r="AP964" s="908"/>
      <c r="AQ964" s="908"/>
    </row>
    <row r="965" spans="1:43" ht="12.75" customHeight="1" x14ac:dyDescent="0.2">
      <c r="A965" s="908"/>
      <c r="B965" s="909"/>
      <c r="C965" s="908"/>
      <c r="D965" s="908"/>
      <c r="E965" s="908"/>
      <c r="F965" s="908"/>
      <c r="G965" s="908"/>
      <c r="H965" s="908"/>
      <c r="I965" s="908"/>
      <c r="J965" s="908"/>
      <c r="K965" s="908"/>
      <c r="L965" s="908"/>
      <c r="M965" s="908"/>
      <c r="N965" s="908"/>
      <c r="O965" s="908"/>
      <c r="P965" s="908"/>
      <c r="Q965" s="908"/>
      <c r="R965" s="908"/>
      <c r="S965" s="908"/>
      <c r="T965" s="908"/>
      <c r="U965" s="908"/>
      <c r="V965" s="908"/>
      <c r="W965" s="908"/>
      <c r="X965" s="908"/>
      <c r="Y965" s="908"/>
      <c r="Z965" s="908"/>
      <c r="AA965" s="908"/>
      <c r="AB965" s="908"/>
      <c r="AC965" s="908"/>
      <c r="AD965" s="908"/>
      <c r="AE965" s="908"/>
      <c r="AF965" s="908"/>
      <c r="AG965" s="908"/>
      <c r="AH965" s="908"/>
      <c r="AI965" s="908"/>
      <c r="AJ965" s="908"/>
      <c r="AK965" s="908"/>
      <c r="AL965" s="908"/>
      <c r="AM965" s="908"/>
      <c r="AN965" s="908"/>
      <c r="AO965" s="908"/>
      <c r="AP965" s="908"/>
      <c r="AQ965" s="908"/>
    </row>
    <row r="966" spans="1:43" ht="12.75" customHeight="1" x14ac:dyDescent="0.2">
      <c r="A966" s="908"/>
      <c r="B966" s="909"/>
      <c r="C966" s="908"/>
      <c r="D966" s="908"/>
      <c r="E966" s="908"/>
      <c r="F966" s="908"/>
      <c r="G966" s="908"/>
      <c r="H966" s="908"/>
      <c r="I966" s="908"/>
      <c r="J966" s="908"/>
      <c r="K966" s="908"/>
      <c r="L966" s="908"/>
      <c r="M966" s="908"/>
      <c r="N966" s="908"/>
      <c r="O966" s="908"/>
      <c r="P966" s="908"/>
      <c r="Q966" s="908"/>
      <c r="R966" s="908"/>
      <c r="S966" s="908"/>
      <c r="T966" s="908"/>
      <c r="U966" s="908"/>
      <c r="V966" s="908"/>
      <c r="W966" s="908"/>
      <c r="X966" s="908"/>
      <c r="Y966" s="908"/>
      <c r="Z966" s="908"/>
      <c r="AA966" s="908"/>
      <c r="AB966" s="908"/>
      <c r="AC966" s="908"/>
      <c r="AD966" s="908"/>
      <c r="AE966" s="908"/>
      <c r="AF966" s="908"/>
      <c r="AG966" s="908"/>
      <c r="AH966" s="908"/>
      <c r="AI966" s="908"/>
      <c r="AJ966" s="908"/>
      <c r="AK966" s="908"/>
      <c r="AL966" s="908"/>
      <c r="AM966" s="908"/>
      <c r="AN966" s="908"/>
      <c r="AO966" s="908"/>
      <c r="AP966" s="908"/>
      <c r="AQ966" s="908"/>
    </row>
    <row r="967" spans="1:43" ht="12.75" customHeight="1" x14ac:dyDescent="0.2">
      <c r="A967" s="908"/>
      <c r="B967" s="909"/>
      <c r="C967" s="908"/>
      <c r="D967" s="908"/>
      <c r="E967" s="908"/>
      <c r="F967" s="908"/>
      <c r="G967" s="908"/>
      <c r="H967" s="908"/>
      <c r="I967" s="908"/>
      <c r="J967" s="908"/>
      <c r="K967" s="908"/>
      <c r="L967" s="908"/>
      <c r="M967" s="908"/>
      <c r="N967" s="908"/>
      <c r="O967" s="908"/>
      <c r="P967" s="908"/>
      <c r="Q967" s="908"/>
      <c r="R967" s="908"/>
      <c r="S967" s="908"/>
      <c r="T967" s="908"/>
      <c r="U967" s="908"/>
      <c r="V967" s="908"/>
      <c r="W967" s="908"/>
      <c r="X967" s="908"/>
      <c r="Y967" s="908"/>
      <c r="Z967" s="908"/>
      <c r="AA967" s="908"/>
      <c r="AB967" s="908"/>
      <c r="AC967" s="908"/>
      <c r="AD967" s="908"/>
      <c r="AE967" s="908"/>
      <c r="AF967" s="908"/>
      <c r="AG967" s="908"/>
      <c r="AH967" s="908"/>
      <c r="AI967" s="908"/>
      <c r="AJ967" s="908"/>
      <c r="AK967" s="908"/>
      <c r="AL967" s="908"/>
      <c r="AM967" s="908"/>
      <c r="AN967" s="908"/>
      <c r="AO967" s="908"/>
      <c r="AP967" s="908"/>
      <c r="AQ967" s="908"/>
    </row>
    <row r="968" spans="1:43" ht="12.75" customHeight="1" x14ac:dyDescent="0.2">
      <c r="A968" s="908"/>
      <c r="B968" s="909"/>
      <c r="C968" s="908"/>
      <c r="D968" s="908"/>
      <c r="E968" s="908"/>
      <c r="F968" s="908"/>
      <c r="G968" s="908"/>
      <c r="H968" s="908"/>
      <c r="I968" s="908"/>
      <c r="J968" s="908"/>
      <c r="K968" s="908"/>
      <c r="L968" s="908"/>
      <c r="M968" s="908"/>
      <c r="N968" s="908"/>
      <c r="O968" s="908"/>
      <c r="P968" s="908"/>
      <c r="Q968" s="908"/>
      <c r="R968" s="908"/>
      <c r="S968" s="908"/>
      <c r="T968" s="908"/>
      <c r="U968" s="908"/>
      <c r="V968" s="908"/>
      <c r="W968" s="908"/>
      <c r="X968" s="908"/>
      <c r="Y968" s="908"/>
      <c r="Z968" s="908"/>
      <c r="AA968" s="908"/>
      <c r="AB968" s="908"/>
      <c r="AC968" s="908"/>
      <c r="AD968" s="908"/>
      <c r="AE968" s="908"/>
      <c r="AF968" s="908"/>
      <c r="AG968" s="908"/>
      <c r="AH968" s="908"/>
      <c r="AI968" s="908"/>
      <c r="AJ968" s="908"/>
      <c r="AK968" s="908"/>
      <c r="AL968" s="908"/>
      <c r="AM968" s="908"/>
      <c r="AN968" s="908"/>
      <c r="AO968" s="908"/>
      <c r="AP968" s="908"/>
      <c r="AQ968" s="908"/>
    </row>
    <row r="969" spans="1:43" ht="12.75" customHeight="1" x14ac:dyDescent="0.2">
      <c r="A969" s="908"/>
      <c r="B969" s="909"/>
      <c r="C969" s="908"/>
      <c r="D969" s="908"/>
      <c r="E969" s="908"/>
      <c r="F969" s="908"/>
      <c r="G969" s="908"/>
      <c r="H969" s="908"/>
      <c r="I969" s="908"/>
      <c r="J969" s="908"/>
      <c r="K969" s="908"/>
      <c r="L969" s="908"/>
      <c r="M969" s="908"/>
      <c r="N969" s="908"/>
      <c r="O969" s="908"/>
      <c r="P969" s="908"/>
      <c r="Q969" s="908"/>
      <c r="R969" s="908"/>
      <c r="S969" s="908"/>
      <c r="T969" s="908"/>
      <c r="U969" s="908"/>
      <c r="V969" s="908"/>
      <c r="W969" s="908"/>
      <c r="X969" s="908"/>
      <c r="Y969" s="908"/>
      <c r="Z969" s="908"/>
      <c r="AA969" s="908"/>
      <c r="AB969" s="908"/>
      <c r="AC969" s="908"/>
      <c r="AD969" s="908"/>
      <c r="AE969" s="908"/>
      <c r="AF969" s="908"/>
      <c r="AG969" s="908"/>
      <c r="AH969" s="908"/>
      <c r="AI969" s="908"/>
      <c r="AJ969" s="908"/>
      <c r="AK969" s="908"/>
      <c r="AL969" s="908"/>
      <c r="AM969" s="908"/>
      <c r="AN969" s="908"/>
      <c r="AO969" s="908"/>
      <c r="AP969" s="908"/>
      <c r="AQ969" s="908"/>
    </row>
    <row r="970" spans="1:43" ht="12.75" customHeight="1" x14ac:dyDescent="0.2">
      <c r="A970" s="908"/>
      <c r="B970" s="909"/>
      <c r="C970" s="908"/>
      <c r="D970" s="908"/>
      <c r="E970" s="908"/>
      <c r="F970" s="908"/>
      <c r="G970" s="908"/>
      <c r="H970" s="908"/>
      <c r="I970" s="908"/>
      <c r="J970" s="908"/>
      <c r="K970" s="908"/>
      <c r="L970" s="908"/>
      <c r="M970" s="908"/>
      <c r="N970" s="908"/>
      <c r="O970" s="908"/>
      <c r="P970" s="908"/>
      <c r="Q970" s="908"/>
      <c r="R970" s="908"/>
      <c r="S970" s="908"/>
      <c r="T970" s="908"/>
      <c r="U970" s="908"/>
      <c r="V970" s="908"/>
      <c r="W970" s="908"/>
      <c r="X970" s="908"/>
      <c r="Y970" s="908"/>
      <c r="Z970" s="908"/>
      <c r="AA970" s="908"/>
      <c r="AB970" s="908"/>
      <c r="AC970" s="908"/>
      <c r="AD970" s="908"/>
      <c r="AE970" s="908"/>
      <c r="AF970" s="908"/>
      <c r="AG970" s="908"/>
      <c r="AH970" s="908"/>
      <c r="AI970" s="908"/>
      <c r="AJ970" s="908"/>
      <c r="AK970" s="908"/>
      <c r="AL970" s="908"/>
      <c r="AM970" s="908"/>
      <c r="AN970" s="908"/>
      <c r="AO970" s="908"/>
      <c r="AP970" s="908"/>
      <c r="AQ970" s="908"/>
    </row>
    <row r="971" spans="1:43" ht="12.75" customHeight="1" x14ac:dyDescent="0.2">
      <c r="A971" s="908"/>
      <c r="B971" s="909"/>
      <c r="C971" s="908"/>
      <c r="D971" s="908"/>
      <c r="E971" s="908"/>
      <c r="F971" s="908"/>
      <c r="G971" s="908"/>
      <c r="H971" s="908"/>
      <c r="I971" s="908"/>
      <c r="J971" s="908"/>
      <c r="K971" s="908"/>
      <c r="L971" s="908"/>
      <c r="M971" s="908"/>
      <c r="N971" s="908"/>
      <c r="O971" s="908"/>
      <c r="P971" s="908"/>
      <c r="Q971" s="908"/>
      <c r="R971" s="908"/>
      <c r="S971" s="908"/>
      <c r="T971" s="908"/>
      <c r="U971" s="908"/>
      <c r="V971" s="908"/>
      <c r="W971" s="908"/>
      <c r="X971" s="908"/>
      <c r="Y971" s="908"/>
      <c r="Z971" s="908"/>
      <c r="AA971" s="908"/>
      <c r="AB971" s="908"/>
      <c r="AC971" s="908"/>
      <c r="AD971" s="908"/>
      <c r="AE971" s="908"/>
      <c r="AF971" s="908"/>
      <c r="AG971" s="908"/>
      <c r="AH971" s="908"/>
      <c r="AI971" s="908"/>
      <c r="AJ971" s="908"/>
      <c r="AK971" s="908"/>
      <c r="AL971" s="908"/>
      <c r="AM971" s="908"/>
      <c r="AN971" s="908"/>
      <c r="AO971" s="908"/>
      <c r="AP971" s="908"/>
      <c r="AQ971" s="908"/>
    </row>
    <row r="972" spans="1:43" ht="12.75" customHeight="1" x14ac:dyDescent="0.2">
      <c r="A972" s="908"/>
      <c r="B972" s="909"/>
      <c r="C972" s="908"/>
      <c r="D972" s="908"/>
      <c r="E972" s="908"/>
      <c r="F972" s="908"/>
      <c r="G972" s="908"/>
      <c r="H972" s="908"/>
      <c r="I972" s="908"/>
      <c r="J972" s="908"/>
      <c r="K972" s="908"/>
      <c r="L972" s="908"/>
      <c r="M972" s="908"/>
      <c r="N972" s="908"/>
      <c r="O972" s="908"/>
      <c r="P972" s="908"/>
      <c r="Q972" s="908"/>
      <c r="R972" s="908"/>
      <c r="S972" s="908"/>
      <c r="T972" s="908"/>
      <c r="U972" s="908"/>
      <c r="V972" s="908"/>
      <c r="W972" s="908"/>
      <c r="X972" s="908"/>
      <c r="Y972" s="908"/>
      <c r="Z972" s="908"/>
      <c r="AA972" s="908"/>
      <c r="AB972" s="908"/>
      <c r="AC972" s="908"/>
      <c r="AD972" s="908"/>
      <c r="AE972" s="908"/>
      <c r="AF972" s="908"/>
      <c r="AG972" s="908"/>
      <c r="AH972" s="908"/>
      <c r="AI972" s="908"/>
      <c r="AJ972" s="908"/>
      <c r="AK972" s="908"/>
      <c r="AL972" s="908"/>
      <c r="AM972" s="908"/>
      <c r="AN972" s="908"/>
      <c r="AO972" s="908"/>
      <c r="AP972" s="908"/>
      <c r="AQ972" s="908"/>
    </row>
    <row r="973" spans="1:43" ht="12.75" customHeight="1" x14ac:dyDescent="0.2">
      <c r="A973" s="908"/>
      <c r="B973" s="909"/>
      <c r="C973" s="908"/>
      <c r="D973" s="908"/>
      <c r="E973" s="908"/>
      <c r="F973" s="908"/>
      <c r="G973" s="908"/>
      <c r="H973" s="908"/>
      <c r="I973" s="908"/>
      <c r="J973" s="908"/>
      <c r="K973" s="908"/>
      <c r="L973" s="908"/>
      <c r="M973" s="908"/>
      <c r="N973" s="908"/>
      <c r="O973" s="908"/>
      <c r="P973" s="908"/>
      <c r="Q973" s="908"/>
      <c r="R973" s="908"/>
      <c r="S973" s="908"/>
      <c r="T973" s="908"/>
      <c r="U973" s="908"/>
      <c r="V973" s="908"/>
      <c r="W973" s="908"/>
      <c r="X973" s="908"/>
      <c r="Y973" s="908"/>
      <c r="Z973" s="908"/>
      <c r="AA973" s="908"/>
      <c r="AB973" s="908"/>
      <c r="AC973" s="908"/>
      <c r="AD973" s="908"/>
      <c r="AE973" s="908"/>
      <c r="AF973" s="908"/>
      <c r="AG973" s="908"/>
      <c r="AH973" s="908"/>
      <c r="AI973" s="908"/>
      <c r="AJ973" s="908"/>
      <c r="AK973" s="908"/>
      <c r="AL973" s="908"/>
      <c r="AM973" s="908"/>
      <c r="AN973" s="908"/>
      <c r="AO973" s="908"/>
      <c r="AP973" s="908"/>
      <c r="AQ973" s="908"/>
    </row>
    <row r="974" spans="1:43" ht="12.75" customHeight="1" x14ac:dyDescent="0.2">
      <c r="A974" s="908"/>
      <c r="B974" s="909"/>
      <c r="C974" s="908"/>
      <c r="D974" s="908"/>
      <c r="E974" s="908"/>
      <c r="F974" s="908"/>
      <c r="G974" s="908"/>
      <c r="H974" s="908"/>
      <c r="I974" s="908"/>
      <c r="J974" s="908"/>
      <c r="K974" s="908"/>
      <c r="L974" s="908"/>
      <c r="M974" s="908"/>
      <c r="N974" s="908"/>
      <c r="O974" s="908"/>
      <c r="P974" s="908"/>
      <c r="Q974" s="908"/>
      <c r="R974" s="908"/>
      <c r="S974" s="908"/>
      <c r="T974" s="908"/>
      <c r="U974" s="908"/>
      <c r="V974" s="908"/>
      <c r="W974" s="908"/>
      <c r="X974" s="908"/>
      <c r="Y974" s="908"/>
      <c r="Z974" s="908"/>
      <c r="AA974" s="908"/>
      <c r="AB974" s="908"/>
      <c r="AC974" s="908"/>
      <c r="AD974" s="908"/>
      <c r="AE974" s="908"/>
      <c r="AF974" s="908"/>
      <c r="AG974" s="908"/>
      <c r="AH974" s="908"/>
      <c r="AI974" s="908"/>
      <c r="AJ974" s="908"/>
      <c r="AK974" s="908"/>
      <c r="AL974" s="908"/>
      <c r="AM974" s="908"/>
      <c r="AN974" s="908"/>
      <c r="AO974" s="908"/>
      <c r="AP974" s="908"/>
      <c r="AQ974" s="908"/>
    </row>
    <row r="975" spans="1:43" ht="12.75" customHeight="1" x14ac:dyDescent="0.2">
      <c r="A975" s="908"/>
      <c r="B975" s="909"/>
      <c r="C975" s="908"/>
      <c r="D975" s="908"/>
      <c r="E975" s="908"/>
      <c r="F975" s="908"/>
      <c r="G975" s="908"/>
      <c r="H975" s="908"/>
      <c r="I975" s="908"/>
      <c r="J975" s="908"/>
      <c r="K975" s="908"/>
      <c r="L975" s="908"/>
      <c r="M975" s="908"/>
      <c r="N975" s="908"/>
      <c r="O975" s="908"/>
      <c r="P975" s="908"/>
      <c r="Q975" s="908"/>
      <c r="R975" s="908"/>
      <c r="S975" s="908"/>
      <c r="T975" s="908"/>
      <c r="U975" s="908"/>
      <c r="V975" s="908"/>
      <c r="W975" s="908"/>
      <c r="X975" s="908"/>
      <c r="Y975" s="908"/>
      <c r="Z975" s="908"/>
      <c r="AA975" s="908"/>
      <c r="AB975" s="908"/>
      <c r="AC975" s="908"/>
      <c r="AD975" s="908"/>
      <c r="AE975" s="908"/>
      <c r="AF975" s="908"/>
      <c r="AG975" s="908"/>
      <c r="AH975" s="908"/>
      <c r="AI975" s="908"/>
      <c r="AJ975" s="908"/>
      <c r="AK975" s="908"/>
      <c r="AL975" s="908"/>
      <c r="AM975" s="908"/>
      <c r="AN975" s="908"/>
      <c r="AO975" s="908"/>
      <c r="AP975" s="908"/>
      <c r="AQ975" s="908"/>
    </row>
    <row r="976" spans="1:43" ht="12.75" customHeight="1" x14ac:dyDescent="0.2">
      <c r="A976" s="908"/>
      <c r="B976" s="909"/>
      <c r="C976" s="908"/>
      <c r="D976" s="908"/>
      <c r="E976" s="908"/>
      <c r="F976" s="908"/>
      <c r="G976" s="908"/>
      <c r="H976" s="908"/>
      <c r="I976" s="908"/>
      <c r="J976" s="908"/>
      <c r="K976" s="908"/>
      <c r="L976" s="908"/>
      <c r="M976" s="908"/>
      <c r="N976" s="908"/>
      <c r="O976" s="908"/>
      <c r="P976" s="908"/>
      <c r="Q976" s="908"/>
      <c r="R976" s="908"/>
      <c r="S976" s="908"/>
      <c r="T976" s="908"/>
      <c r="U976" s="908"/>
      <c r="V976" s="908"/>
      <c r="W976" s="908"/>
      <c r="X976" s="908"/>
      <c r="Y976" s="908"/>
      <c r="Z976" s="908"/>
      <c r="AA976" s="908"/>
      <c r="AB976" s="908"/>
      <c r="AC976" s="908"/>
      <c r="AD976" s="908"/>
      <c r="AE976" s="908"/>
      <c r="AF976" s="908"/>
      <c r="AG976" s="908"/>
      <c r="AH976" s="908"/>
      <c r="AI976" s="908"/>
      <c r="AJ976" s="908"/>
      <c r="AK976" s="908"/>
      <c r="AL976" s="908"/>
      <c r="AM976" s="908"/>
      <c r="AN976" s="908"/>
      <c r="AO976" s="908"/>
      <c r="AP976" s="908"/>
      <c r="AQ976" s="908"/>
    </row>
    <row r="977" spans="1:43" ht="12.75" customHeight="1" x14ac:dyDescent="0.2">
      <c r="A977" s="908"/>
      <c r="B977" s="909"/>
      <c r="C977" s="908"/>
      <c r="D977" s="908"/>
      <c r="E977" s="908"/>
      <c r="F977" s="908"/>
      <c r="G977" s="908"/>
      <c r="H977" s="908"/>
      <c r="I977" s="908"/>
      <c r="J977" s="908"/>
      <c r="K977" s="908"/>
      <c r="L977" s="908"/>
      <c r="M977" s="908"/>
      <c r="N977" s="908"/>
      <c r="O977" s="908"/>
      <c r="P977" s="908"/>
      <c r="Q977" s="908"/>
      <c r="R977" s="908"/>
      <c r="S977" s="908"/>
      <c r="T977" s="908"/>
      <c r="U977" s="908"/>
      <c r="V977" s="908"/>
      <c r="W977" s="908"/>
      <c r="X977" s="908"/>
      <c r="Y977" s="908"/>
      <c r="Z977" s="908"/>
      <c r="AA977" s="908"/>
      <c r="AB977" s="908"/>
      <c r="AC977" s="908"/>
      <c r="AD977" s="908"/>
      <c r="AE977" s="908"/>
      <c r="AF977" s="908"/>
      <c r="AG977" s="908"/>
      <c r="AH977" s="908"/>
      <c r="AI977" s="908"/>
      <c r="AJ977" s="908"/>
      <c r="AK977" s="908"/>
      <c r="AL977" s="908"/>
      <c r="AM977" s="908"/>
      <c r="AN977" s="908"/>
      <c r="AO977" s="908"/>
      <c r="AP977" s="908"/>
      <c r="AQ977" s="908"/>
    </row>
    <row r="978" spans="1:43" ht="12.75" customHeight="1" x14ac:dyDescent="0.2">
      <c r="A978" s="908"/>
      <c r="B978" s="909"/>
      <c r="C978" s="908"/>
      <c r="D978" s="908"/>
      <c r="E978" s="908"/>
      <c r="F978" s="908"/>
      <c r="G978" s="908"/>
      <c r="H978" s="908"/>
      <c r="I978" s="908"/>
      <c r="J978" s="908"/>
      <c r="K978" s="908"/>
      <c r="L978" s="908"/>
      <c r="M978" s="908"/>
      <c r="N978" s="908"/>
      <c r="O978" s="908"/>
      <c r="P978" s="908"/>
      <c r="Q978" s="908"/>
      <c r="R978" s="908"/>
      <c r="S978" s="908"/>
      <c r="T978" s="908"/>
      <c r="U978" s="908"/>
      <c r="V978" s="908"/>
      <c r="W978" s="908"/>
      <c r="X978" s="908"/>
      <c r="Y978" s="908"/>
      <c r="Z978" s="908"/>
      <c r="AA978" s="908"/>
      <c r="AB978" s="908"/>
      <c r="AC978" s="908"/>
      <c r="AD978" s="908"/>
      <c r="AE978" s="908"/>
      <c r="AF978" s="908"/>
      <c r="AG978" s="908"/>
      <c r="AH978" s="908"/>
      <c r="AI978" s="908"/>
      <c r="AJ978" s="908"/>
      <c r="AK978" s="908"/>
      <c r="AL978" s="908"/>
      <c r="AM978" s="908"/>
      <c r="AN978" s="908"/>
      <c r="AO978" s="908"/>
      <c r="AP978" s="908"/>
      <c r="AQ978" s="908"/>
    </row>
    <row r="979" spans="1:43" ht="12.75" customHeight="1" x14ac:dyDescent="0.2">
      <c r="A979" s="908"/>
      <c r="B979" s="909"/>
      <c r="C979" s="908"/>
      <c r="D979" s="908"/>
      <c r="E979" s="908"/>
      <c r="F979" s="908"/>
      <c r="G979" s="908"/>
      <c r="H979" s="908"/>
      <c r="I979" s="908"/>
      <c r="J979" s="908"/>
      <c r="K979" s="908"/>
      <c r="L979" s="908"/>
      <c r="M979" s="908"/>
      <c r="N979" s="908"/>
      <c r="O979" s="908"/>
      <c r="P979" s="908"/>
      <c r="Q979" s="908"/>
      <c r="R979" s="908"/>
      <c r="S979" s="908"/>
      <c r="T979" s="908"/>
      <c r="U979" s="908"/>
      <c r="V979" s="908"/>
      <c r="W979" s="908"/>
      <c r="X979" s="908"/>
      <c r="Y979" s="908"/>
      <c r="Z979" s="908"/>
      <c r="AA979" s="908"/>
      <c r="AB979" s="908"/>
      <c r="AC979" s="908"/>
      <c r="AD979" s="908"/>
      <c r="AE979" s="908"/>
      <c r="AF979" s="908"/>
      <c r="AG979" s="908"/>
      <c r="AH979" s="908"/>
      <c r="AI979" s="908"/>
      <c r="AJ979" s="908"/>
      <c r="AK979" s="908"/>
      <c r="AL979" s="908"/>
      <c r="AM979" s="908"/>
      <c r="AN979" s="908"/>
      <c r="AO979" s="908"/>
      <c r="AP979" s="908"/>
      <c r="AQ979" s="908"/>
    </row>
    <row r="980" spans="1:43" ht="12.75" customHeight="1" x14ac:dyDescent="0.2">
      <c r="A980" s="908"/>
      <c r="B980" s="909"/>
      <c r="C980" s="908"/>
      <c r="D980" s="908"/>
      <c r="E980" s="908"/>
      <c r="F980" s="908"/>
      <c r="G980" s="908"/>
      <c r="H980" s="908"/>
      <c r="I980" s="908"/>
      <c r="J980" s="908"/>
      <c r="K980" s="908"/>
      <c r="L980" s="908"/>
      <c r="M980" s="908"/>
      <c r="N980" s="908"/>
      <c r="O980" s="908"/>
      <c r="P980" s="908"/>
      <c r="Q980" s="908"/>
      <c r="R980" s="908"/>
      <c r="S980" s="908"/>
      <c r="T980" s="908"/>
      <c r="U980" s="908"/>
      <c r="V980" s="908"/>
      <c r="W980" s="908"/>
      <c r="X980" s="908"/>
      <c r="Y980" s="908"/>
      <c r="Z980" s="908"/>
      <c r="AA980" s="908"/>
      <c r="AB980" s="908"/>
      <c r="AC980" s="908"/>
      <c r="AD980" s="908"/>
      <c r="AE980" s="908"/>
      <c r="AF980" s="908"/>
      <c r="AG980" s="908"/>
      <c r="AH980" s="908"/>
      <c r="AI980" s="908"/>
      <c r="AJ980" s="908"/>
      <c r="AK980" s="908"/>
      <c r="AL980" s="908"/>
      <c r="AM980" s="908"/>
      <c r="AN980" s="908"/>
      <c r="AO980" s="908"/>
      <c r="AP980" s="908"/>
      <c r="AQ980" s="908"/>
    </row>
    <row r="981" spans="1:43" ht="12.75" customHeight="1" x14ac:dyDescent="0.2">
      <c r="A981" s="908"/>
      <c r="B981" s="909"/>
      <c r="C981" s="908"/>
      <c r="D981" s="908"/>
      <c r="E981" s="908"/>
      <c r="F981" s="908"/>
      <c r="G981" s="908"/>
      <c r="H981" s="908"/>
      <c r="I981" s="908"/>
      <c r="J981" s="908"/>
      <c r="K981" s="908"/>
      <c r="L981" s="908"/>
      <c r="M981" s="908"/>
      <c r="N981" s="908"/>
      <c r="O981" s="908"/>
      <c r="P981" s="908"/>
      <c r="Q981" s="908"/>
      <c r="R981" s="908"/>
      <c r="S981" s="908"/>
      <c r="T981" s="908"/>
      <c r="U981" s="908"/>
      <c r="V981" s="908"/>
      <c r="W981" s="908"/>
      <c r="X981" s="908"/>
      <c r="Y981" s="908"/>
      <c r="Z981" s="908"/>
      <c r="AA981" s="908"/>
      <c r="AB981" s="908"/>
      <c r="AC981" s="908"/>
      <c r="AD981" s="908"/>
      <c r="AE981" s="908"/>
      <c r="AF981" s="908"/>
      <c r="AG981" s="908"/>
      <c r="AH981" s="908"/>
      <c r="AI981" s="908"/>
      <c r="AJ981" s="908"/>
      <c r="AK981" s="908"/>
      <c r="AL981" s="908"/>
      <c r="AM981" s="908"/>
      <c r="AN981" s="908"/>
      <c r="AO981" s="908"/>
      <c r="AP981" s="908"/>
      <c r="AQ981" s="908"/>
    </row>
    <row r="982" spans="1:43" ht="12.75" customHeight="1" x14ac:dyDescent="0.2">
      <c r="A982" s="908"/>
      <c r="B982" s="909"/>
      <c r="C982" s="908"/>
      <c r="D982" s="908"/>
      <c r="E982" s="908"/>
      <c r="F982" s="908"/>
      <c r="G982" s="908"/>
      <c r="H982" s="908"/>
      <c r="I982" s="908"/>
      <c r="J982" s="908"/>
      <c r="K982" s="908"/>
      <c r="L982" s="908"/>
      <c r="M982" s="908"/>
      <c r="N982" s="908"/>
      <c r="O982" s="908"/>
      <c r="P982" s="908"/>
      <c r="Q982" s="908"/>
      <c r="R982" s="908"/>
      <c r="S982" s="908"/>
      <c r="T982" s="908"/>
      <c r="U982" s="908"/>
      <c r="V982" s="908"/>
      <c r="W982" s="908"/>
      <c r="X982" s="908"/>
      <c r="Y982" s="908"/>
      <c r="Z982" s="908"/>
      <c r="AA982" s="908"/>
      <c r="AB982" s="908"/>
      <c r="AC982" s="908"/>
      <c r="AD982" s="908"/>
      <c r="AE982" s="908"/>
      <c r="AF982" s="908"/>
      <c r="AG982" s="908"/>
      <c r="AH982" s="908"/>
      <c r="AI982" s="908"/>
      <c r="AJ982" s="908"/>
      <c r="AK982" s="908"/>
      <c r="AL982" s="908"/>
      <c r="AM982" s="908"/>
      <c r="AN982" s="908"/>
      <c r="AO982" s="908"/>
      <c r="AP982" s="908"/>
      <c r="AQ982" s="908"/>
    </row>
    <row r="983" spans="1:43" ht="12.75" customHeight="1" x14ac:dyDescent="0.2">
      <c r="A983" s="908"/>
      <c r="B983" s="909"/>
      <c r="C983" s="908"/>
      <c r="D983" s="908"/>
      <c r="E983" s="908"/>
      <c r="F983" s="908"/>
      <c r="G983" s="908"/>
      <c r="H983" s="908"/>
      <c r="I983" s="908"/>
      <c r="J983" s="908"/>
      <c r="K983" s="908"/>
      <c r="L983" s="908"/>
      <c r="M983" s="908"/>
      <c r="N983" s="908"/>
      <c r="O983" s="908"/>
      <c r="P983" s="908"/>
      <c r="Q983" s="908"/>
      <c r="R983" s="908"/>
      <c r="S983" s="908"/>
      <c r="T983" s="908"/>
      <c r="U983" s="908"/>
      <c r="V983" s="908"/>
      <c r="W983" s="908"/>
      <c r="X983" s="908"/>
      <c r="Y983" s="908"/>
      <c r="Z983" s="908"/>
      <c r="AA983" s="908"/>
      <c r="AB983" s="908"/>
      <c r="AC983" s="908"/>
      <c r="AD983" s="908"/>
      <c r="AE983" s="908"/>
      <c r="AF983" s="908"/>
      <c r="AG983" s="908"/>
      <c r="AH983" s="908"/>
      <c r="AI983" s="908"/>
      <c r="AJ983" s="908"/>
      <c r="AK983" s="908"/>
      <c r="AL983" s="908"/>
      <c r="AM983" s="908"/>
      <c r="AN983" s="908"/>
      <c r="AO983" s="908"/>
      <c r="AP983" s="908"/>
      <c r="AQ983" s="908"/>
    </row>
    <row r="984" spans="1:43" ht="12.75" customHeight="1" x14ac:dyDescent="0.2">
      <c r="A984" s="908"/>
      <c r="B984" s="909"/>
      <c r="C984" s="908"/>
      <c r="D984" s="908"/>
      <c r="E984" s="908"/>
      <c r="F984" s="908"/>
      <c r="G984" s="908"/>
      <c r="H984" s="908"/>
      <c r="I984" s="908"/>
      <c r="J984" s="908"/>
      <c r="K984" s="908"/>
      <c r="L984" s="908"/>
      <c r="M984" s="908"/>
      <c r="N984" s="908"/>
      <c r="O984" s="908"/>
      <c r="P984" s="908"/>
      <c r="Q984" s="908"/>
      <c r="R984" s="908"/>
      <c r="S984" s="908"/>
      <c r="T984" s="908"/>
      <c r="U984" s="908"/>
      <c r="V984" s="908"/>
      <c r="W984" s="908"/>
      <c r="X984" s="908"/>
      <c r="Y984" s="908"/>
      <c r="Z984" s="908"/>
      <c r="AA984" s="908"/>
      <c r="AB984" s="908"/>
      <c r="AC984" s="908"/>
      <c r="AD984" s="908"/>
      <c r="AE984" s="908"/>
      <c r="AF984" s="908"/>
      <c r="AG984" s="908"/>
      <c r="AH984" s="908"/>
      <c r="AI984" s="908"/>
      <c r="AJ984" s="908"/>
      <c r="AK984" s="908"/>
      <c r="AL984" s="908"/>
      <c r="AM984" s="908"/>
      <c r="AN984" s="908"/>
      <c r="AO984" s="908"/>
      <c r="AP984" s="908"/>
      <c r="AQ984" s="908"/>
    </row>
    <row r="985" spans="1:43" ht="12.75" customHeight="1" x14ac:dyDescent="0.2">
      <c r="A985" s="908"/>
      <c r="B985" s="909"/>
      <c r="C985" s="908"/>
      <c r="D985" s="908"/>
      <c r="E985" s="908"/>
      <c r="F985" s="908"/>
      <c r="G985" s="908"/>
      <c r="H985" s="908"/>
      <c r="I985" s="908"/>
      <c r="J985" s="908"/>
      <c r="K985" s="908"/>
      <c r="L985" s="908"/>
      <c r="M985" s="908"/>
      <c r="N985" s="908"/>
      <c r="O985" s="908"/>
      <c r="P985" s="908"/>
      <c r="Q985" s="908"/>
      <c r="R985" s="908"/>
      <c r="S985" s="908"/>
      <c r="T985" s="908"/>
      <c r="U985" s="908"/>
      <c r="V985" s="908"/>
      <c r="W985" s="908"/>
      <c r="X985" s="908"/>
      <c r="Y985" s="908"/>
      <c r="Z985" s="908"/>
      <c r="AA985" s="908"/>
      <c r="AB985" s="908"/>
      <c r="AC985" s="908"/>
      <c r="AD985" s="908"/>
      <c r="AE985" s="908"/>
      <c r="AF985" s="908"/>
      <c r="AG985" s="908"/>
      <c r="AH985" s="908"/>
      <c r="AI985" s="908"/>
      <c r="AJ985" s="908"/>
      <c r="AK985" s="908"/>
      <c r="AL985" s="908"/>
      <c r="AM985" s="908"/>
      <c r="AN985" s="908"/>
      <c r="AO985" s="908"/>
      <c r="AP985" s="908"/>
      <c r="AQ985" s="908"/>
    </row>
    <row r="986" spans="1:43" ht="12.75" customHeight="1" x14ac:dyDescent="0.2">
      <c r="A986" s="908"/>
      <c r="B986" s="909"/>
      <c r="C986" s="908"/>
      <c r="D986" s="908"/>
      <c r="E986" s="908"/>
      <c r="F986" s="908"/>
      <c r="G986" s="908"/>
      <c r="H986" s="908"/>
      <c r="I986" s="908"/>
      <c r="J986" s="908"/>
      <c r="K986" s="908"/>
      <c r="L986" s="908"/>
      <c r="M986" s="908"/>
      <c r="N986" s="908"/>
      <c r="O986" s="908"/>
      <c r="P986" s="908"/>
      <c r="Q986" s="908"/>
      <c r="R986" s="908"/>
      <c r="S986" s="908"/>
      <c r="T986" s="908"/>
      <c r="U986" s="908"/>
      <c r="V986" s="908"/>
      <c r="W986" s="908"/>
      <c r="X986" s="908"/>
      <c r="Y986" s="908"/>
      <c r="Z986" s="908"/>
      <c r="AA986" s="908"/>
      <c r="AB986" s="908"/>
      <c r="AC986" s="908"/>
      <c r="AD986" s="908"/>
      <c r="AE986" s="908"/>
      <c r="AF986" s="908"/>
      <c r="AG986" s="908"/>
      <c r="AH986" s="908"/>
      <c r="AI986" s="908"/>
      <c r="AJ986" s="908"/>
      <c r="AK986" s="908"/>
      <c r="AL986" s="908"/>
      <c r="AM986" s="908"/>
      <c r="AN986" s="908"/>
      <c r="AO986" s="908"/>
      <c r="AP986" s="908"/>
      <c r="AQ986" s="908"/>
    </row>
    <row r="987" spans="1:43" ht="12.75" customHeight="1" x14ac:dyDescent="0.2">
      <c r="A987" s="908"/>
      <c r="B987" s="909"/>
      <c r="C987" s="908"/>
      <c r="D987" s="908"/>
      <c r="E987" s="908"/>
      <c r="F987" s="908"/>
      <c r="G987" s="908"/>
      <c r="H987" s="908"/>
      <c r="I987" s="908"/>
      <c r="J987" s="908"/>
      <c r="K987" s="908"/>
      <c r="L987" s="908"/>
      <c r="M987" s="908"/>
      <c r="N987" s="908"/>
      <c r="O987" s="908"/>
      <c r="P987" s="908"/>
      <c r="Q987" s="908"/>
      <c r="R987" s="908"/>
      <c r="S987" s="908"/>
      <c r="T987" s="908"/>
      <c r="U987" s="908"/>
      <c r="V987" s="908"/>
      <c r="W987" s="908"/>
      <c r="X987" s="908"/>
      <c r="Y987" s="908"/>
      <c r="Z987" s="908"/>
      <c r="AA987" s="908"/>
      <c r="AB987" s="908"/>
      <c r="AC987" s="908"/>
      <c r="AD987" s="908"/>
      <c r="AE987" s="908"/>
      <c r="AF987" s="908"/>
      <c r="AG987" s="908"/>
      <c r="AH987" s="908"/>
      <c r="AI987" s="908"/>
      <c r="AJ987" s="908"/>
      <c r="AK987" s="908"/>
      <c r="AL987" s="908"/>
      <c r="AM987" s="908"/>
      <c r="AN987" s="908"/>
      <c r="AO987" s="908"/>
      <c r="AP987" s="908"/>
      <c r="AQ987" s="908"/>
    </row>
    <row r="988" spans="1:43" ht="12.75" customHeight="1" x14ac:dyDescent="0.2">
      <c r="A988" s="908"/>
      <c r="B988" s="909"/>
      <c r="C988" s="908"/>
      <c r="D988" s="908"/>
      <c r="E988" s="908"/>
      <c r="F988" s="908"/>
      <c r="G988" s="908"/>
      <c r="H988" s="908"/>
      <c r="I988" s="908"/>
      <c r="J988" s="908"/>
      <c r="K988" s="908"/>
      <c r="L988" s="908"/>
      <c r="M988" s="908"/>
      <c r="N988" s="908"/>
      <c r="O988" s="908"/>
      <c r="P988" s="908"/>
      <c r="Q988" s="908"/>
      <c r="R988" s="908"/>
      <c r="S988" s="908"/>
      <c r="T988" s="908"/>
      <c r="U988" s="908"/>
      <c r="V988" s="908"/>
      <c r="W988" s="908"/>
      <c r="X988" s="908"/>
      <c r="Y988" s="908"/>
      <c r="Z988" s="908"/>
      <c r="AA988" s="908"/>
      <c r="AB988" s="908"/>
      <c r="AC988" s="908"/>
      <c r="AD988" s="908"/>
      <c r="AE988" s="908"/>
      <c r="AF988" s="908"/>
      <c r="AG988" s="908"/>
      <c r="AH988" s="908"/>
      <c r="AI988" s="908"/>
      <c r="AJ988" s="908"/>
      <c r="AK988" s="908"/>
      <c r="AL988" s="908"/>
      <c r="AM988" s="908"/>
      <c r="AN988" s="908"/>
      <c r="AO988" s="908"/>
      <c r="AP988" s="908"/>
      <c r="AQ988" s="908"/>
    </row>
    <row r="989" spans="1:43" ht="12.75" customHeight="1" x14ac:dyDescent="0.2">
      <c r="A989" s="908"/>
      <c r="B989" s="909"/>
      <c r="C989" s="908"/>
      <c r="D989" s="908"/>
      <c r="E989" s="908"/>
      <c r="F989" s="908"/>
      <c r="G989" s="908"/>
      <c r="H989" s="908"/>
      <c r="I989" s="908"/>
      <c r="J989" s="908"/>
      <c r="K989" s="908"/>
      <c r="L989" s="908"/>
      <c r="M989" s="908"/>
      <c r="N989" s="908"/>
      <c r="O989" s="908"/>
      <c r="P989" s="908"/>
      <c r="Q989" s="908"/>
      <c r="R989" s="908"/>
      <c r="S989" s="908"/>
      <c r="T989" s="908"/>
      <c r="U989" s="908"/>
      <c r="V989" s="908"/>
      <c r="W989" s="908"/>
      <c r="X989" s="908"/>
      <c r="Y989" s="908"/>
      <c r="Z989" s="908"/>
      <c r="AA989" s="908"/>
      <c r="AB989" s="908"/>
      <c r="AC989" s="908"/>
      <c r="AD989" s="908"/>
      <c r="AE989" s="908"/>
      <c r="AF989" s="908"/>
      <c r="AG989" s="908"/>
      <c r="AH989" s="908"/>
      <c r="AI989" s="908"/>
      <c r="AJ989" s="908"/>
      <c r="AK989" s="908"/>
      <c r="AL989" s="908"/>
      <c r="AM989" s="908"/>
      <c r="AN989" s="908"/>
      <c r="AO989" s="908"/>
      <c r="AP989" s="908"/>
      <c r="AQ989" s="908"/>
    </row>
    <row r="990" spans="1:43" ht="12.75" customHeight="1" x14ac:dyDescent="0.2">
      <c r="A990" s="908"/>
      <c r="B990" s="909"/>
      <c r="C990" s="908"/>
      <c r="D990" s="908"/>
      <c r="E990" s="908"/>
      <c r="F990" s="908"/>
      <c r="G990" s="908"/>
      <c r="H990" s="908"/>
      <c r="I990" s="908"/>
      <c r="J990" s="908"/>
      <c r="K990" s="908"/>
      <c r="L990" s="908"/>
      <c r="M990" s="908"/>
      <c r="N990" s="908"/>
      <c r="O990" s="908"/>
      <c r="P990" s="908"/>
      <c r="Q990" s="908"/>
      <c r="R990" s="908"/>
      <c r="S990" s="908"/>
      <c r="T990" s="908"/>
      <c r="U990" s="908"/>
      <c r="V990" s="908"/>
      <c r="W990" s="908"/>
      <c r="X990" s="908"/>
      <c r="Y990" s="908"/>
      <c r="Z990" s="908"/>
      <c r="AA990" s="908"/>
      <c r="AB990" s="908"/>
      <c r="AC990" s="908"/>
      <c r="AD990" s="908"/>
      <c r="AE990" s="908"/>
      <c r="AF990" s="908"/>
      <c r="AG990" s="908"/>
      <c r="AH990" s="908"/>
      <c r="AI990" s="908"/>
      <c r="AJ990" s="908"/>
      <c r="AK990" s="908"/>
      <c r="AL990" s="908"/>
      <c r="AM990" s="908"/>
      <c r="AN990" s="908"/>
      <c r="AO990" s="908"/>
      <c r="AP990" s="908"/>
      <c r="AQ990" s="908"/>
    </row>
    <row r="991" spans="1:43" ht="12.75" customHeight="1" x14ac:dyDescent="0.2">
      <c r="A991" s="908"/>
      <c r="B991" s="909"/>
      <c r="C991" s="908"/>
      <c r="D991" s="908"/>
      <c r="E991" s="908"/>
      <c r="F991" s="908"/>
      <c r="G991" s="908"/>
      <c r="H991" s="908"/>
      <c r="I991" s="908"/>
      <c r="J991" s="908"/>
      <c r="K991" s="908"/>
      <c r="L991" s="908"/>
      <c r="M991" s="908"/>
      <c r="N991" s="908"/>
      <c r="O991" s="908"/>
      <c r="P991" s="908"/>
      <c r="Q991" s="908"/>
      <c r="R991" s="908"/>
      <c r="S991" s="908"/>
      <c r="T991" s="908"/>
      <c r="U991" s="908"/>
      <c r="V991" s="908"/>
      <c r="W991" s="908"/>
      <c r="X991" s="908"/>
      <c r="Y991" s="908"/>
      <c r="Z991" s="908"/>
      <c r="AA991" s="908"/>
      <c r="AB991" s="908"/>
      <c r="AC991" s="908"/>
      <c r="AD991" s="908"/>
      <c r="AE991" s="908"/>
      <c r="AF991" s="908"/>
      <c r="AG991" s="908"/>
      <c r="AH991" s="908"/>
      <c r="AI991" s="908"/>
      <c r="AJ991" s="908"/>
      <c r="AK991" s="908"/>
      <c r="AL991" s="908"/>
      <c r="AM991" s="908"/>
      <c r="AN991" s="908"/>
      <c r="AO991" s="908"/>
      <c r="AP991" s="908"/>
      <c r="AQ991" s="908"/>
    </row>
    <row r="992" spans="1:43" ht="12.75" customHeight="1" x14ac:dyDescent="0.2">
      <c r="A992" s="908"/>
      <c r="B992" s="909"/>
      <c r="C992" s="908"/>
      <c r="D992" s="908"/>
      <c r="E992" s="908"/>
      <c r="F992" s="908"/>
      <c r="G992" s="908"/>
      <c r="H992" s="908"/>
      <c r="I992" s="908"/>
      <c r="J992" s="908"/>
      <c r="K992" s="908"/>
      <c r="L992" s="908"/>
      <c r="M992" s="908"/>
      <c r="N992" s="908"/>
      <c r="O992" s="908"/>
      <c r="P992" s="908"/>
      <c r="Q992" s="908"/>
      <c r="R992" s="908"/>
      <c r="S992" s="908"/>
      <c r="T992" s="908"/>
      <c r="U992" s="908"/>
      <c r="V992" s="908"/>
      <c r="W992" s="908"/>
      <c r="X992" s="908"/>
      <c r="Y992" s="908"/>
      <c r="Z992" s="908"/>
      <c r="AA992" s="908"/>
      <c r="AB992" s="908"/>
      <c r="AC992" s="908"/>
      <c r="AD992" s="908"/>
      <c r="AE992" s="908"/>
      <c r="AF992" s="908"/>
      <c r="AG992" s="908"/>
      <c r="AH992" s="908"/>
      <c r="AI992" s="908"/>
      <c r="AJ992" s="908"/>
      <c r="AK992" s="908"/>
      <c r="AL992" s="908"/>
      <c r="AM992" s="908"/>
      <c r="AN992" s="908"/>
      <c r="AO992" s="908"/>
      <c r="AP992" s="908"/>
      <c r="AQ992" s="908"/>
    </row>
    <row r="993" spans="1:43" ht="12.75" customHeight="1" x14ac:dyDescent="0.2">
      <c r="A993" s="908"/>
      <c r="B993" s="909"/>
      <c r="C993" s="908"/>
      <c r="D993" s="908"/>
      <c r="E993" s="908"/>
      <c r="F993" s="908"/>
      <c r="G993" s="908"/>
      <c r="H993" s="908"/>
      <c r="I993" s="908"/>
      <c r="J993" s="908"/>
      <c r="K993" s="908"/>
      <c r="L993" s="908"/>
      <c r="M993" s="908"/>
      <c r="N993" s="908"/>
      <c r="O993" s="908"/>
      <c r="P993" s="908"/>
      <c r="Q993" s="908"/>
      <c r="R993" s="908"/>
      <c r="S993" s="908"/>
      <c r="T993" s="908"/>
      <c r="U993" s="908"/>
      <c r="V993" s="908"/>
      <c r="W993" s="908"/>
      <c r="X993" s="908"/>
      <c r="Y993" s="908"/>
      <c r="Z993" s="908"/>
      <c r="AA993" s="908"/>
      <c r="AB993" s="908"/>
      <c r="AC993" s="908"/>
      <c r="AD993" s="908"/>
      <c r="AE993" s="908"/>
      <c r="AF993" s="908"/>
      <c r="AG993" s="908"/>
      <c r="AH993" s="908"/>
      <c r="AI993" s="908"/>
      <c r="AJ993" s="908"/>
      <c r="AK993" s="908"/>
      <c r="AL993" s="908"/>
      <c r="AM993" s="908"/>
      <c r="AN993" s="908"/>
      <c r="AO993" s="908"/>
      <c r="AP993" s="908"/>
      <c r="AQ993" s="908"/>
    </row>
    <row r="994" spans="1:43" ht="12.75" customHeight="1" x14ac:dyDescent="0.2">
      <c r="A994" s="908"/>
      <c r="B994" s="909"/>
      <c r="C994" s="908"/>
      <c r="D994" s="908"/>
      <c r="E994" s="908"/>
      <c r="F994" s="908"/>
      <c r="G994" s="908"/>
      <c r="H994" s="908"/>
      <c r="I994" s="908"/>
      <c r="J994" s="908"/>
      <c r="K994" s="908"/>
      <c r="L994" s="908"/>
      <c r="M994" s="908"/>
      <c r="N994" s="908"/>
      <c r="O994" s="908"/>
      <c r="P994" s="908"/>
      <c r="Q994" s="908"/>
      <c r="R994" s="908"/>
      <c r="S994" s="908"/>
      <c r="T994" s="908"/>
      <c r="U994" s="908"/>
      <c r="V994" s="908"/>
      <c r="W994" s="908"/>
      <c r="X994" s="908"/>
      <c r="Y994" s="908"/>
      <c r="Z994" s="908"/>
      <c r="AA994" s="908"/>
      <c r="AB994" s="908"/>
      <c r="AC994" s="908"/>
      <c r="AD994" s="908"/>
      <c r="AE994" s="908"/>
      <c r="AF994" s="908"/>
      <c r="AG994" s="908"/>
      <c r="AH994" s="908"/>
      <c r="AI994" s="908"/>
      <c r="AJ994" s="908"/>
      <c r="AK994" s="908"/>
      <c r="AL994" s="908"/>
      <c r="AM994" s="908"/>
      <c r="AN994" s="908"/>
      <c r="AO994" s="908"/>
      <c r="AP994" s="908"/>
      <c r="AQ994" s="908"/>
    </row>
    <row r="995" spans="1:43" ht="12.75" customHeight="1" x14ac:dyDescent="0.2">
      <c r="A995" s="908"/>
      <c r="B995" s="909"/>
      <c r="C995" s="908"/>
      <c r="D995" s="908"/>
      <c r="E995" s="908"/>
      <c r="F995" s="908"/>
      <c r="G995" s="908"/>
      <c r="H995" s="908"/>
      <c r="I995" s="908"/>
      <c r="J995" s="908"/>
      <c r="K995" s="908"/>
      <c r="L995" s="908"/>
      <c r="M995" s="908"/>
      <c r="N995" s="908"/>
      <c r="O995" s="908"/>
      <c r="P995" s="908"/>
      <c r="Q995" s="908"/>
      <c r="R995" s="908"/>
      <c r="S995" s="908"/>
      <c r="T995" s="908"/>
      <c r="U995" s="908"/>
      <c r="V995" s="908"/>
      <c r="W995" s="908"/>
      <c r="X995" s="908"/>
      <c r="Y995" s="908"/>
      <c r="Z995" s="908"/>
      <c r="AA995" s="908"/>
      <c r="AB995" s="908"/>
      <c r="AC995" s="908"/>
      <c r="AD995" s="908"/>
      <c r="AE995" s="908"/>
      <c r="AF995" s="908"/>
      <c r="AG995" s="908"/>
      <c r="AH995" s="908"/>
      <c r="AI995" s="908"/>
      <c r="AJ995" s="908"/>
      <c r="AK995" s="908"/>
      <c r="AL995" s="908"/>
      <c r="AM995" s="908"/>
      <c r="AN995" s="908"/>
      <c r="AO995" s="908"/>
      <c r="AP995" s="908"/>
      <c r="AQ995" s="908"/>
    </row>
    <row r="996" spans="1:43" ht="12.75" customHeight="1" x14ac:dyDescent="0.2">
      <c r="A996" s="908"/>
      <c r="B996" s="909"/>
      <c r="C996" s="908"/>
      <c r="D996" s="908"/>
      <c r="E996" s="908"/>
      <c r="F996" s="908"/>
      <c r="G996" s="908"/>
      <c r="H996" s="908"/>
      <c r="I996" s="908"/>
      <c r="J996" s="908"/>
      <c r="K996" s="908"/>
      <c r="L996" s="908"/>
      <c r="M996" s="908"/>
      <c r="N996" s="908"/>
      <c r="O996" s="908"/>
      <c r="P996" s="908"/>
      <c r="Q996" s="908"/>
      <c r="R996" s="908"/>
      <c r="S996" s="908"/>
      <c r="T996" s="908"/>
      <c r="U996" s="908"/>
      <c r="V996" s="908"/>
      <c r="W996" s="908"/>
      <c r="X996" s="908"/>
      <c r="Y996" s="908"/>
      <c r="Z996" s="908"/>
      <c r="AA996" s="908"/>
      <c r="AB996" s="908"/>
      <c r="AC996" s="908"/>
      <c r="AD996" s="908"/>
      <c r="AE996" s="908"/>
      <c r="AF996" s="908"/>
      <c r="AG996" s="908"/>
      <c r="AH996" s="908"/>
      <c r="AI996" s="908"/>
      <c r="AJ996" s="908"/>
      <c r="AK996" s="908"/>
      <c r="AL996" s="908"/>
      <c r="AM996" s="908"/>
      <c r="AN996" s="908"/>
      <c r="AO996" s="908"/>
      <c r="AP996" s="908"/>
      <c r="AQ996" s="908"/>
    </row>
    <row r="997" spans="1:43" ht="12.75" customHeight="1" x14ac:dyDescent="0.2">
      <c r="A997" s="908"/>
      <c r="B997" s="909"/>
      <c r="C997" s="908"/>
      <c r="D997" s="908"/>
      <c r="E997" s="908"/>
      <c r="F997" s="908"/>
      <c r="G997" s="908"/>
      <c r="H997" s="908"/>
      <c r="I997" s="908"/>
      <c r="J997" s="908"/>
      <c r="K997" s="908"/>
      <c r="L997" s="908"/>
      <c r="M997" s="908"/>
      <c r="N997" s="908"/>
      <c r="O997" s="908"/>
      <c r="P997" s="908"/>
      <c r="Q997" s="908"/>
      <c r="R997" s="908"/>
      <c r="S997" s="908"/>
      <c r="T997" s="908"/>
      <c r="U997" s="908"/>
      <c r="V997" s="908"/>
      <c r="W997" s="908"/>
      <c r="X997" s="908"/>
      <c r="Y997" s="908"/>
      <c r="Z997" s="908"/>
      <c r="AA997" s="908"/>
      <c r="AB997" s="908"/>
      <c r="AC997" s="908"/>
      <c r="AD997" s="908"/>
      <c r="AE997" s="908"/>
      <c r="AF997" s="908"/>
      <c r="AG997" s="908"/>
      <c r="AH997" s="908"/>
      <c r="AI997" s="908"/>
      <c r="AJ997" s="908"/>
      <c r="AK997" s="908"/>
      <c r="AL997" s="908"/>
      <c r="AM997" s="908"/>
      <c r="AN997" s="908"/>
      <c r="AO997" s="908"/>
      <c r="AP997" s="908"/>
      <c r="AQ997" s="908"/>
    </row>
    <row r="998" spans="1:43" ht="12.75" customHeight="1" x14ac:dyDescent="0.2">
      <c r="A998" s="908"/>
      <c r="B998" s="909"/>
      <c r="C998" s="908"/>
      <c r="D998" s="908"/>
      <c r="E998" s="908"/>
      <c r="F998" s="908"/>
      <c r="G998" s="908"/>
      <c r="H998" s="908"/>
      <c r="I998" s="908"/>
      <c r="J998" s="908"/>
      <c r="K998" s="908"/>
      <c r="L998" s="908"/>
      <c r="M998" s="908"/>
      <c r="N998" s="908"/>
      <c r="O998" s="908"/>
      <c r="P998" s="908"/>
      <c r="Q998" s="908"/>
      <c r="R998" s="908"/>
      <c r="S998" s="908"/>
      <c r="T998" s="908"/>
      <c r="U998" s="908"/>
      <c r="V998" s="908"/>
      <c r="W998" s="908"/>
      <c r="X998" s="908"/>
      <c r="Y998" s="908"/>
      <c r="Z998" s="908"/>
      <c r="AA998" s="908"/>
      <c r="AB998" s="908"/>
      <c r="AC998" s="908"/>
      <c r="AD998" s="908"/>
      <c r="AE998" s="908"/>
      <c r="AF998" s="908"/>
      <c r="AG998" s="908"/>
      <c r="AH998" s="908"/>
      <c r="AI998" s="908"/>
      <c r="AJ998" s="908"/>
      <c r="AK998" s="908"/>
      <c r="AL998" s="908"/>
      <c r="AM998" s="908"/>
      <c r="AN998" s="908"/>
      <c r="AO998" s="908"/>
      <c r="AP998" s="908"/>
      <c r="AQ998" s="908"/>
    </row>
    <row r="999" spans="1:43" ht="12.75" customHeight="1" x14ac:dyDescent="0.2">
      <c r="A999" s="908"/>
      <c r="B999" s="909"/>
      <c r="C999" s="908"/>
      <c r="D999" s="908"/>
      <c r="E999" s="908"/>
      <c r="F999" s="908"/>
      <c r="G999" s="908"/>
      <c r="H999" s="908"/>
      <c r="I999" s="908"/>
      <c r="J999" s="908"/>
      <c r="K999" s="908"/>
      <c r="L999" s="908"/>
      <c r="M999" s="908"/>
      <c r="N999" s="908"/>
      <c r="O999" s="908"/>
      <c r="P999" s="908"/>
      <c r="Q999" s="908"/>
      <c r="R999" s="908"/>
      <c r="S999" s="908"/>
      <c r="T999" s="908"/>
      <c r="U999" s="908"/>
      <c r="V999" s="908"/>
      <c r="W999" s="908"/>
      <c r="X999" s="908"/>
      <c r="Y999" s="908"/>
      <c r="Z999" s="908"/>
      <c r="AA999" s="908"/>
      <c r="AB999" s="908"/>
      <c r="AC999" s="908"/>
      <c r="AD999" s="908"/>
      <c r="AE999" s="908"/>
      <c r="AF999" s="908"/>
      <c r="AG999" s="908"/>
      <c r="AH999" s="908"/>
      <c r="AI999" s="908"/>
      <c r="AJ999" s="908"/>
      <c r="AK999" s="908"/>
      <c r="AL999" s="908"/>
      <c r="AM999" s="908"/>
      <c r="AN999" s="908"/>
      <c r="AO999" s="908"/>
      <c r="AP999" s="908"/>
      <c r="AQ999" s="908"/>
    </row>
    <row r="1000" spans="1:43" ht="12.75" customHeight="1" x14ac:dyDescent="0.2">
      <c r="A1000" s="908"/>
      <c r="B1000" s="909"/>
      <c r="C1000" s="908"/>
      <c r="D1000" s="908"/>
      <c r="E1000" s="908"/>
      <c r="F1000" s="908"/>
      <c r="G1000" s="908"/>
      <c r="H1000" s="908"/>
      <c r="I1000" s="908"/>
      <c r="J1000" s="908"/>
      <c r="K1000" s="908"/>
      <c r="L1000" s="908"/>
      <c r="M1000" s="908"/>
      <c r="N1000" s="908"/>
      <c r="O1000" s="908"/>
      <c r="P1000" s="908"/>
      <c r="Q1000" s="908"/>
      <c r="R1000" s="908"/>
      <c r="S1000" s="908"/>
      <c r="T1000" s="908"/>
      <c r="U1000" s="908"/>
      <c r="V1000" s="908"/>
      <c r="W1000" s="908"/>
      <c r="X1000" s="908"/>
      <c r="Y1000" s="908"/>
      <c r="Z1000" s="908"/>
      <c r="AA1000" s="908"/>
      <c r="AB1000" s="908"/>
      <c r="AC1000" s="908"/>
      <c r="AD1000" s="908"/>
      <c r="AE1000" s="908"/>
      <c r="AF1000" s="908"/>
      <c r="AG1000" s="908"/>
      <c r="AH1000" s="908"/>
      <c r="AI1000" s="908"/>
      <c r="AJ1000" s="908"/>
      <c r="AK1000" s="908"/>
      <c r="AL1000" s="908"/>
      <c r="AM1000" s="908"/>
      <c r="AN1000" s="908"/>
      <c r="AO1000" s="908"/>
      <c r="AP1000" s="908"/>
      <c r="AQ1000" s="908"/>
    </row>
  </sheetData>
  <mergeCells count="34">
    <mergeCell ref="B4:X4"/>
    <mergeCell ref="B5:X5"/>
    <mergeCell ref="B7:H7"/>
    <mergeCell ref="B8:J8"/>
    <mergeCell ref="L8:Y8"/>
    <mergeCell ref="K8:K10"/>
    <mergeCell ref="N9:U9"/>
    <mergeCell ref="V9:V10"/>
    <mergeCell ref="W9:W10"/>
    <mergeCell ref="AO8:AQ8"/>
    <mergeCell ref="B9:B10"/>
    <mergeCell ref="C9:C10"/>
    <mergeCell ref="D9:D10"/>
    <mergeCell ref="E9:E10"/>
    <mergeCell ref="F9:F10"/>
    <mergeCell ref="G9:G10"/>
    <mergeCell ref="H9:H10"/>
    <mergeCell ref="I9:I10"/>
    <mergeCell ref="AA8:AN8"/>
    <mergeCell ref="Z8:Z10"/>
    <mergeCell ref="AQ9:AQ10"/>
    <mergeCell ref="B14:J14"/>
    <mergeCell ref="AO9:AO10"/>
    <mergeCell ref="AP9:AP10"/>
    <mergeCell ref="AL9:AL10"/>
    <mergeCell ref="AM9:AM10"/>
    <mergeCell ref="AN9:AN10"/>
    <mergeCell ref="X9:X10"/>
    <mergeCell ref="Y9:Y10"/>
    <mergeCell ref="AA9:AB9"/>
    <mergeCell ref="AC9:AJ9"/>
    <mergeCell ref="AK9:AK10"/>
    <mergeCell ref="J9:J10"/>
    <mergeCell ref="L9:M9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E34"/>
  <sheetViews>
    <sheetView zoomScale="70" zoomScaleNormal="70" workbookViewId="0">
      <selection activeCell="A13" sqref="A13"/>
    </sheetView>
  </sheetViews>
  <sheetFormatPr baseColWidth="10" defaultRowHeight="12.75" x14ac:dyDescent="0.2"/>
  <cols>
    <col min="1" max="1" width="4.140625" style="7" customWidth="1"/>
    <col min="2" max="2" width="14.28515625" style="4" customWidth="1"/>
    <col min="3" max="3" width="13.5703125" style="3" customWidth="1"/>
    <col min="4" max="4" width="21.7109375" style="3" customWidth="1"/>
    <col min="5" max="5" width="14.140625" style="3" customWidth="1"/>
    <col min="6" max="6" width="16.140625" style="3" customWidth="1"/>
    <col min="7" max="7" width="28.85546875" style="3" customWidth="1"/>
    <col min="8" max="8" width="15.7109375" style="3" hidden="1" customWidth="1"/>
    <col min="9" max="9" width="27" style="3" customWidth="1"/>
    <col min="10" max="10" width="10.5703125" style="3" customWidth="1"/>
    <col min="11" max="11" width="16.28515625" style="3" customWidth="1"/>
    <col min="12" max="12" width="14.42578125" style="3" customWidth="1"/>
    <col min="13" max="13" width="18.7109375" style="3" customWidth="1"/>
    <col min="14" max="14" width="8.140625" style="3" customWidth="1"/>
    <col min="15" max="15" width="8.5703125" style="3" customWidth="1"/>
    <col min="16" max="19" width="11.42578125" style="3" customWidth="1"/>
    <col min="20" max="20" width="8.42578125" style="3" customWidth="1"/>
    <col min="21" max="21" width="8.85546875" style="3" customWidth="1"/>
    <col min="22" max="22" width="9.42578125" style="3" customWidth="1"/>
    <col min="23" max="23" width="8.7109375" style="3" customWidth="1"/>
    <col min="24" max="24" width="16.28515625" style="3" customWidth="1"/>
    <col min="25" max="25" width="14.42578125" style="3" customWidth="1"/>
    <col min="26" max="26" width="15.42578125" style="3" customWidth="1"/>
    <col min="27" max="27" width="8.140625" style="3" customWidth="1"/>
    <col min="28" max="28" width="8.5703125" style="3" customWidth="1"/>
    <col min="29" max="32" width="11.42578125" style="3" customWidth="1"/>
    <col min="33" max="33" width="8.42578125" style="3" customWidth="1"/>
    <col min="34" max="34" width="8.85546875" style="3" customWidth="1"/>
    <col min="35" max="35" width="9.42578125" style="3" customWidth="1"/>
    <col min="36" max="36" width="8.7109375" style="3" customWidth="1"/>
    <col min="37" max="37" width="17.5703125" style="3" customWidth="1"/>
    <col min="38" max="38" width="17" style="3" customWidth="1"/>
    <col min="39" max="39" width="16.28515625" style="3" customWidth="1"/>
    <col min="40" max="213" width="11.42578125" style="7"/>
    <col min="214" max="256" width="11.42578125" style="3"/>
    <col min="257" max="257" width="4.140625" style="3" customWidth="1"/>
    <col min="258" max="258" width="14.28515625" style="3" customWidth="1"/>
    <col min="259" max="259" width="13.5703125" style="3" customWidth="1"/>
    <col min="260" max="260" width="21.7109375" style="3" customWidth="1"/>
    <col min="261" max="261" width="14.140625" style="3" customWidth="1"/>
    <col min="262" max="262" width="16.140625" style="3" customWidth="1"/>
    <col min="263" max="263" width="28.85546875" style="3" customWidth="1"/>
    <col min="264" max="264" width="0" style="3" hidden="1" customWidth="1"/>
    <col min="265" max="265" width="27" style="3" customWidth="1"/>
    <col min="266" max="266" width="10.5703125" style="3" customWidth="1"/>
    <col min="267" max="267" width="16.28515625" style="3" customWidth="1"/>
    <col min="268" max="268" width="14.42578125" style="3" customWidth="1"/>
    <col min="269" max="269" width="15.42578125" style="3" customWidth="1"/>
    <col min="270" max="270" width="8.140625" style="3" customWidth="1"/>
    <col min="271" max="271" width="8.5703125" style="3" customWidth="1"/>
    <col min="272" max="275" width="11.42578125" style="3" customWidth="1"/>
    <col min="276" max="276" width="8.42578125" style="3" customWidth="1"/>
    <col min="277" max="277" width="8.85546875" style="3" customWidth="1"/>
    <col min="278" max="278" width="9.42578125" style="3" customWidth="1"/>
    <col min="279" max="279" width="8.7109375" style="3" customWidth="1"/>
    <col min="280" max="280" width="16.28515625" style="3" customWidth="1"/>
    <col min="281" max="281" width="14.42578125" style="3" customWidth="1"/>
    <col min="282" max="282" width="15.42578125" style="3" customWidth="1"/>
    <col min="283" max="283" width="8.140625" style="3" customWidth="1"/>
    <col min="284" max="284" width="8.5703125" style="3" customWidth="1"/>
    <col min="285" max="288" width="11.42578125" style="3" customWidth="1"/>
    <col min="289" max="289" width="8.42578125" style="3" customWidth="1"/>
    <col min="290" max="290" width="8.85546875" style="3" customWidth="1"/>
    <col min="291" max="291" width="9.42578125" style="3" customWidth="1"/>
    <col min="292" max="292" width="8.7109375" style="3" customWidth="1"/>
    <col min="293" max="293" width="17.5703125" style="3" customWidth="1"/>
    <col min="294" max="294" width="17" style="3" customWidth="1"/>
    <col min="295" max="295" width="16.28515625" style="3" customWidth="1"/>
    <col min="296" max="512" width="11.42578125" style="3"/>
    <col min="513" max="513" width="4.140625" style="3" customWidth="1"/>
    <col min="514" max="514" width="14.28515625" style="3" customWidth="1"/>
    <col min="515" max="515" width="13.5703125" style="3" customWidth="1"/>
    <col min="516" max="516" width="21.7109375" style="3" customWidth="1"/>
    <col min="517" max="517" width="14.140625" style="3" customWidth="1"/>
    <col min="518" max="518" width="16.140625" style="3" customWidth="1"/>
    <col min="519" max="519" width="28.85546875" style="3" customWidth="1"/>
    <col min="520" max="520" width="0" style="3" hidden="1" customWidth="1"/>
    <col min="521" max="521" width="27" style="3" customWidth="1"/>
    <col min="522" max="522" width="10.5703125" style="3" customWidth="1"/>
    <col min="523" max="523" width="16.28515625" style="3" customWidth="1"/>
    <col min="524" max="524" width="14.42578125" style="3" customWidth="1"/>
    <col min="525" max="525" width="15.42578125" style="3" customWidth="1"/>
    <col min="526" max="526" width="8.140625" style="3" customWidth="1"/>
    <col min="527" max="527" width="8.5703125" style="3" customWidth="1"/>
    <col min="528" max="531" width="11.42578125" style="3" customWidth="1"/>
    <col min="532" max="532" width="8.42578125" style="3" customWidth="1"/>
    <col min="533" max="533" width="8.85546875" style="3" customWidth="1"/>
    <col min="534" max="534" width="9.42578125" style="3" customWidth="1"/>
    <col min="535" max="535" width="8.7109375" style="3" customWidth="1"/>
    <col min="536" max="536" width="16.28515625" style="3" customWidth="1"/>
    <col min="537" max="537" width="14.42578125" style="3" customWidth="1"/>
    <col min="538" max="538" width="15.42578125" style="3" customWidth="1"/>
    <col min="539" max="539" width="8.140625" style="3" customWidth="1"/>
    <col min="540" max="540" width="8.5703125" style="3" customWidth="1"/>
    <col min="541" max="544" width="11.42578125" style="3" customWidth="1"/>
    <col min="545" max="545" width="8.42578125" style="3" customWidth="1"/>
    <col min="546" max="546" width="8.85546875" style="3" customWidth="1"/>
    <col min="547" max="547" width="9.42578125" style="3" customWidth="1"/>
    <col min="548" max="548" width="8.7109375" style="3" customWidth="1"/>
    <col min="549" max="549" width="17.5703125" style="3" customWidth="1"/>
    <col min="550" max="550" width="17" style="3" customWidth="1"/>
    <col min="551" max="551" width="16.28515625" style="3" customWidth="1"/>
    <col min="552" max="768" width="11.42578125" style="3"/>
    <col min="769" max="769" width="4.140625" style="3" customWidth="1"/>
    <col min="770" max="770" width="14.28515625" style="3" customWidth="1"/>
    <col min="771" max="771" width="13.5703125" style="3" customWidth="1"/>
    <col min="772" max="772" width="21.7109375" style="3" customWidth="1"/>
    <col min="773" max="773" width="14.140625" style="3" customWidth="1"/>
    <col min="774" max="774" width="16.140625" style="3" customWidth="1"/>
    <col min="775" max="775" width="28.85546875" style="3" customWidth="1"/>
    <col min="776" max="776" width="0" style="3" hidden="1" customWidth="1"/>
    <col min="777" max="777" width="27" style="3" customWidth="1"/>
    <col min="778" max="778" width="10.5703125" style="3" customWidth="1"/>
    <col min="779" max="779" width="16.28515625" style="3" customWidth="1"/>
    <col min="780" max="780" width="14.42578125" style="3" customWidth="1"/>
    <col min="781" max="781" width="15.42578125" style="3" customWidth="1"/>
    <col min="782" max="782" width="8.140625" style="3" customWidth="1"/>
    <col min="783" max="783" width="8.5703125" style="3" customWidth="1"/>
    <col min="784" max="787" width="11.42578125" style="3" customWidth="1"/>
    <col min="788" max="788" width="8.42578125" style="3" customWidth="1"/>
    <col min="789" max="789" width="8.85546875" style="3" customWidth="1"/>
    <col min="790" max="790" width="9.42578125" style="3" customWidth="1"/>
    <col min="791" max="791" width="8.7109375" style="3" customWidth="1"/>
    <col min="792" max="792" width="16.28515625" style="3" customWidth="1"/>
    <col min="793" max="793" width="14.42578125" style="3" customWidth="1"/>
    <col min="794" max="794" width="15.42578125" style="3" customWidth="1"/>
    <col min="795" max="795" width="8.140625" style="3" customWidth="1"/>
    <col min="796" max="796" width="8.5703125" style="3" customWidth="1"/>
    <col min="797" max="800" width="11.42578125" style="3" customWidth="1"/>
    <col min="801" max="801" width="8.42578125" style="3" customWidth="1"/>
    <col min="802" max="802" width="8.85546875" style="3" customWidth="1"/>
    <col min="803" max="803" width="9.42578125" style="3" customWidth="1"/>
    <col min="804" max="804" width="8.7109375" style="3" customWidth="1"/>
    <col min="805" max="805" width="17.5703125" style="3" customWidth="1"/>
    <col min="806" max="806" width="17" style="3" customWidth="1"/>
    <col min="807" max="807" width="16.28515625" style="3" customWidth="1"/>
    <col min="808" max="1024" width="11.42578125" style="3"/>
    <col min="1025" max="1025" width="4.140625" style="3" customWidth="1"/>
    <col min="1026" max="1026" width="14.28515625" style="3" customWidth="1"/>
    <col min="1027" max="1027" width="13.5703125" style="3" customWidth="1"/>
    <col min="1028" max="1028" width="21.7109375" style="3" customWidth="1"/>
    <col min="1029" max="1029" width="14.140625" style="3" customWidth="1"/>
    <col min="1030" max="1030" width="16.140625" style="3" customWidth="1"/>
    <col min="1031" max="1031" width="28.85546875" style="3" customWidth="1"/>
    <col min="1032" max="1032" width="0" style="3" hidden="1" customWidth="1"/>
    <col min="1033" max="1033" width="27" style="3" customWidth="1"/>
    <col min="1034" max="1034" width="10.5703125" style="3" customWidth="1"/>
    <col min="1035" max="1035" width="16.28515625" style="3" customWidth="1"/>
    <col min="1036" max="1036" width="14.42578125" style="3" customWidth="1"/>
    <col min="1037" max="1037" width="15.42578125" style="3" customWidth="1"/>
    <col min="1038" max="1038" width="8.140625" style="3" customWidth="1"/>
    <col min="1039" max="1039" width="8.5703125" style="3" customWidth="1"/>
    <col min="1040" max="1043" width="11.42578125" style="3" customWidth="1"/>
    <col min="1044" max="1044" width="8.42578125" style="3" customWidth="1"/>
    <col min="1045" max="1045" width="8.85546875" style="3" customWidth="1"/>
    <col min="1046" max="1046" width="9.42578125" style="3" customWidth="1"/>
    <col min="1047" max="1047" width="8.7109375" style="3" customWidth="1"/>
    <col min="1048" max="1048" width="16.28515625" style="3" customWidth="1"/>
    <col min="1049" max="1049" width="14.42578125" style="3" customWidth="1"/>
    <col min="1050" max="1050" width="15.42578125" style="3" customWidth="1"/>
    <col min="1051" max="1051" width="8.140625" style="3" customWidth="1"/>
    <col min="1052" max="1052" width="8.5703125" style="3" customWidth="1"/>
    <col min="1053" max="1056" width="11.42578125" style="3" customWidth="1"/>
    <col min="1057" max="1057" width="8.42578125" style="3" customWidth="1"/>
    <col min="1058" max="1058" width="8.85546875" style="3" customWidth="1"/>
    <col min="1059" max="1059" width="9.42578125" style="3" customWidth="1"/>
    <col min="1060" max="1060" width="8.7109375" style="3" customWidth="1"/>
    <col min="1061" max="1061" width="17.5703125" style="3" customWidth="1"/>
    <col min="1062" max="1062" width="17" style="3" customWidth="1"/>
    <col min="1063" max="1063" width="16.28515625" style="3" customWidth="1"/>
    <col min="1064" max="1280" width="11.42578125" style="3"/>
    <col min="1281" max="1281" width="4.140625" style="3" customWidth="1"/>
    <col min="1282" max="1282" width="14.28515625" style="3" customWidth="1"/>
    <col min="1283" max="1283" width="13.5703125" style="3" customWidth="1"/>
    <col min="1284" max="1284" width="21.7109375" style="3" customWidth="1"/>
    <col min="1285" max="1285" width="14.140625" style="3" customWidth="1"/>
    <col min="1286" max="1286" width="16.140625" style="3" customWidth="1"/>
    <col min="1287" max="1287" width="28.85546875" style="3" customWidth="1"/>
    <col min="1288" max="1288" width="0" style="3" hidden="1" customWidth="1"/>
    <col min="1289" max="1289" width="27" style="3" customWidth="1"/>
    <col min="1290" max="1290" width="10.5703125" style="3" customWidth="1"/>
    <col min="1291" max="1291" width="16.28515625" style="3" customWidth="1"/>
    <col min="1292" max="1292" width="14.42578125" style="3" customWidth="1"/>
    <col min="1293" max="1293" width="15.42578125" style="3" customWidth="1"/>
    <col min="1294" max="1294" width="8.140625" style="3" customWidth="1"/>
    <col min="1295" max="1295" width="8.5703125" style="3" customWidth="1"/>
    <col min="1296" max="1299" width="11.42578125" style="3" customWidth="1"/>
    <col min="1300" max="1300" width="8.42578125" style="3" customWidth="1"/>
    <col min="1301" max="1301" width="8.85546875" style="3" customWidth="1"/>
    <col min="1302" max="1302" width="9.42578125" style="3" customWidth="1"/>
    <col min="1303" max="1303" width="8.7109375" style="3" customWidth="1"/>
    <col min="1304" max="1304" width="16.28515625" style="3" customWidth="1"/>
    <col min="1305" max="1305" width="14.42578125" style="3" customWidth="1"/>
    <col min="1306" max="1306" width="15.42578125" style="3" customWidth="1"/>
    <col min="1307" max="1307" width="8.140625" style="3" customWidth="1"/>
    <col min="1308" max="1308" width="8.5703125" style="3" customWidth="1"/>
    <col min="1309" max="1312" width="11.42578125" style="3" customWidth="1"/>
    <col min="1313" max="1313" width="8.42578125" style="3" customWidth="1"/>
    <col min="1314" max="1314" width="8.85546875" style="3" customWidth="1"/>
    <col min="1315" max="1315" width="9.42578125" style="3" customWidth="1"/>
    <col min="1316" max="1316" width="8.7109375" style="3" customWidth="1"/>
    <col min="1317" max="1317" width="17.5703125" style="3" customWidth="1"/>
    <col min="1318" max="1318" width="17" style="3" customWidth="1"/>
    <col min="1319" max="1319" width="16.28515625" style="3" customWidth="1"/>
    <col min="1320" max="1536" width="11.42578125" style="3"/>
    <col min="1537" max="1537" width="4.140625" style="3" customWidth="1"/>
    <col min="1538" max="1538" width="14.28515625" style="3" customWidth="1"/>
    <col min="1539" max="1539" width="13.5703125" style="3" customWidth="1"/>
    <col min="1540" max="1540" width="21.7109375" style="3" customWidth="1"/>
    <col min="1541" max="1541" width="14.140625" style="3" customWidth="1"/>
    <col min="1542" max="1542" width="16.140625" style="3" customWidth="1"/>
    <col min="1543" max="1543" width="28.85546875" style="3" customWidth="1"/>
    <col min="1544" max="1544" width="0" style="3" hidden="1" customWidth="1"/>
    <col min="1545" max="1545" width="27" style="3" customWidth="1"/>
    <col min="1546" max="1546" width="10.5703125" style="3" customWidth="1"/>
    <col min="1547" max="1547" width="16.28515625" style="3" customWidth="1"/>
    <col min="1548" max="1548" width="14.42578125" style="3" customWidth="1"/>
    <col min="1549" max="1549" width="15.42578125" style="3" customWidth="1"/>
    <col min="1550" max="1550" width="8.140625" style="3" customWidth="1"/>
    <col min="1551" max="1551" width="8.5703125" style="3" customWidth="1"/>
    <col min="1552" max="1555" width="11.42578125" style="3" customWidth="1"/>
    <col min="1556" max="1556" width="8.42578125" style="3" customWidth="1"/>
    <col min="1557" max="1557" width="8.85546875" style="3" customWidth="1"/>
    <col min="1558" max="1558" width="9.42578125" style="3" customWidth="1"/>
    <col min="1559" max="1559" width="8.7109375" style="3" customWidth="1"/>
    <col min="1560" max="1560" width="16.28515625" style="3" customWidth="1"/>
    <col min="1561" max="1561" width="14.42578125" style="3" customWidth="1"/>
    <col min="1562" max="1562" width="15.42578125" style="3" customWidth="1"/>
    <col min="1563" max="1563" width="8.140625" style="3" customWidth="1"/>
    <col min="1564" max="1564" width="8.5703125" style="3" customWidth="1"/>
    <col min="1565" max="1568" width="11.42578125" style="3" customWidth="1"/>
    <col min="1569" max="1569" width="8.42578125" style="3" customWidth="1"/>
    <col min="1570" max="1570" width="8.85546875" style="3" customWidth="1"/>
    <col min="1571" max="1571" width="9.42578125" style="3" customWidth="1"/>
    <col min="1572" max="1572" width="8.7109375" style="3" customWidth="1"/>
    <col min="1573" max="1573" width="17.5703125" style="3" customWidth="1"/>
    <col min="1574" max="1574" width="17" style="3" customWidth="1"/>
    <col min="1575" max="1575" width="16.28515625" style="3" customWidth="1"/>
    <col min="1576" max="1792" width="11.42578125" style="3"/>
    <col min="1793" max="1793" width="4.140625" style="3" customWidth="1"/>
    <col min="1794" max="1794" width="14.28515625" style="3" customWidth="1"/>
    <col min="1795" max="1795" width="13.5703125" style="3" customWidth="1"/>
    <col min="1796" max="1796" width="21.7109375" style="3" customWidth="1"/>
    <col min="1797" max="1797" width="14.140625" style="3" customWidth="1"/>
    <col min="1798" max="1798" width="16.140625" style="3" customWidth="1"/>
    <col min="1799" max="1799" width="28.85546875" style="3" customWidth="1"/>
    <col min="1800" max="1800" width="0" style="3" hidden="1" customWidth="1"/>
    <col min="1801" max="1801" width="27" style="3" customWidth="1"/>
    <col min="1802" max="1802" width="10.5703125" style="3" customWidth="1"/>
    <col min="1803" max="1803" width="16.28515625" style="3" customWidth="1"/>
    <col min="1804" max="1804" width="14.42578125" style="3" customWidth="1"/>
    <col min="1805" max="1805" width="15.42578125" style="3" customWidth="1"/>
    <col min="1806" max="1806" width="8.140625" style="3" customWidth="1"/>
    <col min="1807" max="1807" width="8.5703125" style="3" customWidth="1"/>
    <col min="1808" max="1811" width="11.42578125" style="3" customWidth="1"/>
    <col min="1812" max="1812" width="8.42578125" style="3" customWidth="1"/>
    <col min="1813" max="1813" width="8.85546875" style="3" customWidth="1"/>
    <col min="1814" max="1814" width="9.42578125" style="3" customWidth="1"/>
    <col min="1815" max="1815" width="8.7109375" style="3" customWidth="1"/>
    <col min="1816" max="1816" width="16.28515625" style="3" customWidth="1"/>
    <col min="1817" max="1817" width="14.42578125" style="3" customWidth="1"/>
    <col min="1818" max="1818" width="15.42578125" style="3" customWidth="1"/>
    <col min="1819" max="1819" width="8.140625" style="3" customWidth="1"/>
    <col min="1820" max="1820" width="8.5703125" style="3" customWidth="1"/>
    <col min="1821" max="1824" width="11.42578125" style="3" customWidth="1"/>
    <col min="1825" max="1825" width="8.42578125" style="3" customWidth="1"/>
    <col min="1826" max="1826" width="8.85546875" style="3" customWidth="1"/>
    <col min="1827" max="1827" width="9.42578125" style="3" customWidth="1"/>
    <col min="1828" max="1828" width="8.7109375" style="3" customWidth="1"/>
    <col min="1829" max="1829" width="17.5703125" style="3" customWidth="1"/>
    <col min="1830" max="1830" width="17" style="3" customWidth="1"/>
    <col min="1831" max="1831" width="16.28515625" style="3" customWidth="1"/>
    <col min="1832" max="2048" width="11.42578125" style="3"/>
    <col min="2049" max="2049" width="4.140625" style="3" customWidth="1"/>
    <col min="2050" max="2050" width="14.28515625" style="3" customWidth="1"/>
    <col min="2051" max="2051" width="13.5703125" style="3" customWidth="1"/>
    <col min="2052" max="2052" width="21.7109375" style="3" customWidth="1"/>
    <col min="2053" max="2053" width="14.140625" style="3" customWidth="1"/>
    <col min="2054" max="2054" width="16.140625" style="3" customWidth="1"/>
    <col min="2055" max="2055" width="28.85546875" style="3" customWidth="1"/>
    <col min="2056" max="2056" width="0" style="3" hidden="1" customWidth="1"/>
    <col min="2057" max="2057" width="27" style="3" customWidth="1"/>
    <col min="2058" max="2058" width="10.5703125" style="3" customWidth="1"/>
    <col min="2059" max="2059" width="16.28515625" style="3" customWidth="1"/>
    <col min="2060" max="2060" width="14.42578125" style="3" customWidth="1"/>
    <col min="2061" max="2061" width="15.42578125" style="3" customWidth="1"/>
    <col min="2062" max="2062" width="8.140625" style="3" customWidth="1"/>
    <col min="2063" max="2063" width="8.5703125" style="3" customWidth="1"/>
    <col min="2064" max="2067" width="11.42578125" style="3" customWidth="1"/>
    <col min="2068" max="2068" width="8.42578125" style="3" customWidth="1"/>
    <col min="2069" max="2069" width="8.85546875" style="3" customWidth="1"/>
    <col min="2070" max="2070" width="9.42578125" style="3" customWidth="1"/>
    <col min="2071" max="2071" width="8.7109375" style="3" customWidth="1"/>
    <col min="2072" max="2072" width="16.28515625" style="3" customWidth="1"/>
    <col min="2073" max="2073" width="14.42578125" style="3" customWidth="1"/>
    <col min="2074" max="2074" width="15.42578125" style="3" customWidth="1"/>
    <col min="2075" max="2075" width="8.140625" style="3" customWidth="1"/>
    <col min="2076" max="2076" width="8.5703125" style="3" customWidth="1"/>
    <col min="2077" max="2080" width="11.42578125" style="3" customWidth="1"/>
    <col min="2081" max="2081" width="8.42578125" style="3" customWidth="1"/>
    <col min="2082" max="2082" width="8.85546875" style="3" customWidth="1"/>
    <col min="2083" max="2083" width="9.42578125" style="3" customWidth="1"/>
    <col min="2084" max="2084" width="8.7109375" style="3" customWidth="1"/>
    <col min="2085" max="2085" width="17.5703125" style="3" customWidth="1"/>
    <col min="2086" max="2086" width="17" style="3" customWidth="1"/>
    <col min="2087" max="2087" width="16.28515625" style="3" customWidth="1"/>
    <col min="2088" max="2304" width="11.42578125" style="3"/>
    <col min="2305" max="2305" width="4.140625" style="3" customWidth="1"/>
    <col min="2306" max="2306" width="14.28515625" style="3" customWidth="1"/>
    <col min="2307" max="2307" width="13.5703125" style="3" customWidth="1"/>
    <col min="2308" max="2308" width="21.7109375" style="3" customWidth="1"/>
    <col min="2309" max="2309" width="14.140625" style="3" customWidth="1"/>
    <col min="2310" max="2310" width="16.140625" style="3" customWidth="1"/>
    <col min="2311" max="2311" width="28.85546875" style="3" customWidth="1"/>
    <col min="2312" max="2312" width="0" style="3" hidden="1" customWidth="1"/>
    <col min="2313" max="2313" width="27" style="3" customWidth="1"/>
    <col min="2314" max="2314" width="10.5703125" style="3" customWidth="1"/>
    <col min="2315" max="2315" width="16.28515625" style="3" customWidth="1"/>
    <col min="2316" max="2316" width="14.42578125" style="3" customWidth="1"/>
    <col min="2317" max="2317" width="15.42578125" style="3" customWidth="1"/>
    <col min="2318" max="2318" width="8.140625" style="3" customWidth="1"/>
    <col min="2319" max="2319" width="8.5703125" style="3" customWidth="1"/>
    <col min="2320" max="2323" width="11.42578125" style="3" customWidth="1"/>
    <col min="2324" max="2324" width="8.42578125" style="3" customWidth="1"/>
    <col min="2325" max="2325" width="8.85546875" style="3" customWidth="1"/>
    <col min="2326" max="2326" width="9.42578125" style="3" customWidth="1"/>
    <col min="2327" max="2327" width="8.7109375" style="3" customWidth="1"/>
    <col min="2328" max="2328" width="16.28515625" style="3" customWidth="1"/>
    <col min="2329" max="2329" width="14.42578125" style="3" customWidth="1"/>
    <col min="2330" max="2330" width="15.42578125" style="3" customWidth="1"/>
    <col min="2331" max="2331" width="8.140625" style="3" customWidth="1"/>
    <col min="2332" max="2332" width="8.5703125" style="3" customWidth="1"/>
    <col min="2333" max="2336" width="11.42578125" style="3" customWidth="1"/>
    <col min="2337" max="2337" width="8.42578125" style="3" customWidth="1"/>
    <col min="2338" max="2338" width="8.85546875" style="3" customWidth="1"/>
    <col min="2339" max="2339" width="9.42578125" style="3" customWidth="1"/>
    <col min="2340" max="2340" width="8.7109375" style="3" customWidth="1"/>
    <col min="2341" max="2341" width="17.5703125" style="3" customWidth="1"/>
    <col min="2342" max="2342" width="17" style="3" customWidth="1"/>
    <col min="2343" max="2343" width="16.28515625" style="3" customWidth="1"/>
    <col min="2344" max="2560" width="11.42578125" style="3"/>
    <col min="2561" max="2561" width="4.140625" style="3" customWidth="1"/>
    <col min="2562" max="2562" width="14.28515625" style="3" customWidth="1"/>
    <col min="2563" max="2563" width="13.5703125" style="3" customWidth="1"/>
    <col min="2564" max="2564" width="21.7109375" style="3" customWidth="1"/>
    <col min="2565" max="2565" width="14.140625" style="3" customWidth="1"/>
    <col min="2566" max="2566" width="16.140625" style="3" customWidth="1"/>
    <col min="2567" max="2567" width="28.85546875" style="3" customWidth="1"/>
    <col min="2568" max="2568" width="0" style="3" hidden="1" customWidth="1"/>
    <col min="2569" max="2569" width="27" style="3" customWidth="1"/>
    <col min="2570" max="2570" width="10.5703125" style="3" customWidth="1"/>
    <col min="2571" max="2571" width="16.28515625" style="3" customWidth="1"/>
    <col min="2572" max="2572" width="14.42578125" style="3" customWidth="1"/>
    <col min="2573" max="2573" width="15.42578125" style="3" customWidth="1"/>
    <col min="2574" max="2574" width="8.140625" style="3" customWidth="1"/>
    <col min="2575" max="2575" width="8.5703125" style="3" customWidth="1"/>
    <col min="2576" max="2579" width="11.42578125" style="3" customWidth="1"/>
    <col min="2580" max="2580" width="8.42578125" style="3" customWidth="1"/>
    <col min="2581" max="2581" width="8.85546875" style="3" customWidth="1"/>
    <col min="2582" max="2582" width="9.42578125" style="3" customWidth="1"/>
    <col min="2583" max="2583" width="8.7109375" style="3" customWidth="1"/>
    <col min="2584" max="2584" width="16.28515625" style="3" customWidth="1"/>
    <col min="2585" max="2585" width="14.42578125" style="3" customWidth="1"/>
    <col min="2586" max="2586" width="15.42578125" style="3" customWidth="1"/>
    <col min="2587" max="2587" width="8.140625" style="3" customWidth="1"/>
    <col min="2588" max="2588" width="8.5703125" style="3" customWidth="1"/>
    <col min="2589" max="2592" width="11.42578125" style="3" customWidth="1"/>
    <col min="2593" max="2593" width="8.42578125" style="3" customWidth="1"/>
    <col min="2594" max="2594" width="8.85546875" style="3" customWidth="1"/>
    <col min="2595" max="2595" width="9.42578125" style="3" customWidth="1"/>
    <col min="2596" max="2596" width="8.7109375" style="3" customWidth="1"/>
    <col min="2597" max="2597" width="17.5703125" style="3" customWidth="1"/>
    <col min="2598" max="2598" width="17" style="3" customWidth="1"/>
    <col min="2599" max="2599" width="16.28515625" style="3" customWidth="1"/>
    <col min="2600" max="2816" width="11.42578125" style="3"/>
    <col min="2817" max="2817" width="4.140625" style="3" customWidth="1"/>
    <col min="2818" max="2818" width="14.28515625" style="3" customWidth="1"/>
    <col min="2819" max="2819" width="13.5703125" style="3" customWidth="1"/>
    <col min="2820" max="2820" width="21.7109375" style="3" customWidth="1"/>
    <col min="2821" max="2821" width="14.140625" style="3" customWidth="1"/>
    <col min="2822" max="2822" width="16.140625" style="3" customWidth="1"/>
    <col min="2823" max="2823" width="28.85546875" style="3" customWidth="1"/>
    <col min="2824" max="2824" width="0" style="3" hidden="1" customWidth="1"/>
    <col min="2825" max="2825" width="27" style="3" customWidth="1"/>
    <col min="2826" max="2826" width="10.5703125" style="3" customWidth="1"/>
    <col min="2827" max="2827" width="16.28515625" style="3" customWidth="1"/>
    <col min="2828" max="2828" width="14.42578125" style="3" customWidth="1"/>
    <col min="2829" max="2829" width="15.42578125" style="3" customWidth="1"/>
    <col min="2830" max="2830" width="8.140625" style="3" customWidth="1"/>
    <col min="2831" max="2831" width="8.5703125" style="3" customWidth="1"/>
    <col min="2832" max="2835" width="11.42578125" style="3" customWidth="1"/>
    <col min="2836" max="2836" width="8.42578125" style="3" customWidth="1"/>
    <col min="2837" max="2837" width="8.85546875" style="3" customWidth="1"/>
    <col min="2838" max="2838" width="9.42578125" style="3" customWidth="1"/>
    <col min="2839" max="2839" width="8.7109375" style="3" customWidth="1"/>
    <col min="2840" max="2840" width="16.28515625" style="3" customWidth="1"/>
    <col min="2841" max="2841" width="14.42578125" style="3" customWidth="1"/>
    <col min="2842" max="2842" width="15.42578125" style="3" customWidth="1"/>
    <col min="2843" max="2843" width="8.140625" style="3" customWidth="1"/>
    <col min="2844" max="2844" width="8.5703125" style="3" customWidth="1"/>
    <col min="2845" max="2848" width="11.42578125" style="3" customWidth="1"/>
    <col min="2849" max="2849" width="8.42578125" style="3" customWidth="1"/>
    <col min="2850" max="2850" width="8.85546875" style="3" customWidth="1"/>
    <col min="2851" max="2851" width="9.42578125" style="3" customWidth="1"/>
    <col min="2852" max="2852" width="8.7109375" style="3" customWidth="1"/>
    <col min="2853" max="2853" width="17.5703125" style="3" customWidth="1"/>
    <col min="2854" max="2854" width="17" style="3" customWidth="1"/>
    <col min="2855" max="2855" width="16.28515625" style="3" customWidth="1"/>
    <col min="2856" max="3072" width="11.42578125" style="3"/>
    <col min="3073" max="3073" width="4.140625" style="3" customWidth="1"/>
    <col min="3074" max="3074" width="14.28515625" style="3" customWidth="1"/>
    <col min="3075" max="3075" width="13.5703125" style="3" customWidth="1"/>
    <col min="3076" max="3076" width="21.7109375" style="3" customWidth="1"/>
    <col min="3077" max="3077" width="14.140625" style="3" customWidth="1"/>
    <col min="3078" max="3078" width="16.140625" style="3" customWidth="1"/>
    <col min="3079" max="3079" width="28.85546875" style="3" customWidth="1"/>
    <col min="3080" max="3080" width="0" style="3" hidden="1" customWidth="1"/>
    <col min="3081" max="3081" width="27" style="3" customWidth="1"/>
    <col min="3082" max="3082" width="10.5703125" style="3" customWidth="1"/>
    <col min="3083" max="3083" width="16.28515625" style="3" customWidth="1"/>
    <col min="3084" max="3084" width="14.42578125" style="3" customWidth="1"/>
    <col min="3085" max="3085" width="15.42578125" style="3" customWidth="1"/>
    <col min="3086" max="3086" width="8.140625" style="3" customWidth="1"/>
    <col min="3087" max="3087" width="8.5703125" style="3" customWidth="1"/>
    <col min="3088" max="3091" width="11.42578125" style="3" customWidth="1"/>
    <col min="3092" max="3092" width="8.42578125" style="3" customWidth="1"/>
    <col min="3093" max="3093" width="8.85546875" style="3" customWidth="1"/>
    <col min="3094" max="3094" width="9.42578125" style="3" customWidth="1"/>
    <col min="3095" max="3095" width="8.7109375" style="3" customWidth="1"/>
    <col min="3096" max="3096" width="16.28515625" style="3" customWidth="1"/>
    <col min="3097" max="3097" width="14.42578125" style="3" customWidth="1"/>
    <col min="3098" max="3098" width="15.42578125" style="3" customWidth="1"/>
    <col min="3099" max="3099" width="8.140625" style="3" customWidth="1"/>
    <col min="3100" max="3100" width="8.5703125" style="3" customWidth="1"/>
    <col min="3101" max="3104" width="11.42578125" style="3" customWidth="1"/>
    <col min="3105" max="3105" width="8.42578125" style="3" customWidth="1"/>
    <col min="3106" max="3106" width="8.85546875" style="3" customWidth="1"/>
    <col min="3107" max="3107" width="9.42578125" style="3" customWidth="1"/>
    <col min="3108" max="3108" width="8.7109375" style="3" customWidth="1"/>
    <col min="3109" max="3109" width="17.5703125" style="3" customWidth="1"/>
    <col min="3110" max="3110" width="17" style="3" customWidth="1"/>
    <col min="3111" max="3111" width="16.28515625" style="3" customWidth="1"/>
    <col min="3112" max="3328" width="11.42578125" style="3"/>
    <col min="3329" max="3329" width="4.140625" style="3" customWidth="1"/>
    <col min="3330" max="3330" width="14.28515625" style="3" customWidth="1"/>
    <col min="3331" max="3331" width="13.5703125" style="3" customWidth="1"/>
    <col min="3332" max="3332" width="21.7109375" style="3" customWidth="1"/>
    <col min="3333" max="3333" width="14.140625" style="3" customWidth="1"/>
    <col min="3334" max="3334" width="16.140625" style="3" customWidth="1"/>
    <col min="3335" max="3335" width="28.85546875" style="3" customWidth="1"/>
    <col min="3336" max="3336" width="0" style="3" hidden="1" customWidth="1"/>
    <col min="3337" max="3337" width="27" style="3" customWidth="1"/>
    <col min="3338" max="3338" width="10.5703125" style="3" customWidth="1"/>
    <col min="3339" max="3339" width="16.28515625" style="3" customWidth="1"/>
    <col min="3340" max="3340" width="14.42578125" style="3" customWidth="1"/>
    <col min="3341" max="3341" width="15.42578125" style="3" customWidth="1"/>
    <col min="3342" max="3342" width="8.140625" style="3" customWidth="1"/>
    <col min="3343" max="3343" width="8.5703125" style="3" customWidth="1"/>
    <col min="3344" max="3347" width="11.42578125" style="3" customWidth="1"/>
    <col min="3348" max="3348" width="8.42578125" style="3" customWidth="1"/>
    <col min="3349" max="3349" width="8.85546875" style="3" customWidth="1"/>
    <col min="3350" max="3350" width="9.42578125" style="3" customWidth="1"/>
    <col min="3351" max="3351" width="8.7109375" style="3" customWidth="1"/>
    <col min="3352" max="3352" width="16.28515625" style="3" customWidth="1"/>
    <col min="3353" max="3353" width="14.42578125" style="3" customWidth="1"/>
    <col min="3354" max="3354" width="15.42578125" style="3" customWidth="1"/>
    <col min="3355" max="3355" width="8.140625" style="3" customWidth="1"/>
    <col min="3356" max="3356" width="8.5703125" style="3" customWidth="1"/>
    <col min="3357" max="3360" width="11.42578125" style="3" customWidth="1"/>
    <col min="3361" max="3361" width="8.42578125" style="3" customWidth="1"/>
    <col min="3362" max="3362" width="8.85546875" style="3" customWidth="1"/>
    <col min="3363" max="3363" width="9.42578125" style="3" customWidth="1"/>
    <col min="3364" max="3364" width="8.7109375" style="3" customWidth="1"/>
    <col min="3365" max="3365" width="17.5703125" style="3" customWidth="1"/>
    <col min="3366" max="3366" width="17" style="3" customWidth="1"/>
    <col min="3367" max="3367" width="16.28515625" style="3" customWidth="1"/>
    <col min="3368" max="3584" width="11.42578125" style="3"/>
    <col min="3585" max="3585" width="4.140625" style="3" customWidth="1"/>
    <col min="3586" max="3586" width="14.28515625" style="3" customWidth="1"/>
    <col min="3587" max="3587" width="13.5703125" style="3" customWidth="1"/>
    <col min="3588" max="3588" width="21.7109375" style="3" customWidth="1"/>
    <col min="3589" max="3589" width="14.140625" style="3" customWidth="1"/>
    <col min="3590" max="3590" width="16.140625" style="3" customWidth="1"/>
    <col min="3591" max="3591" width="28.85546875" style="3" customWidth="1"/>
    <col min="3592" max="3592" width="0" style="3" hidden="1" customWidth="1"/>
    <col min="3593" max="3593" width="27" style="3" customWidth="1"/>
    <col min="3594" max="3594" width="10.5703125" style="3" customWidth="1"/>
    <col min="3595" max="3595" width="16.28515625" style="3" customWidth="1"/>
    <col min="3596" max="3596" width="14.42578125" style="3" customWidth="1"/>
    <col min="3597" max="3597" width="15.42578125" style="3" customWidth="1"/>
    <col min="3598" max="3598" width="8.140625" style="3" customWidth="1"/>
    <col min="3599" max="3599" width="8.5703125" style="3" customWidth="1"/>
    <col min="3600" max="3603" width="11.42578125" style="3" customWidth="1"/>
    <col min="3604" max="3604" width="8.42578125" style="3" customWidth="1"/>
    <col min="3605" max="3605" width="8.85546875" style="3" customWidth="1"/>
    <col min="3606" max="3606" width="9.42578125" style="3" customWidth="1"/>
    <col min="3607" max="3607" width="8.7109375" style="3" customWidth="1"/>
    <col min="3608" max="3608" width="16.28515625" style="3" customWidth="1"/>
    <col min="3609" max="3609" width="14.42578125" style="3" customWidth="1"/>
    <col min="3610" max="3610" width="15.42578125" style="3" customWidth="1"/>
    <col min="3611" max="3611" width="8.140625" style="3" customWidth="1"/>
    <col min="3612" max="3612" width="8.5703125" style="3" customWidth="1"/>
    <col min="3613" max="3616" width="11.42578125" style="3" customWidth="1"/>
    <col min="3617" max="3617" width="8.42578125" style="3" customWidth="1"/>
    <col min="3618" max="3618" width="8.85546875" style="3" customWidth="1"/>
    <col min="3619" max="3619" width="9.42578125" style="3" customWidth="1"/>
    <col min="3620" max="3620" width="8.7109375" style="3" customWidth="1"/>
    <col min="3621" max="3621" width="17.5703125" style="3" customWidth="1"/>
    <col min="3622" max="3622" width="17" style="3" customWidth="1"/>
    <col min="3623" max="3623" width="16.28515625" style="3" customWidth="1"/>
    <col min="3624" max="3840" width="11.42578125" style="3"/>
    <col min="3841" max="3841" width="4.140625" style="3" customWidth="1"/>
    <col min="3842" max="3842" width="14.28515625" style="3" customWidth="1"/>
    <col min="3843" max="3843" width="13.5703125" style="3" customWidth="1"/>
    <col min="3844" max="3844" width="21.7109375" style="3" customWidth="1"/>
    <col min="3845" max="3845" width="14.140625" style="3" customWidth="1"/>
    <col min="3846" max="3846" width="16.140625" style="3" customWidth="1"/>
    <col min="3847" max="3847" width="28.85546875" style="3" customWidth="1"/>
    <col min="3848" max="3848" width="0" style="3" hidden="1" customWidth="1"/>
    <col min="3849" max="3849" width="27" style="3" customWidth="1"/>
    <col min="3850" max="3850" width="10.5703125" style="3" customWidth="1"/>
    <col min="3851" max="3851" width="16.28515625" style="3" customWidth="1"/>
    <col min="3852" max="3852" width="14.42578125" style="3" customWidth="1"/>
    <col min="3853" max="3853" width="15.42578125" style="3" customWidth="1"/>
    <col min="3854" max="3854" width="8.140625" style="3" customWidth="1"/>
    <col min="3855" max="3855" width="8.5703125" style="3" customWidth="1"/>
    <col min="3856" max="3859" width="11.42578125" style="3" customWidth="1"/>
    <col min="3860" max="3860" width="8.42578125" style="3" customWidth="1"/>
    <col min="3861" max="3861" width="8.85546875" style="3" customWidth="1"/>
    <col min="3862" max="3862" width="9.42578125" style="3" customWidth="1"/>
    <col min="3863" max="3863" width="8.7109375" style="3" customWidth="1"/>
    <col min="3864" max="3864" width="16.28515625" style="3" customWidth="1"/>
    <col min="3865" max="3865" width="14.42578125" style="3" customWidth="1"/>
    <col min="3866" max="3866" width="15.42578125" style="3" customWidth="1"/>
    <col min="3867" max="3867" width="8.140625" style="3" customWidth="1"/>
    <col min="3868" max="3868" width="8.5703125" style="3" customWidth="1"/>
    <col min="3869" max="3872" width="11.42578125" style="3" customWidth="1"/>
    <col min="3873" max="3873" width="8.42578125" style="3" customWidth="1"/>
    <col min="3874" max="3874" width="8.85546875" style="3" customWidth="1"/>
    <col min="3875" max="3875" width="9.42578125" style="3" customWidth="1"/>
    <col min="3876" max="3876" width="8.7109375" style="3" customWidth="1"/>
    <col min="3877" max="3877" width="17.5703125" style="3" customWidth="1"/>
    <col min="3878" max="3878" width="17" style="3" customWidth="1"/>
    <col min="3879" max="3879" width="16.28515625" style="3" customWidth="1"/>
    <col min="3880" max="4096" width="11.42578125" style="3"/>
    <col min="4097" max="4097" width="4.140625" style="3" customWidth="1"/>
    <col min="4098" max="4098" width="14.28515625" style="3" customWidth="1"/>
    <col min="4099" max="4099" width="13.5703125" style="3" customWidth="1"/>
    <col min="4100" max="4100" width="21.7109375" style="3" customWidth="1"/>
    <col min="4101" max="4101" width="14.140625" style="3" customWidth="1"/>
    <col min="4102" max="4102" width="16.140625" style="3" customWidth="1"/>
    <col min="4103" max="4103" width="28.85546875" style="3" customWidth="1"/>
    <col min="4104" max="4104" width="0" style="3" hidden="1" customWidth="1"/>
    <col min="4105" max="4105" width="27" style="3" customWidth="1"/>
    <col min="4106" max="4106" width="10.5703125" style="3" customWidth="1"/>
    <col min="4107" max="4107" width="16.28515625" style="3" customWidth="1"/>
    <col min="4108" max="4108" width="14.42578125" style="3" customWidth="1"/>
    <col min="4109" max="4109" width="15.42578125" style="3" customWidth="1"/>
    <col min="4110" max="4110" width="8.140625" style="3" customWidth="1"/>
    <col min="4111" max="4111" width="8.5703125" style="3" customWidth="1"/>
    <col min="4112" max="4115" width="11.42578125" style="3" customWidth="1"/>
    <col min="4116" max="4116" width="8.42578125" style="3" customWidth="1"/>
    <col min="4117" max="4117" width="8.85546875" style="3" customWidth="1"/>
    <col min="4118" max="4118" width="9.42578125" style="3" customWidth="1"/>
    <col min="4119" max="4119" width="8.7109375" style="3" customWidth="1"/>
    <col min="4120" max="4120" width="16.28515625" style="3" customWidth="1"/>
    <col min="4121" max="4121" width="14.42578125" style="3" customWidth="1"/>
    <col min="4122" max="4122" width="15.42578125" style="3" customWidth="1"/>
    <col min="4123" max="4123" width="8.140625" style="3" customWidth="1"/>
    <col min="4124" max="4124" width="8.5703125" style="3" customWidth="1"/>
    <col min="4125" max="4128" width="11.42578125" style="3" customWidth="1"/>
    <col min="4129" max="4129" width="8.42578125" style="3" customWidth="1"/>
    <col min="4130" max="4130" width="8.85546875" style="3" customWidth="1"/>
    <col min="4131" max="4131" width="9.42578125" style="3" customWidth="1"/>
    <col min="4132" max="4132" width="8.7109375" style="3" customWidth="1"/>
    <col min="4133" max="4133" width="17.5703125" style="3" customWidth="1"/>
    <col min="4134" max="4134" width="17" style="3" customWidth="1"/>
    <col min="4135" max="4135" width="16.28515625" style="3" customWidth="1"/>
    <col min="4136" max="4352" width="11.42578125" style="3"/>
    <col min="4353" max="4353" width="4.140625" style="3" customWidth="1"/>
    <col min="4354" max="4354" width="14.28515625" style="3" customWidth="1"/>
    <col min="4355" max="4355" width="13.5703125" style="3" customWidth="1"/>
    <col min="4356" max="4356" width="21.7109375" style="3" customWidth="1"/>
    <col min="4357" max="4357" width="14.140625" style="3" customWidth="1"/>
    <col min="4358" max="4358" width="16.140625" style="3" customWidth="1"/>
    <col min="4359" max="4359" width="28.85546875" style="3" customWidth="1"/>
    <col min="4360" max="4360" width="0" style="3" hidden="1" customWidth="1"/>
    <col min="4361" max="4361" width="27" style="3" customWidth="1"/>
    <col min="4362" max="4362" width="10.5703125" style="3" customWidth="1"/>
    <col min="4363" max="4363" width="16.28515625" style="3" customWidth="1"/>
    <col min="4364" max="4364" width="14.42578125" style="3" customWidth="1"/>
    <col min="4365" max="4365" width="15.42578125" style="3" customWidth="1"/>
    <col min="4366" max="4366" width="8.140625" style="3" customWidth="1"/>
    <col min="4367" max="4367" width="8.5703125" style="3" customWidth="1"/>
    <col min="4368" max="4371" width="11.42578125" style="3" customWidth="1"/>
    <col min="4372" max="4372" width="8.42578125" style="3" customWidth="1"/>
    <col min="4373" max="4373" width="8.85546875" style="3" customWidth="1"/>
    <col min="4374" max="4374" width="9.42578125" style="3" customWidth="1"/>
    <col min="4375" max="4375" width="8.7109375" style="3" customWidth="1"/>
    <col min="4376" max="4376" width="16.28515625" style="3" customWidth="1"/>
    <col min="4377" max="4377" width="14.42578125" style="3" customWidth="1"/>
    <col min="4378" max="4378" width="15.42578125" style="3" customWidth="1"/>
    <col min="4379" max="4379" width="8.140625" style="3" customWidth="1"/>
    <col min="4380" max="4380" width="8.5703125" style="3" customWidth="1"/>
    <col min="4381" max="4384" width="11.42578125" style="3" customWidth="1"/>
    <col min="4385" max="4385" width="8.42578125" style="3" customWidth="1"/>
    <col min="4386" max="4386" width="8.85546875" style="3" customWidth="1"/>
    <col min="4387" max="4387" width="9.42578125" style="3" customWidth="1"/>
    <col min="4388" max="4388" width="8.7109375" style="3" customWidth="1"/>
    <col min="4389" max="4389" width="17.5703125" style="3" customWidth="1"/>
    <col min="4390" max="4390" width="17" style="3" customWidth="1"/>
    <col min="4391" max="4391" width="16.28515625" style="3" customWidth="1"/>
    <col min="4392" max="4608" width="11.42578125" style="3"/>
    <col min="4609" max="4609" width="4.140625" style="3" customWidth="1"/>
    <col min="4610" max="4610" width="14.28515625" style="3" customWidth="1"/>
    <col min="4611" max="4611" width="13.5703125" style="3" customWidth="1"/>
    <col min="4612" max="4612" width="21.7109375" style="3" customWidth="1"/>
    <col min="4613" max="4613" width="14.140625" style="3" customWidth="1"/>
    <col min="4614" max="4614" width="16.140625" style="3" customWidth="1"/>
    <col min="4615" max="4615" width="28.85546875" style="3" customWidth="1"/>
    <col min="4616" max="4616" width="0" style="3" hidden="1" customWidth="1"/>
    <col min="4617" max="4617" width="27" style="3" customWidth="1"/>
    <col min="4618" max="4618" width="10.5703125" style="3" customWidth="1"/>
    <col min="4619" max="4619" width="16.28515625" style="3" customWidth="1"/>
    <col min="4620" max="4620" width="14.42578125" style="3" customWidth="1"/>
    <col min="4621" max="4621" width="15.42578125" style="3" customWidth="1"/>
    <col min="4622" max="4622" width="8.140625" style="3" customWidth="1"/>
    <col min="4623" max="4623" width="8.5703125" style="3" customWidth="1"/>
    <col min="4624" max="4627" width="11.42578125" style="3" customWidth="1"/>
    <col min="4628" max="4628" width="8.42578125" style="3" customWidth="1"/>
    <col min="4629" max="4629" width="8.85546875" style="3" customWidth="1"/>
    <col min="4630" max="4630" width="9.42578125" style="3" customWidth="1"/>
    <col min="4631" max="4631" width="8.7109375" style="3" customWidth="1"/>
    <col min="4632" max="4632" width="16.28515625" style="3" customWidth="1"/>
    <col min="4633" max="4633" width="14.42578125" style="3" customWidth="1"/>
    <col min="4634" max="4634" width="15.42578125" style="3" customWidth="1"/>
    <col min="4635" max="4635" width="8.140625" style="3" customWidth="1"/>
    <col min="4636" max="4636" width="8.5703125" style="3" customWidth="1"/>
    <col min="4637" max="4640" width="11.42578125" style="3" customWidth="1"/>
    <col min="4641" max="4641" width="8.42578125" style="3" customWidth="1"/>
    <col min="4642" max="4642" width="8.85546875" style="3" customWidth="1"/>
    <col min="4643" max="4643" width="9.42578125" style="3" customWidth="1"/>
    <col min="4644" max="4644" width="8.7109375" style="3" customWidth="1"/>
    <col min="4645" max="4645" width="17.5703125" style="3" customWidth="1"/>
    <col min="4646" max="4646" width="17" style="3" customWidth="1"/>
    <col min="4647" max="4647" width="16.28515625" style="3" customWidth="1"/>
    <col min="4648" max="4864" width="11.42578125" style="3"/>
    <col min="4865" max="4865" width="4.140625" style="3" customWidth="1"/>
    <col min="4866" max="4866" width="14.28515625" style="3" customWidth="1"/>
    <col min="4867" max="4867" width="13.5703125" style="3" customWidth="1"/>
    <col min="4868" max="4868" width="21.7109375" style="3" customWidth="1"/>
    <col min="4869" max="4869" width="14.140625" style="3" customWidth="1"/>
    <col min="4870" max="4870" width="16.140625" style="3" customWidth="1"/>
    <col min="4871" max="4871" width="28.85546875" style="3" customWidth="1"/>
    <col min="4872" max="4872" width="0" style="3" hidden="1" customWidth="1"/>
    <col min="4873" max="4873" width="27" style="3" customWidth="1"/>
    <col min="4874" max="4874" width="10.5703125" style="3" customWidth="1"/>
    <col min="4875" max="4875" width="16.28515625" style="3" customWidth="1"/>
    <col min="4876" max="4876" width="14.42578125" style="3" customWidth="1"/>
    <col min="4877" max="4877" width="15.42578125" style="3" customWidth="1"/>
    <col min="4878" max="4878" width="8.140625" style="3" customWidth="1"/>
    <col min="4879" max="4879" width="8.5703125" style="3" customWidth="1"/>
    <col min="4880" max="4883" width="11.42578125" style="3" customWidth="1"/>
    <col min="4884" max="4884" width="8.42578125" style="3" customWidth="1"/>
    <col min="4885" max="4885" width="8.85546875" style="3" customWidth="1"/>
    <col min="4886" max="4886" width="9.42578125" style="3" customWidth="1"/>
    <col min="4887" max="4887" width="8.7109375" style="3" customWidth="1"/>
    <col min="4888" max="4888" width="16.28515625" style="3" customWidth="1"/>
    <col min="4889" max="4889" width="14.42578125" style="3" customWidth="1"/>
    <col min="4890" max="4890" width="15.42578125" style="3" customWidth="1"/>
    <col min="4891" max="4891" width="8.140625" style="3" customWidth="1"/>
    <col min="4892" max="4892" width="8.5703125" style="3" customWidth="1"/>
    <col min="4893" max="4896" width="11.42578125" style="3" customWidth="1"/>
    <col min="4897" max="4897" width="8.42578125" style="3" customWidth="1"/>
    <col min="4898" max="4898" width="8.85546875" style="3" customWidth="1"/>
    <col min="4899" max="4899" width="9.42578125" style="3" customWidth="1"/>
    <col min="4900" max="4900" width="8.7109375" style="3" customWidth="1"/>
    <col min="4901" max="4901" width="17.5703125" style="3" customWidth="1"/>
    <col min="4902" max="4902" width="17" style="3" customWidth="1"/>
    <col min="4903" max="4903" width="16.28515625" style="3" customWidth="1"/>
    <col min="4904" max="5120" width="11.42578125" style="3"/>
    <col min="5121" max="5121" width="4.140625" style="3" customWidth="1"/>
    <col min="5122" max="5122" width="14.28515625" style="3" customWidth="1"/>
    <col min="5123" max="5123" width="13.5703125" style="3" customWidth="1"/>
    <col min="5124" max="5124" width="21.7109375" style="3" customWidth="1"/>
    <col min="5125" max="5125" width="14.140625" style="3" customWidth="1"/>
    <col min="5126" max="5126" width="16.140625" style="3" customWidth="1"/>
    <col min="5127" max="5127" width="28.85546875" style="3" customWidth="1"/>
    <col min="5128" max="5128" width="0" style="3" hidden="1" customWidth="1"/>
    <col min="5129" max="5129" width="27" style="3" customWidth="1"/>
    <col min="5130" max="5130" width="10.5703125" style="3" customWidth="1"/>
    <col min="5131" max="5131" width="16.28515625" style="3" customWidth="1"/>
    <col min="5132" max="5132" width="14.42578125" style="3" customWidth="1"/>
    <col min="5133" max="5133" width="15.42578125" style="3" customWidth="1"/>
    <col min="5134" max="5134" width="8.140625" style="3" customWidth="1"/>
    <col min="5135" max="5135" width="8.5703125" style="3" customWidth="1"/>
    <col min="5136" max="5139" width="11.42578125" style="3" customWidth="1"/>
    <col min="5140" max="5140" width="8.42578125" style="3" customWidth="1"/>
    <col min="5141" max="5141" width="8.85546875" style="3" customWidth="1"/>
    <col min="5142" max="5142" width="9.42578125" style="3" customWidth="1"/>
    <col min="5143" max="5143" width="8.7109375" style="3" customWidth="1"/>
    <col min="5144" max="5144" width="16.28515625" style="3" customWidth="1"/>
    <col min="5145" max="5145" width="14.42578125" style="3" customWidth="1"/>
    <col min="5146" max="5146" width="15.42578125" style="3" customWidth="1"/>
    <col min="5147" max="5147" width="8.140625" style="3" customWidth="1"/>
    <col min="5148" max="5148" width="8.5703125" style="3" customWidth="1"/>
    <col min="5149" max="5152" width="11.42578125" style="3" customWidth="1"/>
    <col min="5153" max="5153" width="8.42578125" style="3" customWidth="1"/>
    <col min="5154" max="5154" width="8.85546875" style="3" customWidth="1"/>
    <col min="5155" max="5155" width="9.42578125" style="3" customWidth="1"/>
    <col min="5156" max="5156" width="8.7109375" style="3" customWidth="1"/>
    <col min="5157" max="5157" width="17.5703125" style="3" customWidth="1"/>
    <col min="5158" max="5158" width="17" style="3" customWidth="1"/>
    <col min="5159" max="5159" width="16.28515625" style="3" customWidth="1"/>
    <col min="5160" max="5376" width="11.42578125" style="3"/>
    <col min="5377" max="5377" width="4.140625" style="3" customWidth="1"/>
    <col min="5378" max="5378" width="14.28515625" style="3" customWidth="1"/>
    <col min="5379" max="5379" width="13.5703125" style="3" customWidth="1"/>
    <col min="5380" max="5380" width="21.7109375" style="3" customWidth="1"/>
    <col min="5381" max="5381" width="14.140625" style="3" customWidth="1"/>
    <col min="5382" max="5382" width="16.140625" style="3" customWidth="1"/>
    <col min="5383" max="5383" width="28.85546875" style="3" customWidth="1"/>
    <col min="5384" max="5384" width="0" style="3" hidden="1" customWidth="1"/>
    <col min="5385" max="5385" width="27" style="3" customWidth="1"/>
    <col min="5386" max="5386" width="10.5703125" style="3" customWidth="1"/>
    <col min="5387" max="5387" width="16.28515625" style="3" customWidth="1"/>
    <col min="5388" max="5388" width="14.42578125" style="3" customWidth="1"/>
    <col min="5389" max="5389" width="15.42578125" style="3" customWidth="1"/>
    <col min="5390" max="5390" width="8.140625" style="3" customWidth="1"/>
    <col min="5391" max="5391" width="8.5703125" style="3" customWidth="1"/>
    <col min="5392" max="5395" width="11.42578125" style="3" customWidth="1"/>
    <col min="5396" max="5396" width="8.42578125" style="3" customWidth="1"/>
    <col min="5397" max="5397" width="8.85546875" style="3" customWidth="1"/>
    <col min="5398" max="5398" width="9.42578125" style="3" customWidth="1"/>
    <col min="5399" max="5399" width="8.7109375" style="3" customWidth="1"/>
    <col min="5400" max="5400" width="16.28515625" style="3" customWidth="1"/>
    <col min="5401" max="5401" width="14.42578125" style="3" customWidth="1"/>
    <col min="5402" max="5402" width="15.42578125" style="3" customWidth="1"/>
    <col min="5403" max="5403" width="8.140625" style="3" customWidth="1"/>
    <col min="5404" max="5404" width="8.5703125" style="3" customWidth="1"/>
    <col min="5405" max="5408" width="11.42578125" style="3" customWidth="1"/>
    <col min="5409" max="5409" width="8.42578125" style="3" customWidth="1"/>
    <col min="5410" max="5410" width="8.85546875" style="3" customWidth="1"/>
    <col min="5411" max="5411" width="9.42578125" style="3" customWidth="1"/>
    <col min="5412" max="5412" width="8.7109375" style="3" customWidth="1"/>
    <col min="5413" max="5413" width="17.5703125" style="3" customWidth="1"/>
    <col min="5414" max="5414" width="17" style="3" customWidth="1"/>
    <col min="5415" max="5415" width="16.28515625" style="3" customWidth="1"/>
    <col min="5416" max="5632" width="11.42578125" style="3"/>
    <col min="5633" max="5633" width="4.140625" style="3" customWidth="1"/>
    <col min="5634" max="5634" width="14.28515625" style="3" customWidth="1"/>
    <col min="5635" max="5635" width="13.5703125" style="3" customWidth="1"/>
    <col min="5636" max="5636" width="21.7109375" style="3" customWidth="1"/>
    <col min="5637" max="5637" width="14.140625" style="3" customWidth="1"/>
    <col min="5638" max="5638" width="16.140625" style="3" customWidth="1"/>
    <col min="5639" max="5639" width="28.85546875" style="3" customWidth="1"/>
    <col min="5640" max="5640" width="0" style="3" hidden="1" customWidth="1"/>
    <col min="5641" max="5641" width="27" style="3" customWidth="1"/>
    <col min="5642" max="5642" width="10.5703125" style="3" customWidth="1"/>
    <col min="5643" max="5643" width="16.28515625" style="3" customWidth="1"/>
    <col min="5644" max="5644" width="14.42578125" style="3" customWidth="1"/>
    <col min="5645" max="5645" width="15.42578125" style="3" customWidth="1"/>
    <col min="5646" max="5646" width="8.140625" style="3" customWidth="1"/>
    <col min="5647" max="5647" width="8.5703125" style="3" customWidth="1"/>
    <col min="5648" max="5651" width="11.42578125" style="3" customWidth="1"/>
    <col min="5652" max="5652" width="8.42578125" style="3" customWidth="1"/>
    <col min="5653" max="5653" width="8.85546875" style="3" customWidth="1"/>
    <col min="5654" max="5654" width="9.42578125" style="3" customWidth="1"/>
    <col min="5655" max="5655" width="8.7109375" style="3" customWidth="1"/>
    <col min="5656" max="5656" width="16.28515625" style="3" customWidth="1"/>
    <col min="5657" max="5657" width="14.42578125" style="3" customWidth="1"/>
    <col min="5658" max="5658" width="15.42578125" style="3" customWidth="1"/>
    <col min="5659" max="5659" width="8.140625" style="3" customWidth="1"/>
    <col min="5660" max="5660" width="8.5703125" style="3" customWidth="1"/>
    <col min="5661" max="5664" width="11.42578125" style="3" customWidth="1"/>
    <col min="5665" max="5665" width="8.42578125" style="3" customWidth="1"/>
    <col min="5666" max="5666" width="8.85546875" style="3" customWidth="1"/>
    <col min="5667" max="5667" width="9.42578125" style="3" customWidth="1"/>
    <col min="5668" max="5668" width="8.7109375" style="3" customWidth="1"/>
    <col min="5669" max="5669" width="17.5703125" style="3" customWidth="1"/>
    <col min="5670" max="5670" width="17" style="3" customWidth="1"/>
    <col min="5671" max="5671" width="16.28515625" style="3" customWidth="1"/>
    <col min="5672" max="5888" width="11.42578125" style="3"/>
    <col min="5889" max="5889" width="4.140625" style="3" customWidth="1"/>
    <col min="5890" max="5890" width="14.28515625" style="3" customWidth="1"/>
    <col min="5891" max="5891" width="13.5703125" style="3" customWidth="1"/>
    <col min="5892" max="5892" width="21.7109375" style="3" customWidth="1"/>
    <col min="5893" max="5893" width="14.140625" style="3" customWidth="1"/>
    <col min="5894" max="5894" width="16.140625" style="3" customWidth="1"/>
    <col min="5895" max="5895" width="28.85546875" style="3" customWidth="1"/>
    <col min="5896" max="5896" width="0" style="3" hidden="1" customWidth="1"/>
    <col min="5897" max="5897" width="27" style="3" customWidth="1"/>
    <col min="5898" max="5898" width="10.5703125" style="3" customWidth="1"/>
    <col min="5899" max="5899" width="16.28515625" style="3" customWidth="1"/>
    <col min="5900" max="5900" width="14.42578125" style="3" customWidth="1"/>
    <col min="5901" max="5901" width="15.42578125" style="3" customWidth="1"/>
    <col min="5902" max="5902" width="8.140625" style="3" customWidth="1"/>
    <col min="5903" max="5903" width="8.5703125" style="3" customWidth="1"/>
    <col min="5904" max="5907" width="11.42578125" style="3" customWidth="1"/>
    <col min="5908" max="5908" width="8.42578125" style="3" customWidth="1"/>
    <col min="5909" max="5909" width="8.85546875" style="3" customWidth="1"/>
    <col min="5910" max="5910" width="9.42578125" style="3" customWidth="1"/>
    <col min="5911" max="5911" width="8.7109375" style="3" customWidth="1"/>
    <col min="5912" max="5912" width="16.28515625" style="3" customWidth="1"/>
    <col min="5913" max="5913" width="14.42578125" style="3" customWidth="1"/>
    <col min="5914" max="5914" width="15.42578125" style="3" customWidth="1"/>
    <col min="5915" max="5915" width="8.140625" style="3" customWidth="1"/>
    <col min="5916" max="5916" width="8.5703125" style="3" customWidth="1"/>
    <col min="5917" max="5920" width="11.42578125" style="3" customWidth="1"/>
    <col min="5921" max="5921" width="8.42578125" style="3" customWidth="1"/>
    <col min="5922" max="5922" width="8.85546875" style="3" customWidth="1"/>
    <col min="5923" max="5923" width="9.42578125" style="3" customWidth="1"/>
    <col min="5924" max="5924" width="8.7109375" style="3" customWidth="1"/>
    <col min="5925" max="5925" width="17.5703125" style="3" customWidth="1"/>
    <col min="5926" max="5926" width="17" style="3" customWidth="1"/>
    <col min="5927" max="5927" width="16.28515625" style="3" customWidth="1"/>
    <col min="5928" max="6144" width="11.42578125" style="3"/>
    <col min="6145" max="6145" width="4.140625" style="3" customWidth="1"/>
    <col min="6146" max="6146" width="14.28515625" style="3" customWidth="1"/>
    <col min="6147" max="6147" width="13.5703125" style="3" customWidth="1"/>
    <col min="6148" max="6148" width="21.7109375" style="3" customWidth="1"/>
    <col min="6149" max="6149" width="14.140625" style="3" customWidth="1"/>
    <col min="6150" max="6150" width="16.140625" style="3" customWidth="1"/>
    <col min="6151" max="6151" width="28.85546875" style="3" customWidth="1"/>
    <col min="6152" max="6152" width="0" style="3" hidden="1" customWidth="1"/>
    <col min="6153" max="6153" width="27" style="3" customWidth="1"/>
    <col min="6154" max="6154" width="10.5703125" style="3" customWidth="1"/>
    <col min="6155" max="6155" width="16.28515625" style="3" customWidth="1"/>
    <col min="6156" max="6156" width="14.42578125" style="3" customWidth="1"/>
    <col min="6157" max="6157" width="15.42578125" style="3" customWidth="1"/>
    <col min="6158" max="6158" width="8.140625" style="3" customWidth="1"/>
    <col min="6159" max="6159" width="8.5703125" style="3" customWidth="1"/>
    <col min="6160" max="6163" width="11.42578125" style="3" customWidth="1"/>
    <col min="6164" max="6164" width="8.42578125" style="3" customWidth="1"/>
    <col min="6165" max="6165" width="8.85546875" style="3" customWidth="1"/>
    <col min="6166" max="6166" width="9.42578125" style="3" customWidth="1"/>
    <col min="6167" max="6167" width="8.7109375" style="3" customWidth="1"/>
    <col min="6168" max="6168" width="16.28515625" style="3" customWidth="1"/>
    <col min="6169" max="6169" width="14.42578125" style="3" customWidth="1"/>
    <col min="6170" max="6170" width="15.42578125" style="3" customWidth="1"/>
    <col min="6171" max="6171" width="8.140625" style="3" customWidth="1"/>
    <col min="6172" max="6172" width="8.5703125" style="3" customWidth="1"/>
    <col min="6173" max="6176" width="11.42578125" style="3" customWidth="1"/>
    <col min="6177" max="6177" width="8.42578125" style="3" customWidth="1"/>
    <col min="6178" max="6178" width="8.85546875" style="3" customWidth="1"/>
    <col min="6179" max="6179" width="9.42578125" style="3" customWidth="1"/>
    <col min="6180" max="6180" width="8.7109375" style="3" customWidth="1"/>
    <col min="6181" max="6181" width="17.5703125" style="3" customWidth="1"/>
    <col min="6182" max="6182" width="17" style="3" customWidth="1"/>
    <col min="6183" max="6183" width="16.28515625" style="3" customWidth="1"/>
    <col min="6184" max="6400" width="11.42578125" style="3"/>
    <col min="6401" max="6401" width="4.140625" style="3" customWidth="1"/>
    <col min="6402" max="6402" width="14.28515625" style="3" customWidth="1"/>
    <col min="6403" max="6403" width="13.5703125" style="3" customWidth="1"/>
    <col min="6404" max="6404" width="21.7109375" style="3" customWidth="1"/>
    <col min="6405" max="6405" width="14.140625" style="3" customWidth="1"/>
    <col min="6406" max="6406" width="16.140625" style="3" customWidth="1"/>
    <col min="6407" max="6407" width="28.85546875" style="3" customWidth="1"/>
    <col min="6408" max="6408" width="0" style="3" hidden="1" customWidth="1"/>
    <col min="6409" max="6409" width="27" style="3" customWidth="1"/>
    <col min="6410" max="6410" width="10.5703125" style="3" customWidth="1"/>
    <col min="6411" max="6411" width="16.28515625" style="3" customWidth="1"/>
    <col min="6412" max="6412" width="14.42578125" style="3" customWidth="1"/>
    <col min="6413" max="6413" width="15.42578125" style="3" customWidth="1"/>
    <col min="6414" max="6414" width="8.140625" style="3" customWidth="1"/>
    <col min="6415" max="6415" width="8.5703125" style="3" customWidth="1"/>
    <col min="6416" max="6419" width="11.42578125" style="3" customWidth="1"/>
    <col min="6420" max="6420" width="8.42578125" style="3" customWidth="1"/>
    <col min="6421" max="6421" width="8.85546875" style="3" customWidth="1"/>
    <col min="6422" max="6422" width="9.42578125" style="3" customWidth="1"/>
    <col min="6423" max="6423" width="8.7109375" style="3" customWidth="1"/>
    <col min="6424" max="6424" width="16.28515625" style="3" customWidth="1"/>
    <col min="6425" max="6425" width="14.42578125" style="3" customWidth="1"/>
    <col min="6426" max="6426" width="15.42578125" style="3" customWidth="1"/>
    <col min="6427" max="6427" width="8.140625" style="3" customWidth="1"/>
    <col min="6428" max="6428" width="8.5703125" style="3" customWidth="1"/>
    <col min="6429" max="6432" width="11.42578125" style="3" customWidth="1"/>
    <col min="6433" max="6433" width="8.42578125" style="3" customWidth="1"/>
    <col min="6434" max="6434" width="8.85546875" style="3" customWidth="1"/>
    <col min="6435" max="6435" width="9.42578125" style="3" customWidth="1"/>
    <col min="6436" max="6436" width="8.7109375" style="3" customWidth="1"/>
    <col min="6437" max="6437" width="17.5703125" style="3" customWidth="1"/>
    <col min="6438" max="6438" width="17" style="3" customWidth="1"/>
    <col min="6439" max="6439" width="16.28515625" style="3" customWidth="1"/>
    <col min="6440" max="6656" width="11.42578125" style="3"/>
    <col min="6657" max="6657" width="4.140625" style="3" customWidth="1"/>
    <col min="6658" max="6658" width="14.28515625" style="3" customWidth="1"/>
    <col min="6659" max="6659" width="13.5703125" style="3" customWidth="1"/>
    <col min="6660" max="6660" width="21.7109375" style="3" customWidth="1"/>
    <col min="6661" max="6661" width="14.140625" style="3" customWidth="1"/>
    <col min="6662" max="6662" width="16.140625" style="3" customWidth="1"/>
    <col min="6663" max="6663" width="28.85546875" style="3" customWidth="1"/>
    <col min="6664" max="6664" width="0" style="3" hidden="1" customWidth="1"/>
    <col min="6665" max="6665" width="27" style="3" customWidth="1"/>
    <col min="6666" max="6666" width="10.5703125" style="3" customWidth="1"/>
    <col min="6667" max="6667" width="16.28515625" style="3" customWidth="1"/>
    <col min="6668" max="6668" width="14.42578125" style="3" customWidth="1"/>
    <col min="6669" max="6669" width="15.42578125" style="3" customWidth="1"/>
    <col min="6670" max="6670" width="8.140625" style="3" customWidth="1"/>
    <col min="6671" max="6671" width="8.5703125" style="3" customWidth="1"/>
    <col min="6672" max="6675" width="11.42578125" style="3" customWidth="1"/>
    <col min="6676" max="6676" width="8.42578125" style="3" customWidth="1"/>
    <col min="6677" max="6677" width="8.85546875" style="3" customWidth="1"/>
    <col min="6678" max="6678" width="9.42578125" style="3" customWidth="1"/>
    <col min="6679" max="6679" width="8.7109375" style="3" customWidth="1"/>
    <col min="6680" max="6680" width="16.28515625" style="3" customWidth="1"/>
    <col min="6681" max="6681" width="14.42578125" style="3" customWidth="1"/>
    <col min="6682" max="6682" width="15.42578125" style="3" customWidth="1"/>
    <col min="6683" max="6683" width="8.140625" style="3" customWidth="1"/>
    <col min="6684" max="6684" width="8.5703125" style="3" customWidth="1"/>
    <col min="6685" max="6688" width="11.42578125" style="3" customWidth="1"/>
    <col min="6689" max="6689" width="8.42578125" style="3" customWidth="1"/>
    <col min="6690" max="6690" width="8.85546875" style="3" customWidth="1"/>
    <col min="6691" max="6691" width="9.42578125" style="3" customWidth="1"/>
    <col min="6692" max="6692" width="8.7109375" style="3" customWidth="1"/>
    <col min="6693" max="6693" width="17.5703125" style="3" customWidth="1"/>
    <col min="6694" max="6694" width="17" style="3" customWidth="1"/>
    <col min="6695" max="6695" width="16.28515625" style="3" customWidth="1"/>
    <col min="6696" max="6912" width="11.42578125" style="3"/>
    <col min="6913" max="6913" width="4.140625" style="3" customWidth="1"/>
    <col min="6914" max="6914" width="14.28515625" style="3" customWidth="1"/>
    <col min="6915" max="6915" width="13.5703125" style="3" customWidth="1"/>
    <col min="6916" max="6916" width="21.7109375" style="3" customWidth="1"/>
    <col min="6917" max="6917" width="14.140625" style="3" customWidth="1"/>
    <col min="6918" max="6918" width="16.140625" style="3" customWidth="1"/>
    <col min="6919" max="6919" width="28.85546875" style="3" customWidth="1"/>
    <col min="6920" max="6920" width="0" style="3" hidden="1" customWidth="1"/>
    <col min="6921" max="6921" width="27" style="3" customWidth="1"/>
    <col min="6922" max="6922" width="10.5703125" style="3" customWidth="1"/>
    <col min="6923" max="6923" width="16.28515625" style="3" customWidth="1"/>
    <col min="6924" max="6924" width="14.42578125" style="3" customWidth="1"/>
    <col min="6925" max="6925" width="15.42578125" style="3" customWidth="1"/>
    <col min="6926" max="6926" width="8.140625" style="3" customWidth="1"/>
    <col min="6927" max="6927" width="8.5703125" style="3" customWidth="1"/>
    <col min="6928" max="6931" width="11.42578125" style="3" customWidth="1"/>
    <col min="6932" max="6932" width="8.42578125" style="3" customWidth="1"/>
    <col min="6933" max="6933" width="8.85546875" style="3" customWidth="1"/>
    <col min="6934" max="6934" width="9.42578125" style="3" customWidth="1"/>
    <col min="6935" max="6935" width="8.7109375" style="3" customWidth="1"/>
    <col min="6936" max="6936" width="16.28515625" style="3" customWidth="1"/>
    <col min="6937" max="6937" width="14.42578125" style="3" customWidth="1"/>
    <col min="6938" max="6938" width="15.42578125" style="3" customWidth="1"/>
    <col min="6939" max="6939" width="8.140625" style="3" customWidth="1"/>
    <col min="6940" max="6940" width="8.5703125" style="3" customWidth="1"/>
    <col min="6941" max="6944" width="11.42578125" style="3" customWidth="1"/>
    <col min="6945" max="6945" width="8.42578125" style="3" customWidth="1"/>
    <col min="6946" max="6946" width="8.85546875" style="3" customWidth="1"/>
    <col min="6947" max="6947" width="9.42578125" style="3" customWidth="1"/>
    <col min="6948" max="6948" width="8.7109375" style="3" customWidth="1"/>
    <col min="6949" max="6949" width="17.5703125" style="3" customWidth="1"/>
    <col min="6950" max="6950" width="17" style="3" customWidth="1"/>
    <col min="6951" max="6951" width="16.28515625" style="3" customWidth="1"/>
    <col min="6952" max="7168" width="11.42578125" style="3"/>
    <col min="7169" max="7169" width="4.140625" style="3" customWidth="1"/>
    <col min="7170" max="7170" width="14.28515625" style="3" customWidth="1"/>
    <col min="7171" max="7171" width="13.5703125" style="3" customWidth="1"/>
    <col min="7172" max="7172" width="21.7109375" style="3" customWidth="1"/>
    <col min="7173" max="7173" width="14.140625" style="3" customWidth="1"/>
    <col min="7174" max="7174" width="16.140625" style="3" customWidth="1"/>
    <col min="7175" max="7175" width="28.85546875" style="3" customWidth="1"/>
    <col min="7176" max="7176" width="0" style="3" hidden="1" customWidth="1"/>
    <col min="7177" max="7177" width="27" style="3" customWidth="1"/>
    <col min="7178" max="7178" width="10.5703125" style="3" customWidth="1"/>
    <col min="7179" max="7179" width="16.28515625" style="3" customWidth="1"/>
    <col min="7180" max="7180" width="14.42578125" style="3" customWidth="1"/>
    <col min="7181" max="7181" width="15.42578125" style="3" customWidth="1"/>
    <col min="7182" max="7182" width="8.140625" style="3" customWidth="1"/>
    <col min="7183" max="7183" width="8.5703125" style="3" customWidth="1"/>
    <col min="7184" max="7187" width="11.42578125" style="3" customWidth="1"/>
    <col min="7188" max="7188" width="8.42578125" style="3" customWidth="1"/>
    <col min="7189" max="7189" width="8.85546875" style="3" customWidth="1"/>
    <col min="7190" max="7190" width="9.42578125" style="3" customWidth="1"/>
    <col min="7191" max="7191" width="8.7109375" style="3" customWidth="1"/>
    <col min="7192" max="7192" width="16.28515625" style="3" customWidth="1"/>
    <col min="7193" max="7193" width="14.42578125" style="3" customWidth="1"/>
    <col min="7194" max="7194" width="15.42578125" style="3" customWidth="1"/>
    <col min="7195" max="7195" width="8.140625" style="3" customWidth="1"/>
    <col min="7196" max="7196" width="8.5703125" style="3" customWidth="1"/>
    <col min="7197" max="7200" width="11.42578125" style="3" customWidth="1"/>
    <col min="7201" max="7201" width="8.42578125" style="3" customWidth="1"/>
    <col min="7202" max="7202" width="8.85546875" style="3" customWidth="1"/>
    <col min="7203" max="7203" width="9.42578125" style="3" customWidth="1"/>
    <col min="7204" max="7204" width="8.7109375" style="3" customWidth="1"/>
    <col min="7205" max="7205" width="17.5703125" style="3" customWidth="1"/>
    <col min="7206" max="7206" width="17" style="3" customWidth="1"/>
    <col min="7207" max="7207" width="16.28515625" style="3" customWidth="1"/>
    <col min="7208" max="7424" width="11.42578125" style="3"/>
    <col min="7425" max="7425" width="4.140625" style="3" customWidth="1"/>
    <col min="7426" max="7426" width="14.28515625" style="3" customWidth="1"/>
    <col min="7427" max="7427" width="13.5703125" style="3" customWidth="1"/>
    <col min="7428" max="7428" width="21.7109375" style="3" customWidth="1"/>
    <col min="7429" max="7429" width="14.140625" style="3" customWidth="1"/>
    <col min="7430" max="7430" width="16.140625" style="3" customWidth="1"/>
    <col min="7431" max="7431" width="28.85546875" style="3" customWidth="1"/>
    <col min="7432" max="7432" width="0" style="3" hidden="1" customWidth="1"/>
    <col min="7433" max="7433" width="27" style="3" customWidth="1"/>
    <col min="7434" max="7434" width="10.5703125" style="3" customWidth="1"/>
    <col min="7435" max="7435" width="16.28515625" style="3" customWidth="1"/>
    <col min="7436" max="7436" width="14.42578125" style="3" customWidth="1"/>
    <col min="7437" max="7437" width="15.42578125" style="3" customWidth="1"/>
    <col min="7438" max="7438" width="8.140625" style="3" customWidth="1"/>
    <col min="7439" max="7439" width="8.5703125" style="3" customWidth="1"/>
    <col min="7440" max="7443" width="11.42578125" style="3" customWidth="1"/>
    <col min="7444" max="7444" width="8.42578125" style="3" customWidth="1"/>
    <col min="7445" max="7445" width="8.85546875" style="3" customWidth="1"/>
    <col min="7446" max="7446" width="9.42578125" style="3" customWidth="1"/>
    <col min="7447" max="7447" width="8.7109375" style="3" customWidth="1"/>
    <col min="7448" max="7448" width="16.28515625" style="3" customWidth="1"/>
    <col min="7449" max="7449" width="14.42578125" style="3" customWidth="1"/>
    <col min="7450" max="7450" width="15.42578125" style="3" customWidth="1"/>
    <col min="7451" max="7451" width="8.140625" style="3" customWidth="1"/>
    <col min="7452" max="7452" width="8.5703125" style="3" customWidth="1"/>
    <col min="7453" max="7456" width="11.42578125" style="3" customWidth="1"/>
    <col min="7457" max="7457" width="8.42578125" style="3" customWidth="1"/>
    <col min="7458" max="7458" width="8.85546875" style="3" customWidth="1"/>
    <col min="7459" max="7459" width="9.42578125" style="3" customWidth="1"/>
    <col min="7460" max="7460" width="8.7109375" style="3" customWidth="1"/>
    <col min="7461" max="7461" width="17.5703125" style="3" customWidth="1"/>
    <col min="7462" max="7462" width="17" style="3" customWidth="1"/>
    <col min="7463" max="7463" width="16.28515625" style="3" customWidth="1"/>
    <col min="7464" max="7680" width="11.42578125" style="3"/>
    <col min="7681" max="7681" width="4.140625" style="3" customWidth="1"/>
    <col min="7682" max="7682" width="14.28515625" style="3" customWidth="1"/>
    <col min="7683" max="7683" width="13.5703125" style="3" customWidth="1"/>
    <col min="7684" max="7684" width="21.7109375" style="3" customWidth="1"/>
    <col min="7685" max="7685" width="14.140625" style="3" customWidth="1"/>
    <col min="7686" max="7686" width="16.140625" style="3" customWidth="1"/>
    <col min="7687" max="7687" width="28.85546875" style="3" customWidth="1"/>
    <col min="7688" max="7688" width="0" style="3" hidden="1" customWidth="1"/>
    <col min="7689" max="7689" width="27" style="3" customWidth="1"/>
    <col min="7690" max="7690" width="10.5703125" style="3" customWidth="1"/>
    <col min="7691" max="7691" width="16.28515625" style="3" customWidth="1"/>
    <col min="7692" max="7692" width="14.42578125" style="3" customWidth="1"/>
    <col min="7693" max="7693" width="15.42578125" style="3" customWidth="1"/>
    <col min="7694" max="7694" width="8.140625" style="3" customWidth="1"/>
    <col min="7695" max="7695" width="8.5703125" style="3" customWidth="1"/>
    <col min="7696" max="7699" width="11.42578125" style="3" customWidth="1"/>
    <col min="7700" max="7700" width="8.42578125" style="3" customWidth="1"/>
    <col min="7701" max="7701" width="8.85546875" style="3" customWidth="1"/>
    <col min="7702" max="7702" width="9.42578125" style="3" customWidth="1"/>
    <col min="7703" max="7703" width="8.7109375" style="3" customWidth="1"/>
    <col min="7704" max="7704" width="16.28515625" style="3" customWidth="1"/>
    <col min="7705" max="7705" width="14.42578125" style="3" customWidth="1"/>
    <col min="7706" max="7706" width="15.42578125" style="3" customWidth="1"/>
    <col min="7707" max="7707" width="8.140625" style="3" customWidth="1"/>
    <col min="7708" max="7708" width="8.5703125" style="3" customWidth="1"/>
    <col min="7709" max="7712" width="11.42578125" style="3" customWidth="1"/>
    <col min="7713" max="7713" width="8.42578125" style="3" customWidth="1"/>
    <col min="7714" max="7714" width="8.85546875" style="3" customWidth="1"/>
    <col min="7715" max="7715" width="9.42578125" style="3" customWidth="1"/>
    <col min="7716" max="7716" width="8.7109375" style="3" customWidth="1"/>
    <col min="7717" max="7717" width="17.5703125" style="3" customWidth="1"/>
    <col min="7718" max="7718" width="17" style="3" customWidth="1"/>
    <col min="7719" max="7719" width="16.28515625" style="3" customWidth="1"/>
    <col min="7720" max="7936" width="11.42578125" style="3"/>
    <col min="7937" max="7937" width="4.140625" style="3" customWidth="1"/>
    <col min="7938" max="7938" width="14.28515625" style="3" customWidth="1"/>
    <col min="7939" max="7939" width="13.5703125" style="3" customWidth="1"/>
    <col min="7940" max="7940" width="21.7109375" style="3" customWidth="1"/>
    <col min="7941" max="7941" width="14.140625" style="3" customWidth="1"/>
    <col min="7942" max="7942" width="16.140625" style="3" customWidth="1"/>
    <col min="7943" max="7943" width="28.85546875" style="3" customWidth="1"/>
    <col min="7944" max="7944" width="0" style="3" hidden="1" customWidth="1"/>
    <col min="7945" max="7945" width="27" style="3" customWidth="1"/>
    <col min="7946" max="7946" width="10.5703125" style="3" customWidth="1"/>
    <col min="7947" max="7947" width="16.28515625" style="3" customWidth="1"/>
    <col min="7948" max="7948" width="14.42578125" style="3" customWidth="1"/>
    <col min="7949" max="7949" width="15.42578125" style="3" customWidth="1"/>
    <col min="7950" max="7950" width="8.140625" style="3" customWidth="1"/>
    <col min="7951" max="7951" width="8.5703125" style="3" customWidth="1"/>
    <col min="7952" max="7955" width="11.42578125" style="3" customWidth="1"/>
    <col min="7956" max="7956" width="8.42578125" style="3" customWidth="1"/>
    <col min="7957" max="7957" width="8.85546875" style="3" customWidth="1"/>
    <col min="7958" max="7958" width="9.42578125" style="3" customWidth="1"/>
    <col min="7959" max="7959" width="8.7109375" style="3" customWidth="1"/>
    <col min="7960" max="7960" width="16.28515625" style="3" customWidth="1"/>
    <col min="7961" max="7961" width="14.42578125" style="3" customWidth="1"/>
    <col min="7962" max="7962" width="15.42578125" style="3" customWidth="1"/>
    <col min="7963" max="7963" width="8.140625" style="3" customWidth="1"/>
    <col min="7964" max="7964" width="8.5703125" style="3" customWidth="1"/>
    <col min="7965" max="7968" width="11.42578125" style="3" customWidth="1"/>
    <col min="7969" max="7969" width="8.42578125" style="3" customWidth="1"/>
    <col min="7970" max="7970" width="8.85546875" style="3" customWidth="1"/>
    <col min="7971" max="7971" width="9.42578125" style="3" customWidth="1"/>
    <col min="7972" max="7972" width="8.7109375" style="3" customWidth="1"/>
    <col min="7973" max="7973" width="17.5703125" style="3" customWidth="1"/>
    <col min="7974" max="7974" width="17" style="3" customWidth="1"/>
    <col min="7975" max="7975" width="16.28515625" style="3" customWidth="1"/>
    <col min="7976" max="8192" width="11.42578125" style="3"/>
    <col min="8193" max="8193" width="4.140625" style="3" customWidth="1"/>
    <col min="8194" max="8194" width="14.28515625" style="3" customWidth="1"/>
    <col min="8195" max="8195" width="13.5703125" style="3" customWidth="1"/>
    <col min="8196" max="8196" width="21.7109375" style="3" customWidth="1"/>
    <col min="8197" max="8197" width="14.140625" style="3" customWidth="1"/>
    <col min="8198" max="8198" width="16.140625" style="3" customWidth="1"/>
    <col min="8199" max="8199" width="28.85546875" style="3" customWidth="1"/>
    <col min="8200" max="8200" width="0" style="3" hidden="1" customWidth="1"/>
    <col min="8201" max="8201" width="27" style="3" customWidth="1"/>
    <col min="8202" max="8202" width="10.5703125" style="3" customWidth="1"/>
    <col min="8203" max="8203" width="16.28515625" style="3" customWidth="1"/>
    <col min="8204" max="8204" width="14.42578125" style="3" customWidth="1"/>
    <col min="8205" max="8205" width="15.42578125" style="3" customWidth="1"/>
    <col min="8206" max="8206" width="8.140625" style="3" customWidth="1"/>
    <col min="8207" max="8207" width="8.5703125" style="3" customWidth="1"/>
    <col min="8208" max="8211" width="11.42578125" style="3" customWidth="1"/>
    <col min="8212" max="8212" width="8.42578125" style="3" customWidth="1"/>
    <col min="8213" max="8213" width="8.85546875" style="3" customWidth="1"/>
    <col min="8214" max="8214" width="9.42578125" style="3" customWidth="1"/>
    <col min="8215" max="8215" width="8.7109375" style="3" customWidth="1"/>
    <col min="8216" max="8216" width="16.28515625" style="3" customWidth="1"/>
    <col min="8217" max="8217" width="14.42578125" style="3" customWidth="1"/>
    <col min="8218" max="8218" width="15.42578125" style="3" customWidth="1"/>
    <col min="8219" max="8219" width="8.140625" style="3" customWidth="1"/>
    <col min="8220" max="8220" width="8.5703125" style="3" customWidth="1"/>
    <col min="8221" max="8224" width="11.42578125" style="3" customWidth="1"/>
    <col min="8225" max="8225" width="8.42578125" style="3" customWidth="1"/>
    <col min="8226" max="8226" width="8.85546875" style="3" customWidth="1"/>
    <col min="8227" max="8227" width="9.42578125" style="3" customWidth="1"/>
    <col min="8228" max="8228" width="8.7109375" style="3" customWidth="1"/>
    <col min="8229" max="8229" width="17.5703125" style="3" customWidth="1"/>
    <col min="8230" max="8230" width="17" style="3" customWidth="1"/>
    <col min="8231" max="8231" width="16.28515625" style="3" customWidth="1"/>
    <col min="8232" max="8448" width="11.42578125" style="3"/>
    <col min="8449" max="8449" width="4.140625" style="3" customWidth="1"/>
    <col min="8450" max="8450" width="14.28515625" style="3" customWidth="1"/>
    <col min="8451" max="8451" width="13.5703125" style="3" customWidth="1"/>
    <col min="8452" max="8452" width="21.7109375" style="3" customWidth="1"/>
    <col min="8453" max="8453" width="14.140625" style="3" customWidth="1"/>
    <col min="8454" max="8454" width="16.140625" style="3" customWidth="1"/>
    <col min="8455" max="8455" width="28.85546875" style="3" customWidth="1"/>
    <col min="8456" max="8456" width="0" style="3" hidden="1" customWidth="1"/>
    <col min="8457" max="8457" width="27" style="3" customWidth="1"/>
    <col min="8458" max="8458" width="10.5703125" style="3" customWidth="1"/>
    <col min="8459" max="8459" width="16.28515625" style="3" customWidth="1"/>
    <col min="8460" max="8460" width="14.42578125" style="3" customWidth="1"/>
    <col min="8461" max="8461" width="15.42578125" style="3" customWidth="1"/>
    <col min="8462" max="8462" width="8.140625" style="3" customWidth="1"/>
    <col min="8463" max="8463" width="8.5703125" style="3" customWidth="1"/>
    <col min="8464" max="8467" width="11.42578125" style="3" customWidth="1"/>
    <col min="8468" max="8468" width="8.42578125" style="3" customWidth="1"/>
    <col min="8469" max="8469" width="8.85546875" style="3" customWidth="1"/>
    <col min="8470" max="8470" width="9.42578125" style="3" customWidth="1"/>
    <col min="8471" max="8471" width="8.7109375" style="3" customWidth="1"/>
    <col min="8472" max="8472" width="16.28515625" style="3" customWidth="1"/>
    <col min="8473" max="8473" width="14.42578125" style="3" customWidth="1"/>
    <col min="8474" max="8474" width="15.42578125" style="3" customWidth="1"/>
    <col min="8475" max="8475" width="8.140625" style="3" customWidth="1"/>
    <col min="8476" max="8476" width="8.5703125" style="3" customWidth="1"/>
    <col min="8477" max="8480" width="11.42578125" style="3" customWidth="1"/>
    <col min="8481" max="8481" width="8.42578125" style="3" customWidth="1"/>
    <col min="8482" max="8482" width="8.85546875" style="3" customWidth="1"/>
    <col min="8483" max="8483" width="9.42578125" style="3" customWidth="1"/>
    <col min="8484" max="8484" width="8.7109375" style="3" customWidth="1"/>
    <col min="8485" max="8485" width="17.5703125" style="3" customWidth="1"/>
    <col min="8486" max="8486" width="17" style="3" customWidth="1"/>
    <col min="8487" max="8487" width="16.28515625" style="3" customWidth="1"/>
    <col min="8488" max="8704" width="11.42578125" style="3"/>
    <col min="8705" max="8705" width="4.140625" style="3" customWidth="1"/>
    <col min="8706" max="8706" width="14.28515625" style="3" customWidth="1"/>
    <col min="8707" max="8707" width="13.5703125" style="3" customWidth="1"/>
    <col min="8708" max="8708" width="21.7109375" style="3" customWidth="1"/>
    <col min="8709" max="8709" width="14.140625" style="3" customWidth="1"/>
    <col min="8710" max="8710" width="16.140625" style="3" customWidth="1"/>
    <col min="8711" max="8711" width="28.85546875" style="3" customWidth="1"/>
    <col min="8712" max="8712" width="0" style="3" hidden="1" customWidth="1"/>
    <col min="8713" max="8713" width="27" style="3" customWidth="1"/>
    <col min="8714" max="8714" width="10.5703125" style="3" customWidth="1"/>
    <col min="8715" max="8715" width="16.28515625" style="3" customWidth="1"/>
    <col min="8716" max="8716" width="14.42578125" style="3" customWidth="1"/>
    <col min="8717" max="8717" width="15.42578125" style="3" customWidth="1"/>
    <col min="8718" max="8718" width="8.140625" style="3" customWidth="1"/>
    <col min="8719" max="8719" width="8.5703125" style="3" customWidth="1"/>
    <col min="8720" max="8723" width="11.42578125" style="3" customWidth="1"/>
    <col min="8724" max="8724" width="8.42578125" style="3" customWidth="1"/>
    <col min="8725" max="8725" width="8.85546875" style="3" customWidth="1"/>
    <col min="8726" max="8726" width="9.42578125" style="3" customWidth="1"/>
    <col min="8727" max="8727" width="8.7109375" style="3" customWidth="1"/>
    <col min="8728" max="8728" width="16.28515625" style="3" customWidth="1"/>
    <col min="8729" max="8729" width="14.42578125" style="3" customWidth="1"/>
    <col min="8730" max="8730" width="15.42578125" style="3" customWidth="1"/>
    <col min="8731" max="8731" width="8.140625" style="3" customWidth="1"/>
    <col min="8732" max="8732" width="8.5703125" style="3" customWidth="1"/>
    <col min="8733" max="8736" width="11.42578125" style="3" customWidth="1"/>
    <col min="8737" max="8737" width="8.42578125" style="3" customWidth="1"/>
    <col min="8738" max="8738" width="8.85546875" style="3" customWidth="1"/>
    <col min="8739" max="8739" width="9.42578125" style="3" customWidth="1"/>
    <col min="8740" max="8740" width="8.7109375" style="3" customWidth="1"/>
    <col min="8741" max="8741" width="17.5703125" style="3" customWidth="1"/>
    <col min="8742" max="8742" width="17" style="3" customWidth="1"/>
    <col min="8743" max="8743" width="16.28515625" style="3" customWidth="1"/>
    <col min="8744" max="8960" width="11.42578125" style="3"/>
    <col min="8961" max="8961" width="4.140625" style="3" customWidth="1"/>
    <col min="8962" max="8962" width="14.28515625" style="3" customWidth="1"/>
    <col min="8963" max="8963" width="13.5703125" style="3" customWidth="1"/>
    <col min="8964" max="8964" width="21.7109375" style="3" customWidth="1"/>
    <col min="8965" max="8965" width="14.140625" style="3" customWidth="1"/>
    <col min="8966" max="8966" width="16.140625" style="3" customWidth="1"/>
    <col min="8967" max="8967" width="28.85546875" style="3" customWidth="1"/>
    <col min="8968" max="8968" width="0" style="3" hidden="1" customWidth="1"/>
    <col min="8969" max="8969" width="27" style="3" customWidth="1"/>
    <col min="8970" max="8970" width="10.5703125" style="3" customWidth="1"/>
    <col min="8971" max="8971" width="16.28515625" style="3" customWidth="1"/>
    <col min="8972" max="8972" width="14.42578125" style="3" customWidth="1"/>
    <col min="8973" max="8973" width="15.42578125" style="3" customWidth="1"/>
    <col min="8974" max="8974" width="8.140625" style="3" customWidth="1"/>
    <col min="8975" max="8975" width="8.5703125" style="3" customWidth="1"/>
    <col min="8976" max="8979" width="11.42578125" style="3" customWidth="1"/>
    <col min="8980" max="8980" width="8.42578125" style="3" customWidth="1"/>
    <col min="8981" max="8981" width="8.85546875" style="3" customWidth="1"/>
    <col min="8982" max="8982" width="9.42578125" style="3" customWidth="1"/>
    <col min="8983" max="8983" width="8.7109375" style="3" customWidth="1"/>
    <col min="8984" max="8984" width="16.28515625" style="3" customWidth="1"/>
    <col min="8985" max="8985" width="14.42578125" style="3" customWidth="1"/>
    <col min="8986" max="8986" width="15.42578125" style="3" customWidth="1"/>
    <col min="8987" max="8987" width="8.140625" style="3" customWidth="1"/>
    <col min="8988" max="8988" width="8.5703125" style="3" customWidth="1"/>
    <col min="8989" max="8992" width="11.42578125" style="3" customWidth="1"/>
    <col min="8993" max="8993" width="8.42578125" style="3" customWidth="1"/>
    <col min="8994" max="8994" width="8.85546875" style="3" customWidth="1"/>
    <col min="8995" max="8995" width="9.42578125" style="3" customWidth="1"/>
    <col min="8996" max="8996" width="8.7109375" style="3" customWidth="1"/>
    <col min="8997" max="8997" width="17.5703125" style="3" customWidth="1"/>
    <col min="8998" max="8998" width="17" style="3" customWidth="1"/>
    <col min="8999" max="8999" width="16.28515625" style="3" customWidth="1"/>
    <col min="9000" max="9216" width="11.42578125" style="3"/>
    <col min="9217" max="9217" width="4.140625" style="3" customWidth="1"/>
    <col min="9218" max="9218" width="14.28515625" style="3" customWidth="1"/>
    <col min="9219" max="9219" width="13.5703125" style="3" customWidth="1"/>
    <col min="9220" max="9220" width="21.7109375" style="3" customWidth="1"/>
    <col min="9221" max="9221" width="14.140625" style="3" customWidth="1"/>
    <col min="9222" max="9222" width="16.140625" style="3" customWidth="1"/>
    <col min="9223" max="9223" width="28.85546875" style="3" customWidth="1"/>
    <col min="9224" max="9224" width="0" style="3" hidden="1" customWidth="1"/>
    <col min="9225" max="9225" width="27" style="3" customWidth="1"/>
    <col min="9226" max="9226" width="10.5703125" style="3" customWidth="1"/>
    <col min="9227" max="9227" width="16.28515625" style="3" customWidth="1"/>
    <col min="9228" max="9228" width="14.42578125" style="3" customWidth="1"/>
    <col min="9229" max="9229" width="15.42578125" style="3" customWidth="1"/>
    <col min="9230" max="9230" width="8.140625" style="3" customWidth="1"/>
    <col min="9231" max="9231" width="8.5703125" style="3" customWidth="1"/>
    <col min="9232" max="9235" width="11.42578125" style="3" customWidth="1"/>
    <col min="9236" max="9236" width="8.42578125" style="3" customWidth="1"/>
    <col min="9237" max="9237" width="8.85546875" style="3" customWidth="1"/>
    <col min="9238" max="9238" width="9.42578125" style="3" customWidth="1"/>
    <col min="9239" max="9239" width="8.7109375" style="3" customWidth="1"/>
    <col min="9240" max="9240" width="16.28515625" style="3" customWidth="1"/>
    <col min="9241" max="9241" width="14.42578125" style="3" customWidth="1"/>
    <col min="9242" max="9242" width="15.42578125" style="3" customWidth="1"/>
    <col min="9243" max="9243" width="8.140625" style="3" customWidth="1"/>
    <col min="9244" max="9244" width="8.5703125" style="3" customWidth="1"/>
    <col min="9245" max="9248" width="11.42578125" style="3" customWidth="1"/>
    <col min="9249" max="9249" width="8.42578125" style="3" customWidth="1"/>
    <col min="9250" max="9250" width="8.85546875" style="3" customWidth="1"/>
    <col min="9251" max="9251" width="9.42578125" style="3" customWidth="1"/>
    <col min="9252" max="9252" width="8.7109375" style="3" customWidth="1"/>
    <col min="9253" max="9253" width="17.5703125" style="3" customWidth="1"/>
    <col min="9254" max="9254" width="17" style="3" customWidth="1"/>
    <col min="9255" max="9255" width="16.28515625" style="3" customWidth="1"/>
    <col min="9256" max="9472" width="11.42578125" style="3"/>
    <col min="9473" max="9473" width="4.140625" style="3" customWidth="1"/>
    <col min="9474" max="9474" width="14.28515625" style="3" customWidth="1"/>
    <col min="9475" max="9475" width="13.5703125" style="3" customWidth="1"/>
    <col min="9476" max="9476" width="21.7109375" style="3" customWidth="1"/>
    <col min="9477" max="9477" width="14.140625" style="3" customWidth="1"/>
    <col min="9478" max="9478" width="16.140625" style="3" customWidth="1"/>
    <col min="9479" max="9479" width="28.85546875" style="3" customWidth="1"/>
    <col min="9480" max="9480" width="0" style="3" hidden="1" customWidth="1"/>
    <col min="9481" max="9481" width="27" style="3" customWidth="1"/>
    <col min="9482" max="9482" width="10.5703125" style="3" customWidth="1"/>
    <col min="9483" max="9483" width="16.28515625" style="3" customWidth="1"/>
    <col min="9484" max="9484" width="14.42578125" style="3" customWidth="1"/>
    <col min="9485" max="9485" width="15.42578125" style="3" customWidth="1"/>
    <col min="9486" max="9486" width="8.140625" style="3" customWidth="1"/>
    <col min="9487" max="9487" width="8.5703125" style="3" customWidth="1"/>
    <col min="9488" max="9491" width="11.42578125" style="3" customWidth="1"/>
    <col min="9492" max="9492" width="8.42578125" style="3" customWidth="1"/>
    <col min="9493" max="9493" width="8.85546875" style="3" customWidth="1"/>
    <col min="9494" max="9494" width="9.42578125" style="3" customWidth="1"/>
    <col min="9495" max="9495" width="8.7109375" style="3" customWidth="1"/>
    <col min="9496" max="9496" width="16.28515625" style="3" customWidth="1"/>
    <col min="9497" max="9497" width="14.42578125" style="3" customWidth="1"/>
    <col min="9498" max="9498" width="15.42578125" style="3" customWidth="1"/>
    <col min="9499" max="9499" width="8.140625" style="3" customWidth="1"/>
    <col min="9500" max="9500" width="8.5703125" style="3" customWidth="1"/>
    <col min="9501" max="9504" width="11.42578125" style="3" customWidth="1"/>
    <col min="9505" max="9505" width="8.42578125" style="3" customWidth="1"/>
    <col min="9506" max="9506" width="8.85546875" style="3" customWidth="1"/>
    <col min="9507" max="9507" width="9.42578125" style="3" customWidth="1"/>
    <col min="9508" max="9508" width="8.7109375" style="3" customWidth="1"/>
    <col min="9509" max="9509" width="17.5703125" style="3" customWidth="1"/>
    <col min="9510" max="9510" width="17" style="3" customWidth="1"/>
    <col min="9511" max="9511" width="16.28515625" style="3" customWidth="1"/>
    <col min="9512" max="9728" width="11.42578125" style="3"/>
    <col min="9729" max="9729" width="4.140625" style="3" customWidth="1"/>
    <col min="9730" max="9730" width="14.28515625" style="3" customWidth="1"/>
    <col min="9731" max="9731" width="13.5703125" style="3" customWidth="1"/>
    <col min="9732" max="9732" width="21.7109375" style="3" customWidth="1"/>
    <col min="9733" max="9733" width="14.140625" style="3" customWidth="1"/>
    <col min="9734" max="9734" width="16.140625" style="3" customWidth="1"/>
    <col min="9735" max="9735" width="28.85546875" style="3" customWidth="1"/>
    <col min="9736" max="9736" width="0" style="3" hidden="1" customWidth="1"/>
    <col min="9737" max="9737" width="27" style="3" customWidth="1"/>
    <col min="9738" max="9738" width="10.5703125" style="3" customWidth="1"/>
    <col min="9739" max="9739" width="16.28515625" style="3" customWidth="1"/>
    <col min="9740" max="9740" width="14.42578125" style="3" customWidth="1"/>
    <col min="9741" max="9741" width="15.42578125" style="3" customWidth="1"/>
    <col min="9742" max="9742" width="8.140625" style="3" customWidth="1"/>
    <col min="9743" max="9743" width="8.5703125" style="3" customWidth="1"/>
    <col min="9744" max="9747" width="11.42578125" style="3" customWidth="1"/>
    <col min="9748" max="9748" width="8.42578125" style="3" customWidth="1"/>
    <col min="9749" max="9749" width="8.85546875" style="3" customWidth="1"/>
    <col min="9750" max="9750" width="9.42578125" style="3" customWidth="1"/>
    <col min="9751" max="9751" width="8.7109375" style="3" customWidth="1"/>
    <col min="9752" max="9752" width="16.28515625" style="3" customWidth="1"/>
    <col min="9753" max="9753" width="14.42578125" style="3" customWidth="1"/>
    <col min="9754" max="9754" width="15.42578125" style="3" customWidth="1"/>
    <col min="9755" max="9755" width="8.140625" style="3" customWidth="1"/>
    <col min="9756" max="9756" width="8.5703125" style="3" customWidth="1"/>
    <col min="9757" max="9760" width="11.42578125" style="3" customWidth="1"/>
    <col min="9761" max="9761" width="8.42578125" style="3" customWidth="1"/>
    <col min="9762" max="9762" width="8.85546875" style="3" customWidth="1"/>
    <col min="9763" max="9763" width="9.42578125" style="3" customWidth="1"/>
    <col min="9764" max="9764" width="8.7109375" style="3" customWidth="1"/>
    <col min="9765" max="9765" width="17.5703125" style="3" customWidth="1"/>
    <col min="9766" max="9766" width="17" style="3" customWidth="1"/>
    <col min="9767" max="9767" width="16.28515625" style="3" customWidth="1"/>
    <col min="9768" max="9984" width="11.42578125" style="3"/>
    <col min="9985" max="9985" width="4.140625" style="3" customWidth="1"/>
    <col min="9986" max="9986" width="14.28515625" style="3" customWidth="1"/>
    <col min="9987" max="9987" width="13.5703125" style="3" customWidth="1"/>
    <col min="9988" max="9988" width="21.7109375" style="3" customWidth="1"/>
    <col min="9989" max="9989" width="14.140625" style="3" customWidth="1"/>
    <col min="9990" max="9990" width="16.140625" style="3" customWidth="1"/>
    <col min="9991" max="9991" width="28.85546875" style="3" customWidth="1"/>
    <col min="9992" max="9992" width="0" style="3" hidden="1" customWidth="1"/>
    <col min="9993" max="9993" width="27" style="3" customWidth="1"/>
    <col min="9994" max="9994" width="10.5703125" style="3" customWidth="1"/>
    <col min="9995" max="9995" width="16.28515625" style="3" customWidth="1"/>
    <col min="9996" max="9996" width="14.42578125" style="3" customWidth="1"/>
    <col min="9997" max="9997" width="15.42578125" style="3" customWidth="1"/>
    <col min="9998" max="9998" width="8.140625" style="3" customWidth="1"/>
    <col min="9999" max="9999" width="8.5703125" style="3" customWidth="1"/>
    <col min="10000" max="10003" width="11.42578125" style="3" customWidth="1"/>
    <col min="10004" max="10004" width="8.42578125" style="3" customWidth="1"/>
    <col min="10005" max="10005" width="8.85546875" style="3" customWidth="1"/>
    <col min="10006" max="10006" width="9.42578125" style="3" customWidth="1"/>
    <col min="10007" max="10007" width="8.7109375" style="3" customWidth="1"/>
    <col min="10008" max="10008" width="16.28515625" style="3" customWidth="1"/>
    <col min="10009" max="10009" width="14.42578125" style="3" customWidth="1"/>
    <col min="10010" max="10010" width="15.42578125" style="3" customWidth="1"/>
    <col min="10011" max="10011" width="8.140625" style="3" customWidth="1"/>
    <col min="10012" max="10012" width="8.5703125" style="3" customWidth="1"/>
    <col min="10013" max="10016" width="11.42578125" style="3" customWidth="1"/>
    <col min="10017" max="10017" width="8.42578125" style="3" customWidth="1"/>
    <col min="10018" max="10018" width="8.85546875" style="3" customWidth="1"/>
    <col min="10019" max="10019" width="9.42578125" style="3" customWidth="1"/>
    <col min="10020" max="10020" width="8.7109375" style="3" customWidth="1"/>
    <col min="10021" max="10021" width="17.5703125" style="3" customWidth="1"/>
    <col min="10022" max="10022" width="17" style="3" customWidth="1"/>
    <col min="10023" max="10023" width="16.28515625" style="3" customWidth="1"/>
    <col min="10024" max="10240" width="11.42578125" style="3"/>
    <col min="10241" max="10241" width="4.140625" style="3" customWidth="1"/>
    <col min="10242" max="10242" width="14.28515625" style="3" customWidth="1"/>
    <col min="10243" max="10243" width="13.5703125" style="3" customWidth="1"/>
    <col min="10244" max="10244" width="21.7109375" style="3" customWidth="1"/>
    <col min="10245" max="10245" width="14.140625" style="3" customWidth="1"/>
    <col min="10246" max="10246" width="16.140625" style="3" customWidth="1"/>
    <col min="10247" max="10247" width="28.85546875" style="3" customWidth="1"/>
    <col min="10248" max="10248" width="0" style="3" hidden="1" customWidth="1"/>
    <col min="10249" max="10249" width="27" style="3" customWidth="1"/>
    <col min="10250" max="10250" width="10.5703125" style="3" customWidth="1"/>
    <col min="10251" max="10251" width="16.28515625" style="3" customWidth="1"/>
    <col min="10252" max="10252" width="14.42578125" style="3" customWidth="1"/>
    <col min="10253" max="10253" width="15.42578125" style="3" customWidth="1"/>
    <col min="10254" max="10254" width="8.140625" style="3" customWidth="1"/>
    <col min="10255" max="10255" width="8.5703125" style="3" customWidth="1"/>
    <col min="10256" max="10259" width="11.42578125" style="3" customWidth="1"/>
    <col min="10260" max="10260" width="8.42578125" style="3" customWidth="1"/>
    <col min="10261" max="10261" width="8.85546875" style="3" customWidth="1"/>
    <col min="10262" max="10262" width="9.42578125" style="3" customWidth="1"/>
    <col min="10263" max="10263" width="8.7109375" style="3" customWidth="1"/>
    <col min="10264" max="10264" width="16.28515625" style="3" customWidth="1"/>
    <col min="10265" max="10265" width="14.42578125" style="3" customWidth="1"/>
    <col min="10266" max="10266" width="15.42578125" style="3" customWidth="1"/>
    <col min="10267" max="10267" width="8.140625" style="3" customWidth="1"/>
    <col min="10268" max="10268" width="8.5703125" style="3" customWidth="1"/>
    <col min="10269" max="10272" width="11.42578125" style="3" customWidth="1"/>
    <col min="10273" max="10273" width="8.42578125" style="3" customWidth="1"/>
    <col min="10274" max="10274" width="8.85546875" style="3" customWidth="1"/>
    <col min="10275" max="10275" width="9.42578125" style="3" customWidth="1"/>
    <col min="10276" max="10276" width="8.7109375" style="3" customWidth="1"/>
    <col min="10277" max="10277" width="17.5703125" style="3" customWidth="1"/>
    <col min="10278" max="10278" width="17" style="3" customWidth="1"/>
    <col min="10279" max="10279" width="16.28515625" style="3" customWidth="1"/>
    <col min="10280" max="10496" width="11.42578125" style="3"/>
    <col min="10497" max="10497" width="4.140625" style="3" customWidth="1"/>
    <col min="10498" max="10498" width="14.28515625" style="3" customWidth="1"/>
    <col min="10499" max="10499" width="13.5703125" style="3" customWidth="1"/>
    <col min="10500" max="10500" width="21.7109375" style="3" customWidth="1"/>
    <col min="10501" max="10501" width="14.140625" style="3" customWidth="1"/>
    <col min="10502" max="10502" width="16.140625" style="3" customWidth="1"/>
    <col min="10503" max="10503" width="28.85546875" style="3" customWidth="1"/>
    <col min="10504" max="10504" width="0" style="3" hidden="1" customWidth="1"/>
    <col min="10505" max="10505" width="27" style="3" customWidth="1"/>
    <col min="10506" max="10506" width="10.5703125" style="3" customWidth="1"/>
    <col min="10507" max="10507" width="16.28515625" style="3" customWidth="1"/>
    <col min="10508" max="10508" width="14.42578125" style="3" customWidth="1"/>
    <col min="10509" max="10509" width="15.42578125" style="3" customWidth="1"/>
    <col min="10510" max="10510" width="8.140625" style="3" customWidth="1"/>
    <col min="10511" max="10511" width="8.5703125" style="3" customWidth="1"/>
    <col min="10512" max="10515" width="11.42578125" style="3" customWidth="1"/>
    <col min="10516" max="10516" width="8.42578125" style="3" customWidth="1"/>
    <col min="10517" max="10517" width="8.85546875" style="3" customWidth="1"/>
    <col min="10518" max="10518" width="9.42578125" style="3" customWidth="1"/>
    <col min="10519" max="10519" width="8.7109375" style="3" customWidth="1"/>
    <col min="10520" max="10520" width="16.28515625" style="3" customWidth="1"/>
    <col min="10521" max="10521" width="14.42578125" style="3" customWidth="1"/>
    <col min="10522" max="10522" width="15.42578125" style="3" customWidth="1"/>
    <col min="10523" max="10523" width="8.140625" style="3" customWidth="1"/>
    <col min="10524" max="10524" width="8.5703125" style="3" customWidth="1"/>
    <col min="10525" max="10528" width="11.42578125" style="3" customWidth="1"/>
    <col min="10529" max="10529" width="8.42578125" style="3" customWidth="1"/>
    <col min="10530" max="10530" width="8.85546875" style="3" customWidth="1"/>
    <col min="10531" max="10531" width="9.42578125" style="3" customWidth="1"/>
    <col min="10532" max="10532" width="8.7109375" style="3" customWidth="1"/>
    <col min="10533" max="10533" width="17.5703125" style="3" customWidth="1"/>
    <col min="10534" max="10534" width="17" style="3" customWidth="1"/>
    <col min="10535" max="10535" width="16.28515625" style="3" customWidth="1"/>
    <col min="10536" max="10752" width="11.42578125" style="3"/>
    <col min="10753" max="10753" width="4.140625" style="3" customWidth="1"/>
    <col min="10754" max="10754" width="14.28515625" style="3" customWidth="1"/>
    <col min="10755" max="10755" width="13.5703125" style="3" customWidth="1"/>
    <col min="10756" max="10756" width="21.7109375" style="3" customWidth="1"/>
    <col min="10757" max="10757" width="14.140625" style="3" customWidth="1"/>
    <col min="10758" max="10758" width="16.140625" style="3" customWidth="1"/>
    <col min="10759" max="10759" width="28.85546875" style="3" customWidth="1"/>
    <col min="10760" max="10760" width="0" style="3" hidden="1" customWidth="1"/>
    <col min="10761" max="10761" width="27" style="3" customWidth="1"/>
    <col min="10762" max="10762" width="10.5703125" style="3" customWidth="1"/>
    <col min="10763" max="10763" width="16.28515625" style="3" customWidth="1"/>
    <col min="10764" max="10764" width="14.42578125" style="3" customWidth="1"/>
    <col min="10765" max="10765" width="15.42578125" style="3" customWidth="1"/>
    <col min="10766" max="10766" width="8.140625" style="3" customWidth="1"/>
    <col min="10767" max="10767" width="8.5703125" style="3" customWidth="1"/>
    <col min="10768" max="10771" width="11.42578125" style="3" customWidth="1"/>
    <col min="10772" max="10772" width="8.42578125" style="3" customWidth="1"/>
    <col min="10773" max="10773" width="8.85546875" style="3" customWidth="1"/>
    <col min="10774" max="10774" width="9.42578125" style="3" customWidth="1"/>
    <col min="10775" max="10775" width="8.7109375" style="3" customWidth="1"/>
    <col min="10776" max="10776" width="16.28515625" style="3" customWidth="1"/>
    <col min="10777" max="10777" width="14.42578125" style="3" customWidth="1"/>
    <col min="10778" max="10778" width="15.42578125" style="3" customWidth="1"/>
    <col min="10779" max="10779" width="8.140625" style="3" customWidth="1"/>
    <col min="10780" max="10780" width="8.5703125" style="3" customWidth="1"/>
    <col min="10781" max="10784" width="11.42578125" style="3" customWidth="1"/>
    <col min="10785" max="10785" width="8.42578125" style="3" customWidth="1"/>
    <col min="10786" max="10786" width="8.85546875" style="3" customWidth="1"/>
    <col min="10787" max="10787" width="9.42578125" style="3" customWidth="1"/>
    <col min="10788" max="10788" width="8.7109375" style="3" customWidth="1"/>
    <col min="10789" max="10789" width="17.5703125" style="3" customWidth="1"/>
    <col min="10790" max="10790" width="17" style="3" customWidth="1"/>
    <col min="10791" max="10791" width="16.28515625" style="3" customWidth="1"/>
    <col min="10792" max="11008" width="11.42578125" style="3"/>
    <col min="11009" max="11009" width="4.140625" style="3" customWidth="1"/>
    <col min="11010" max="11010" width="14.28515625" style="3" customWidth="1"/>
    <col min="11011" max="11011" width="13.5703125" style="3" customWidth="1"/>
    <col min="11012" max="11012" width="21.7109375" style="3" customWidth="1"/>
    <col min="11013" max="11013" width="14.140625" style="3" customWidth="1"/>
    <col min="11014" max="11014" width="16.140625" style="3" customWidth="1"/>
    <col min="11015" max="11015" width="28.85546875" style="3" customWidth="1"/>
    <col min="11016" max="11016" width="0" style="3" hidden="1" customWidth="1"/>
    <col min="11017" max="11017" width="27" style="3" customWidth="1"/>
    <col min="11018" max="11018" width="10.5703125" style="3" customWidth="1"/>
    <col min="11019" max="11019" width="16.28515625" style="3" customWidth="1"/>
    <col min="11020" max="11020" width="14.42578125" style="3" customWidth="1"/>
    <col min="11021" max="11021" width="15.42578125" style="3" customWidth="1"/>
    <col min="11022" max="11022" width="8.140625" style="3" customWidth="1"/>
    <col min="11023" max="11023" width="8.5703125" style="3" customWidth="1"/>
    <col min="11024" max="11027" width="11.42578125" style="3" customWidth="1"/>
    <col min="11028" max="11028" width="8.42578125" style="3" customWidth="1"/>
    <col min="11029" max="11029" width="8.85546875" style="3" customWidth="1"/>
    <col min="11030" max="11030" width="9.42578125" style="3" customWidth="1"/>
    <col min="11031" max="11031" width="8.7109375" style="3" customWidth="1"/>
    <col min="11032" max="11032" width="16.28515625" style="3" customWidth="1"/>
    <col min="11033" max="11033" width="14.42578125" style="3" customWidth="1"/>
    <col min="11034" max="11034" width="15.42578125" style="3" customWidth="1"/>
    <col min="11035" max="11035" width="8.140625" style="3" customWidth="1"/>
    <col min="11036" max="11036" width="8.5703125" style="3" customWidth="1"/>
    <col min="11037" max="11040" width="11.42578125" style="3" customWidth="1"/>
    <col min="11041" max="11041" width="8.42578125" style="3" customWidth="1"/>
    <col min="11042" max="11042" width="8.85546875" style="3" customWidth="1"/>
    <col min="11043" max="11043" width="9.42578125" style="3" customWidth="1"/>
    <col min="11044" max="11044" width="8.7109375" style="3" customWidth="1"/>
    <col min="11045" max="11045" width="17.5703125" style="3" customWidth="1"/>
    <col min="11046" max="11046" width="17" style="3" customWidth="1"/>
    <col min="11047" max="11047" width="16.28515625" style="3" customWidth="1"/>
    <col min="11048" max="11264" width="11.42578125" style="3"/>
    <col min="11265" max="11265" width="4.140625" style="3" customWidth="1"/>
    <col min="11266" max="11266" width="14.28515625" style="3" customWidth="1"/>
    <col min="11267" max="11267" width="13.5703125" style="3" customWidth="1"/>
    <col min="11268" max="11268" width="21.7109375" style="3" customWidth="1"/>
    <col min="11269" max="11269" width="14.140625" style="3" customWidth="1"/>
    <col min="11270" max="11270" width="16.140625" style="3" customWidth="1"/>
    <col min="11271" max="11271" width="28.85546875" style="3" customWidth="1"/>
    <col min="11272" max="11272" width="0" style="3" hidden="1" customWidth="1"/>
    <col min="11273" max="11273" width="27" style="3" customWidth="1"/>
    <col min="11274" max="11274" width="10.5703125" style="3" customWidth="1"/>
    <col min="11275" max="11275" width="16.28515625" style="3" customWidth="1"/>
    <col min="11276" max="11276" width="14.42578125" style="3" customWidth="1"/>
    <col min="11277" max="11277" width="15.42578125" style="3" customWidth="1"/>
    <col min="11278" max="11278" width="8.140625" style="3" customWidth="1"/>
    <col min="11279" max="11279" width="8.5703125" style="3" customWidth="1"/>
    <col min="11280" max="11283" width="11.42578125" style="3" customWidth="1"/>
    <col min="11284" max="11284" width="8.42578125" style="3" customWidth="1"/>
    <col min="11285" max="11285" width="8.85546875" style="3" customWidth="1"/>
    <col min="11286" max="11286" width="9.42578125" style="3" customWidth="1"/>
    <col min="11287" max="11287" width="8.7109375" style="3" customWidth="1"/>
    <col min="11288" max="11288" width="16.28515625" style="3" customWidth="1"/>
    <col min="11289" max="11289" width="14.42578125" style="3" customWidth="1"/>
    <col min="11290" max="11290" width="15.42578125" style="3" customWidth="1"/>
    <col min="11291" max="11291" width="8.140625" style="3" customWidth="1"/>
    <col min="11292" max="11292" width="8.5703125" style="3" customWidth="1"/>
    <col min="11293" max="11296" width="11.42578125" style="3" customWidth="1"/>
    <col min="11297" max="11297" width="8.42578125" style="3" customWidth="1"/>
    <col min="11298" max="11298" width="8.85546875" style="3" customWidth="1"/>
    <col min="11299" max="11299" width="9.42578125" style="3" customWidth="1"/>
    <col min="11300" max="11300" width="8.7109375" style="3" customWidth="1"/>
    <col min="11301" max="11301" width="17.5703125" style="3" customWidth="1"/>
    <col min="11302" max="11302" width="17" style="3" customWidth="1"/>
    <col min="11303" max="11303" width="16.28515625" style="3" customWidth="1"/>
    <col min="11304" max="11520" width="11.42578125" style="3"/>
    <col min="11521" max="11521" width="4.140625" style="3" customWidth="1"/>
    <col min="11522" max="11522" width="14.28515625" style="3" customWidth="1"/>
    <col min="11523" max="11523" width="13.5703125" style="3" customWidth="1"/>
    <col min="11524" max="11524" width="21.7109375" style="3" customWidth="1"/>
    <col min="11525" max="11525" width="14.140625" style="3" customWidth="1"/>
    <col min="11526" max="11526" width="16.140625" style="3" customWidth="1"/>
    <col min="11527" max="11527" width="28.85546875" style="3" customWidth="1"/>
    <col min="11528" max="11528" width="0" style="3" hidden="1" customWidth="1"/>
    <col min="11529" max="11529" width="27" style="3" customWidth="1"/>
    <col min="11530" max="11530" width="10.5703125" style="3" customWidth="1"/>
    <col min="11531" max="11531" width="16.28515625" style="3" customWidth="1"/>
    <col min="11532" max="11532" width="14.42578125" style="3" customWidth="1"/>
    <col min="11533" max="11533" width="15.42578125" style="3" customWidth="1"/>
    <col min="11534" max="11534" width="8.140625" style="3" customWidth="1"/>
    <col min="11535" max="11535" width="8.5703125" style="3" customWidth="1"/>
    <col min="11536" max="11539" width="11.42578125" style="3" customWidth="1"/>
    <col min="11540" max="11540" width="8.42578125" style="3" customWidth="1"/>
    <col min="11541" max="11541" width="8.85546875" style="3" customWidth="1"/>
    <col min="11542" max="11542" width="9.42578125" style="3" customWidth="1"/>
    <col min="11543" max="11543" width="8.7109375" style="3" customWidth="1"/>
    <col min="11544" max="11544" width="16.28515625" style="3" customWidth="1"/>
    <col min="11545" max="11545" width="14.42578125" style="3" customWidth="1"/>
    <col min="11546" max="11546" width="15.42578125" style="3" customWidth="1"/>
    <col min="11547" max="11547" width="8.140625" style="3" customWidth="1"/>
    <col min="11548" max="11548" width="8.5703125" style="3" customWidth="1"/>
    <col min="11549" max="11552" width="11.42578125" style="3" customWidth="1"/>
    <col min="11553" max="11553" width="8.42578125" style="3" customWidth="1"/>
    <col min="11554" max="11554" width="8.85546875" style="3" customWidth="1"/>
    <col min="11555" max="11555" width="9.42578125" style="3" customWidth="1"/>
    <col min="11556" max="11556" width="8.7109375" style="3" customWidth="1"/>
    <col min="11557" max="11557" width="17.5703125" style="3" customWidth="1"/>
    <col min="11558" max="11558" width="17" style="3" customWidth="1"/>
    <col min="11559" max="11559" width="16.28515625" style="3" customWidth="1"/>
    <col min="11560" max="11776" width="11.42578125" style="3"/>
    <col min="11777" max="11777" width="4.140625" style="3" customWidth="1"/>
    <col min="11778" max="11778" width="14.28515625" style="3" customWidth="1"/>
    <col min="11779" max="11779" width="13.5703125" style="3" customWidth="1"/>
    <col min="11780" max="11780" width="21.7109375" style="3" customWidth="1"/>
    <col min="11781" max="11781" width="14.140625" style="3" customWidth="1"/>
    <col min="11782" max="11782" width="16.140625" style="3" customWidth="1"/>
    <col min="11783" max="11783" width="28.85546875" style="3" customWidth="1"/>
    <col min="11784" max="11784" width="0" style="3" hidden="1" customWidth="1"/>
    <col min="11785" max="11785" width="27" style="3" customWidth="1"/>
    <col min="11786" max="11786" width="10.5703125" style="3" customWidth="1"/>
    <col min="11787" max="11787" width="16.28515625" style="3" customWidth="1"/>
    <col min="11788" max="11788" width="14.42578125" style="3" customWidth="1"/>
    <col min="11789" max="11789" width="15.42578125" style="3" customWidth="1"/>
    <col min="11790" max="11790" width="8.140625" style="3" customWidth="1"/>
    <col min="11791" max="11791" width="8.5703125" style="3" customWidth="1"/>
    <col min="11792" max="11795" width="11.42578125" style="3" customWidth="1"/>
    <col min="11796" max="11796" width="8.42578125" style="3" customWidth="1"/>
    <col min="11797" max="11797" width="8.85546875" style="3" customWidth="1"/>
    <col min="11798" max="11798" width="9.42578125" style="3" customWidth="1"/>
    <col min="11799" max="11799" width="8.7109375" style="3" customWidth="1"/>
    <col min="11800" max="11800" width="16.28515625" style="3" customWidth="1"/>
    <col min="11801" max="11801" width="14.42578125" style="3" customWidth="1"/>
    <col min="11802" max="11802" width="15.42578125" style="3" customWidth="1"/>
    <col min="11803" max="11803" width="8.140625" style="3" customWidth="1"/>
    <col min="11804" max="11804" width="8.5703125" style="3" customWidth="1"/>
    <col min="11805" max="11808" width="11.42578125" style="3" customWidth="1"/>
    <col min="11809" max="11809" width="8.42578125" style="3" customWidth="1"/>
    <col min="11810" max="11810" width="8.85546875" style="3" customWidth="1"/>
    <col min="11811" max="11811" width="9.42578125" style="3" customWidth="1"/>
    <col min="11812" max="11812" width="8.7109375" style="3" customWidth="1"/>
    <col min="11813" max="11813" width="17.5703125" style="3" customWidth="1"/>
    <col min="11814" max="11814" width="17" style="3" customWidth="1"/>
    <col min="11815" max="11815" width="16.28515625" style="3" customWidth="1"/>
    <col min="11816" max="12032" width="11.42578125" style="3"/>
    <col min="12033" max="12033" width="4.140625" style="3" customWidth="1"/>
    <col min="12034" max="12034" width="14.28515625" style="3" customWidth="1"/>
    <col min="12035" max="12035" width="13.5703125" style="3" customWidth="1"/>
    <col min="12036" max="12036" width="21.7109375" style="3" customWidth="1"/>
    <col min="12037" max="12037" width="14.140625" style="3" customWidth="1"/>
    <col min="12038" max="12038" width="16.140625" style="3" customWidth="1"/>
    <col min="12039" max="12039" width="28.85546875" style="3" customWidth="1"/>
    <col min="12040" max="12040" width="0" style="3" hidden="1" customWidth="1"/>
    <col min="12041" max="12041" width="27" style="3" customWidth="1"/>
    <col min="12042" max="12042" width="10.5703125" style="3" customWidth="1"/>
    <col min="12043" max="12043" width="16.28515625" style="3" customWidth="1"/>
    <col min="12044" max="12044" width="14.42578125" style="3" customWidth="1"/>
    <col min="12045" max="12045" width="15.42578125" style="3" customWidth="1"/>
    <col min="12046" max="12046" width="8.140625" style="3" customWidth="1"/>
    <col min="12047" max="12047" width="8.5703125" style="3" customWidth="1"/>
    <col min="12048" max="12051" width="11.42578125" style="3" customWidth="1"/>
    <col min="12052" max="12052" width="8.42578125" style="3" customWidth="1"/>
    <col min="12053" max="12053" width="8.85546875" style="3" customWidth="1"/>
    <col min="12054" max="12054" width="9.42578125" style="3" customWidth="1"/>
    <col min="12055" max="12055" width="8.7109375" style="3" customWidth="1"/>
    <col min="12056" max="12056" width="16.28515625" style="3" customWidth="1"/>
    <col min="12057" max="12057" width="14.42578125" style="3" customWidth="1"/>
    <col min="12058" max="12058" width="15.42578125" style="3" customWidth="1"/>
    <col min="12059" max="12059" width="8.140625" style="3" customWidth="1"/>
    <col min="12060" max="12060" width="8.5703125" style="3" customWidth="1"/>
    <col min="12061" max="12064" width="11.42578125" style="3" customWidth="1"/>
    <col min="12065" max="12065" width="8.42578125" style="3" customWidth="1"/>
    <col min="12066" max="12066" width="8.85546875" style="3" customWidth="1"/>
    <col min="12067" max="12067" width="9.42578125" style="3" customWidth="1"/>
    <col min="12068" max="12068" width="8.7109375" style="3" customWidth="1"/>
    <col min="12069" max="12069" width="17.5703125" style="3" customWidth="1"/>
    <col min="12070" max="12070" width="17" style="3" customWidth="1"/>
    <col min="12071" max="12071" width="16.28515625" style="3" customWidth="1"/>
    <col min="12072" max="12288" width="11.42578125" style="3"/>
    <col min="12289" max="12289" width="4.140625" style="3" customWidth="1"/>
    <col min="12290" max="12290" width="14.28515625" style="3" customWidth="1"/>
    <col min="12291" max="12291" width="13.5703125" style="3" customWidth="1"/>
    <col min="12292" max="12292" width="21.7109375" style="3" customWidth="1"/>
    <col min="12293" max="12293" width="14.140625" style="3" customWidth="1"/>
    <col min="12294" max="12294" width="16.140625" style="3" customWidth="1"/>
    <col min="12295" max="12295" width="28.85546875" style="3" customWidth="1"/>
    <col min="12296" max="12296" width="0" style="3" hidden="1" customWidth="1"/>
    <col min="12297" max="12297" width="27" style="3" customWidth="1"/>
    <col min="12298" max="12298" width="10.5703125" style="3" customWidth="1"/>
    <col min="12299" max="12299" width="16.28515625" style="3" customWidth="1"/>
    <col min="12300" max="12300" width="14.42578125" style="3" customWidth="1"/>
    <col min="12301" max="12301" width="15.42578125" style="3" customWidth="1"/>
    <col min="12302" max="12302" width="8.140625" style="3" customWidth="1"/>
    <col min="12303" max="12303" width="8.5703125" style="3" customWidth="1"/>
    <col min="12304" max="12307" width="11.42578125" style="3" customWidth="1"/>
    <col min="12308" max="12308" width="8.42578125" style="3" customWidth="1"/>
    <col min="12309" max="12309" width="8.85546875" style="3" customWidth="1"/>
    <col min="12310" max="12310" width="9.42578125" style="3" customWidth="1"/>
    <col min="12311" max="12311" width="8.7109375" style="3" customWidth="1"/>
    <col min="12312" max="12312" width="16.28515625" style="3" customWidth="1"/>
    <col min="12313" max="12313" width="14.42578125" style="3" customWidth="1"/>
    <col min="12314" max="12314" width="15.42578125" style="3" customWidth="1"/>
    <col min="12315" max="12315" width="8.140625" style="3" customWidth="1"/>
    <col min="12316" max="12316" width="8.5703125" style="3" customWidth="1"/>
    <col min="12317" max="12320" width="11.42578125" style="3" customWidth="1"/>
    <col min="12321" max="12321" width="8.42578125" style="3" customWidth="1"/>
    <col min="12322" max="12322" width="8.85546875" style="3" customWidth="1"/>
    <col min="12323" max="12323" width="9.42578125" style="3" customWidth="1"/>
    <col min="12324" max="12324" width="8.7109375" style="3" customWidth="1"/>
    <col min="12325" max="12325" width="17.5703125" style="3" customWidth="1"/>
    <col min="12326" max="12326" width="17" style="3" customWidth="1"/>
    <col min="12327" max="12327" width="16.28515625" style="3" customWidth="1"/>
    <col min="12328" max="12544" width="11.42578125" style="3"/>
    <col min="12545" max="12545" width="4.140625" style="3" customWidth="1"/>
    <col min="12546" max="12546" width="14.28515625" style="3" customWidth="1"/>
    <col min="12547" max="12547" width="13.5703125" style="3" customWidth="1"/>
    <col min="12548" max="12548" width="21.7109375" style="3" customWidth="1"/>
    <col min="12549" max="12549" width="14.140625" style="3" customWidth="1"/>
    <col min="12550" max="12550" width="16.140625" style="3" customWidth="1"/>
    <col min="12551" max="12551" width="28.85546875" style="3" customWidth="1"/>
    <col min="12552" max="12552" width="0" style="3" hidden="1" customWidth="1"/>
    <col min="12553" max="12553" width="27" style="3" customWidth="1"/>
    <col min="12554" max="12554" width="10.5703125" style="3" customWidth="1"/>
    <col min="12555" max="12555" width="16.28515625" style="3" customWidth="1"/>
    <col min="12556" max="12556" width="14.42578125" style="3" customWidth="1"/>
    <col min="12557" max="12557" width="15.42578125" style="3" customWidth="1"/>
    <col min="12558" max="12558" width="8.140625" style="3" customWidth="1"/>
    <col min="12559" max="12559" width="8.5703125" style="3" customWidth="1"/>
    <col min="12560" max="12563" width="11.42578125" style="3" customWidth="1"/>
    <col min="12564" max="12564" width="8.42578125" style="3" customWidth="1"/>
    <col min="12565" max="12565" width="8.85546875" style="3" customWidth="1"/>
    <col min="12566" max="12566" width="9.42578125" style="3" customWidth="1"/>
    <col min="12567" max="12567" width="8.7109375" style="3" customWidth="1"/>
    <col min="12568" max="12568" width="16.28515625" style="3" customWidth="1"/>
    <col min="12569" max="12569" width="14.42578125" style="3" customWidth="1"/>
    <col min="12570" max="12570" width="15.42578125" style="3" customWidth="1"/>
    <col min="12571" max="12571" width="8.140625" style="3" customWidth="1"/>
    <col min="12572" max="12572" width="8.5703125" style="3" customWidth="1"/>
    <col min="12573" max="12576" width="11.42578125" style="3" customWidth="1"/>
    <col min="12577" max="12577" width="8.42578125" style="3" customWidth="1"/>
    <col min="12578" max="12578" width="8.85546875" style="3" customWidth="1"/>
    <col min="12579" max="12579" width="9.42578125" style="3" customWidth="1"/>
    <col min="12580" max="12580" width="8.7109375" style="3" customWidth="1"/>
    <col min="12581" max="12581" width="17.5703125" style="3" customWidth="1"/>
    <col min="12582" max="12582" width="17" style="3" customWidth="1"/>
    <col min="12583" max="12583" width="16.28515625" style="3" customWidth="1"/>
    <col min="12584" max="12800" width="11.42578125" style="3"/>
    <col min="12801" max="12801" width="4.140625" style="3" customWidth="1"/>
    <col min="12802" max="12802" width="14.28515625" style="3" customWidth="1"/>
    <col min="12803" max="12803" width="13.5703125" style="3" customWidth="1"/>
    <col min="12804" max="12804" width="21.7109375" style="3" customWidth="1"/>
    <col min="12805" max="12805" width="14.140625" style="3" customWidth="1"/>
    <col min="12806" max="12806" width="16.140625" style="3" customWidth="1"/>
    <col min="12807" max="12807" width="28.85546875" style="3" customWidth="1"/>
    <col min="12808" max="12808" width="0" style="3" hidden="1" customWidth="1"/>
    <col min="12809" max="12809" width="27" style="3" customWidth="1"/>
    <col min="12810" max="12810" width="10.5703125" style="3" customWidth="1"/>
    <col min="12811" max="12811" width="16.28515625" style="3" customWidth="1"/>
    <col min="12812" max="12812" width="14.42578125" style="3" customWidth="1"/>
    <col min="12813" max="12813" width="15.42578125" style="3" customWidth="1"/>
    <col min="12814" max="12814" width="8.140625" style="3" customWidth="1"/>
    <col min="12815" max="12815" width="8.5703125" style="3" customWidth="1"/>
    <col min="12816" max="12819" width="11.42578125" style="3" customWidth="1"/>
    <col min="12820" max="12820" width="8.42578125" style="3" customWidth="1"/>
    <col min="12821" max="12821" width="8.85546875" style="3" customWidth="1"/>
    <col min="12822" max="12822" width="9.42578125" style="3" customWidth="1"/>
    <col min="12823" max="12823" width="8.7109375" style="3" customWidth="1"/>
    <col min="12824" max="12824" width="16.28515625" style="3" customWidth="1"/>
    <col min="12825" max="12825" width="14.42578125" style="3" customWidth="1"/>
    <col min="12826" max="12826" width="15.42578125" style="3" customWidth="1"/>
    <col min="12827" max="12827" width="8.140625" style="3" customWidth="1"/>
    <col min="12828" max="12828" width="8.5703125" style="3" customWidth="1"/>
    <col min="12829" max="12832" width="11.42578125" style="3" customWidth="1"/>
    <col min="12833" max="12833" width="8.42578125" style="3" customWidth="1"/>
    <col min="12834" max="12834" width="8.85546875" style="3" customWidth="1"/>
    <col min="12835" max="12835" width="9.42578125" style="3" customWidth="1"/>
    <col min="12836" max="12836" width="8.7109375" style="3" customWidth="1"/>
    <col min="12837" max="12837" width="17.5703125" style="3" customWidth="1"/>
    <col min="12838" max="12838" width="17" style="3" customWidth="1"/>
    <col min="12839" max="12839" width="16.28515625" style="3" customWidth="1"/>
    <col min="12840" max="13056" width="11.42578125" style="3"/>
    <col min="13057" max="13057" width="4.140625" style="3" customWidth="1"/>
    <col min="13058" max="13058" width="14.28515625" style="3" customWidth="1"/>
    <col min="13059" max="13059" width="13.5703125" style="3" customWidth="1"/>
    <col min="13060" max="13060" width="21.7109375" style="3" customWidth="1"/>
    <col min="13061" max="13061" width="14.140625" style="3" customWidth="1"/>
    <col min="13062" max="13062" width="16.140625" style="3" customWidth="1"/>
    <col min="13063" max="13063" width="28.85546875" style="3" customWidth="1"/>
    <col min="13064" max="13064" width="0" style="3" hidden="1" customWidth="1"/>
    <col min="13065" max="13065" width="27" style="3" customWidth="1"/>
    <col min="13066" max="13066" width="10.5703125" style="3" customWidth="1"/>
    <col min="13067" max="13067" width="16.28515625" style="3" customWidth="1"/>
    <col min="13068" max="13068" width="14.42578125" style="3" customWidth="1"/>
    <col min="13069" max="13069" width="15.42578125" style="3" customWidth="1"/>
    <col min="13070" max="13070" width="8.140625" style="3" customWidth="1"/>
    <col min="13071" max="13071" width="8.5703125" style="3" customWidth="1"/>
    <col min="13072" max="13075" width="11.42578125" style="3" customWidth="1"/>
    <col min="13076" max="13076" width="8.42578125" style="3" customWidth="1"/>
    <col min="13077" max="13077" width="8.85546875" style="3" customWidth="1"/>
    <col min="13078" max="13078" width="9.42578125" style="3" customWidth="1"/>
    <col min="13079" max="13079" width="8.7109375" style="3" customWidth="1"/>
    <col min="13080" max="13080" width="16.28515625" style="3" customWidth="1"/>
    <col min="13081" max="13081" width="14.42578125" style="3" customWidth="1"/>
    <col min="13082" max="13082" width="15.42578125" style="3" customWidth="1"/>
    <col min="13083" max="13083" width="8.140625" style="3" customWidth="1"/>
    <col min="13084" max="13084" width="8.5703125" style="3" customWidth="1"/>
    <col min="13085" max="13088" width="11.42578125" style="3" customWidth="1"/>
    <col min="13089" max="13089" width="8.42578125" style="3" customWidth="1"/>
    <col min="13090" max="13090" width="8.85546875" style="3" customWidth="1"/>
    <col min="13091" max="13091" width="9.42578125" style="3" customWidth="1"/>
    <col min="13092" max="13092" width="8.7109375" style="3" customWidth="1"/>
    <col min="13093" max="13093" width="17.5703125" style="3" customWidth="1"/>
    <col min="13094" max="13094" width="17" style="3" customWidth="1"/>
    <col min="13095" max="13095" width="16.28515625" style="3" customWidth="1"/>
    <col min="13096" max="13312" width="11.42578125" style="3"/>
    <col min="13313" max="13313" width="4.140625" style="3" customWidth="1"/>
    <col min="13314" max="13314" width="14.28515625" style="3" customWidth="1"/>
    <col min="13315" max="13315" width="13.5703125" style="3" customWidth="1"/>
    <col min="13316" max="13316" width="21.7109375" style="3" customWidth="1"/>
    <col min="13317" max="13317" width="14.140625" style="3" customWidth="1"/>
    <col min="13318" max="13318" width="16.140625" style="3" customWidth="1"/>
    <col min="13319" max="13319" width="28.85546875" style="3" customWidth="1"/>
    <col min="13320" max="13320" width="0" style="3" hidden="1" customWidth="1"/>
    <col min="13321" max="13321" width="27" style="3" customWidth="1"/>
    <col min="13322" max="13322" width="10.5703125" style="3" customWidth="1"/>
    <col min="13323" max="13323" width="16.28515625" style="3" customWidth="1"/>
    <col min="13324" max="13324" width="14.42578125" style="3" customWidth="1"/>
    <col min="13325" max="13325" width="15.42578125" style="3" customWidth="1"/>
    <col min="13326" max="13326" width="8.140625" style="3" customWidth="1"/>
    <col min="13327" max="13327" width="8.5703125" style="3" customWidth="1"/>
    <col min="13328" max="13331" width="11.42578125" style="3" customWidth="1"/>
    <col min="13332" max="13332" width="8.42578125" style="3" customWidth="1"/>
    <col min="13333" max="13333" width="8.85546875" style="3" customWidth="1"/>
    <col min="13334" max="13334" width="9.42578125" style="3" customWidth="1"/>
    <col min="13335" max="13335" width="8.7109375" style="3" customWidth="1"/>
    <col min="13336" max="13336" width="16.28515625" style="3" customWidth="1"/>
    <col min="13337" max="13337" width="14.42578125" style="3" customWidth="1"/>
    <col min="13338" max="13338" width="15.42578125" style="3" customWidth="1"/>
    <col min="13339" max="13339" width="8.140625" style="3" customWidth="1"/>
    <col min="13340" max="13340" width="8.5703125" style="3" customWidth="1"/>
    <col min="13341" max="13344" width="11.42578125" style="3" customWidth="1"/>
    <col min="13345" max="13345" width="8.42578125" style="3" customWidth="1"/>
    <col min="13346" max="13346" width="8.85546875" style="3" customWidth="1"/>
    <col min="13347" max="13347" width="9.42578125" style="3" customWidth="1"/>
    <col min="13348" max="13348" width="8.7109375" style="3" customWidth="1"/>
    <col min="13349" max="13349" width="17.5703125" style="3" customWidth="1"/>
    <col min="13350" max="13350" width="17" style="3" customWidth="1"/>
    <col min="13351" max="13351" width="16.28515625" style="3" customWidth="1"/>
    <col min="13352" max="13568" width="11.42578125" style="3"/>
    <col min="13569" max="13569" width="4.140625" style="3" customWidth="1"/>
    <col min="13570" max="13570" width="14.28515625" style="3" customWidth="1"/>
    <col min="13571" max="13571" width="13.5703125" style="3" customWidth="1"/>
    <col min="13572" max="13572" width="21.7109375" style="3" customWidth="1"/>
    <col min="13573" max="13573" width="14.140625" style="3" customWidth="1"/>
    <col min="13574" max="13574" width="16.140625" style="3" customWidth="1"/>
    <col min="13575" max="13575" width="28.85546875" style="3" customWidth="1"/>
    <col min="13576" max="13576" width="0" style="3" hidden="1" customWidth="1"/>
    <col min="13577" max="13577" width="27" style="3" customWidth="1"/>
    <col min="13578" max="13578" width="10.5703125" style="3" customWidth="1"/>
    <col min="13579" max="13579" width="16.28515625" style="3" customWidth="1"/>
    <col min="13580" max="13580" width="14.42578125" style="3" customWidth="1"/>
    <col min="13581" max="13581" width="15.42578125" style="3" customWidth="1"/>
    <col min="13582" max="13582" width="8.140625" style="3" customWidth="1"/>
    <col min="13583" max="13583" width="8.5703125" style="3" customWidth="1"/>
    <col min="13584" max="13587" width="11.42578125" style="3" customWidth="1"/>
    <col min="13588" max="13588" width="8.42578125" style="3" customWidth="1"/>
    <col min="13589" max="13589" width="8.85546875" style="3" customWidth="1"/>
    <col min="13590" max="13590" width="9.42578125" style="3" customWidth="1"/>
    <col min="13591" max="13591" width="8.7109375" style="3" customWidth="1"/>
    <col min="13592" max="13592" width="16.28515625" style="3" customWidth="1"/>
    <col min="13593" max="13593" width="14.42578125" style="3" customWidth="1"/>
    <col min="13594" max="13594" width="15.42578125" style="3" customWidth="1"/>
    <col min="13595" max="13595" width="8.140625" style="3" customWidth="1"/>
    <col min="13596" max="13596" width="8.5703125" style="3" customWidth="1"/>
    <col min="13597" max="13600" width="11.42578125" style="3" customWidth="1"/>
    <col min="13601" max="13601" width="8.42578125" style="3" customWidth="1"/>
    <col min="13602" max="13602" width="8.85546875" style="3" customWidth="1"/>
    <col min="13603" max="13603" width="9.42578125" style="3" customWidth="1"/>
    <col min="13604" max="13604" width="8.7109375" style="3" customWidth="1"/>
    <col min="13605" max="13605" width="17.5703125" style="3" customWidth="1"/>
    <col min="13606" max="13606" width="17" style="3" customWidth="1"/>
    <col min="13607" max="13607" width="16.28515625" style="3" customWidth="1"/>
    <col min="13608" max="13824" width="11.42578125" style="3"/>
    <col min="13825" max="13825" width="4.140625" style="3" customWidth="1"/>
    <col min="13826" max="13826" width="14.28515625" style="3" customWidth="1"/>
    <col min="13827" max="13827" width="13.5703125" style="3" customWidth="1"/>
    <col min="13828" max="13828" width="21.7109375" style="3" customWidth="1"/>
    <col min="13829" max="13829" width="14.140625" style="3" customWidth="1"/>
    <col min="13830" max="13830" width="16.140625" style="3" customWidth="1"/>
    <col min="13831" max="13831" width="28.85546875" style="3" customWidth="1"/>
    <col min="13832" max="13832" width="0" style="3" hidden="1" customWidth="1"/>
    <col min="13833" max="13833" width="27" style="3" customWidth="1"/>
    <col min="13834" max="13834" width="10.5703125" style="3" customWidth="1"/>
    <col min="13835" max="13835" width="16.28515625" style="3" customWidth="1"/>
    <col min="13836" max="13836" width="14.42578125" style="3" customWidth="1"/>
    <col min="13837" max="13837" width="15.42578125" style="3" customWidth="1"/>
    <col min="13838" max="13838" width="8.140625" style="3" customWidth="1"/>
    <col min="13839" max="13839" width="8.5703125" style="3" customWidth="1"/>
    <col min="13840" max="13843" width="11.42578125" style="3" customWidth="1"/>
    <col min="13844" max="13844" width="8.42578125" style="3" customWidth="1"/>
    <col min="13845" max="13845" width="8.85546875" style="3" customWidth="1"/>
    <col min="13846" max="13846" width="9.42578125" style="3" customWidth="1"/>
    <col min="13847" max="13847" width="8.7109375" style="3" customWidth="1"/>
    <col min="13848" max="13848" width="16.28515625" style="3" customWidth="1"/>
    <col min="13849" max="13849" width="14.42578125" style="3" customWidth="1"/>
    <col min="13850" max="13850" width="15.42578125" style="3" customWidth="1"/>
    <col min="13851" max="13851" width="8.140625" style="3" customWidth="1"/>
    <col min="13852" max="13852" width="8.5703125" style="3" customWidth="1"/>
    <col min="13853" max="13856" width="11.42578125" style="3" customWidth="1"/>
    <col min="13857" max="13857" width="8.42578125" style="3" customWidth="1"/>
    <col min="13858" max="13858" width="8.85546875" style="3" customWidth="1"/>
    <col min="13859" max="13859" width="9.42578125" style="3" customWidth="1"/>
    <col min="13860" max="13860" width="8.7109375" style="3" customWidth="1"/>
    <col min="13861" max="13861" width="17.5703125" style="3" customWidth="1"/>
    <col min="13862" max="13862" width="17" style="3" customWidth="1"/>
    <col min="13863" max="13863" width="16.28515625" style="3" customWidth="1"/>
    <col min="13864" max="14080" width="11.42578125" style="3"/>
    <col min="14081" max="14081" width="4.140625" style="3" customWidth="1"/>
    <col min="14082" max="14082" width="14.28515625" style="3" customWidth="1"/>
    <col min="14083" max="14083" width="13.5703125" style="3" customWidth="1"/>
    <col min="14084" max="14084" width="21.7109375" style="3" customWidth="1"/>
    <col min="14085" max="14085" width="14.140625" style="3" customWidth="1"/>
    <col min="14086" max="14086" width="16.140625" style="3" customWidth="1"/>
    <col min="14087" max="14087" width="28.85546875" style="3" customWidth="1"/>
    <col min="14088" max="14088" width="0" style="3" hidden="1" customWidth="1"/>
    <col min="14089" max="14089" width="27" style="3" customWidth="1"/>
    <col min="14090" max="14090" width="10.5703125" style="3" customWidth="1"/>
    <col min="14091" max="14091" width="16.28515625" style="3" customWidth="1"/>
    <col min="14092" max="14092" width="14.42578125" style="3" customWidth="1"/>
    <col min="14093" max="14093" width="15.42578125" style="3" customWidth="1"/>
    <col min="14094" max="14094" width="8.140625" style="3" customWidth="1"/>
    <col min="14095" max="14095" width="8.5703125" style="3" customWidth="1"/>
    <col min="14096" max="14099" width="11.42578125" style="3" customWidth="1"/>
    <col min="14100" max="14100" width="8.42578125" style="3" customWidth="1"/>
    <col min="14101" max="14101" width="8.85546875" style="3" customWidth="1"/>
    <col min="14102" max="14102" width="9.42578125" style="3" customWidth="1"/>
    <col min="14103" max="14103" width="8.7109375" style="3" customWidth="1"/>
    <col min="14104" max="14104" width="16.28515625" style="3" customWidth="1"/>
    <col min="14105" max="14105" width="14.42578125" style="3" customWidth="1"/>
    <col min="14106" max="14106" width="15.42578125" style="3" customWidth="1"/>
    <col min="14107" max="14107" width="8.140625" style="3" customWidth="1"/>
    <col min="14108" max="14108" width="8.5703125" style="3" customWidth="1"/>
    <col min="14109" max="14112" width="11.42578125" style="3" customWidth="1"/>
    <col min="14113" max="14113" width="8.42578125" style="3" customWidth="1"/>
    <col min="14114" max="14114" width="8.85546875" style="3" customWidth="1"/>
    <col min="14115" max="14115" width="9.42578125" style="3" customWidth="1"/>
    <col min="14116" max="14116" width="8.7109375" style="3" customWidth="1"/>
    <col min="14117" max="14117" width="17.5703125" style="3" customWidth="1"/>
    <col min="14118" max="14118" width="17" style="3" customWidth="1"/>
    <col min="14119" max="14119" width="16.28515625" style="3" customWidth="1"/>
    <col min="14120" max="14336" width="11.42578125" style="3"/>
    <col min="14337" max="14337" width="4.140625" style="3" customWidth="1"/>
    <col min="14338" max="14338" width="14.28515625" style="3" customWidth="1"/>
    <col min="14339" max="14339" width="13.5703125" style="3" customWidth="1"/>
    <col min="14340" max="14340" width="21.7109375" style="3" customWidth="1"/>
    <col min="14341" max="14341" width="14.140625" style="3" customWidth="1"/>
    <col min="14342" max="14342" width="16.140625" style="3" customWidth="1"/>
    <col min="14343" max="14343" width="28.85546875" style="3" customWidth="1"/>
    <col min="14344" max="14344" width="0" style="3" hidden="1" customWidth="1"/>
    <col min="14345" max="14345" width="27" style="3" customWidth="1"/>
    <col min="14346" max="14346" width="10.5703125" style="3" customWidth="1"/>
    <col min="14347" max="14347" width="16.28515625" style="3" customWidth="1"/>
    <col min="14348" max="14348" width="14.42578125" style="3" customWidth="1"/>
    <col min="14349" max="14349" width="15.42578125" style="3" customWidth="1"/>
    <col min="14350" max="14350" width="8.140625" style="3" customWidth="1"/>
    <col min="14351" max="14351" width="8.5703125" style="3" customWidth="1"/>
    <col min="14352" max="14355" width="11.42578125" style="3" customWidth="1"/>
    <col min="14356" max="14356" width="8.42578125" style="3" customWidth="1"/>
    <col min="14357" max="14357" width="8.85546875" style="3" customWidth="1"/>
    <col min="14358" max="14358" width="9.42578125" style="3" customWidth="1"/>
    <col min="14359" max="14359" width="8.7109375" style="3" customWidth="1"/>
    <col min="14360" max="14360" width="16.28515625" style="3" customWidth="1"/>
    <col min="14361" max="14361" width="14.42578125" style="3" customWidth="1"/>
    <col min="14362" max="14362" width="15.42578125" style="3" customWidth="1"/>
    <col min="14363" max="14363" width="8.140625" style="3" customWidth="1"/>
    <col min="14364" max="14364" width="8.5703125" style="3" customWidth="1"/>
    <col min="14365" max="14368" width="11.42578125" style="3" customWidth="1"/>
    <col min="14369" max="14369" width="8.42578125" style="3" customWidth="1"/>
    <col min="14370" max="14370" width="8.85546875" style="3" customWidth="1"/>
    <col min="14371" max="14371" width="9.42578125" style="3" customWidth="1"/>
    <col min="14372" max="14372" width="8.7109375" style="3" customWidth="1"/>
    <col min="14373" max="14373" width="17.5703125" style="3" customWidth="1"/>
    <col min="14374" max="14374" width="17" style="3" customWidth="1"/>
    <col min="14375" max="14375" width="16.28515625" style="3" customWidth="1"/>
    <col min="14376" max="14592" width="11.42578125" style="3"/>
    <col min="14593" max="14593" width="4.140625" style="3" customWidth="1"/>
    <col min="14594" max="14594" width="14.28515625" style="3" customWidth="1"/>
    <col min="14595" max="14595" width="13.5703125" style="3" customWidth="1"/>
    <col min="14596" max="14596" width="21.7109375" style="3" customWidth="1"/>
    <col min="14597" max="14597" width="14.140625" style="3" customWidth="1"/>
    <col min="14598" max="14598" width="16.140625" style="3" customWidth="1"/>
    <col min="14599" max="14599" width="28.85546875" style="3" customWidth="1"/>
    <col min="14600" max="14600" width="0" style="3" hidden="1" customWidth="1"/>
    <col min="14601" max="14601" width="27" style="3" customWidth="1"/>
    <col min="14602" max="14602" width="10.5703125" style="3" customWidth="1"/>
    <col min="14603" max="14603" width="16.28515625" style="3" customWidth="1"/>
    <col min="14604" max="14604" width="14.42578125" style="3" customWidth="1"/>
    <col min="14605" max="14605" width="15.42578125" style="3" customWidth="1"/>
    <col min="14606" max="14606" width="8.140625" style="3" customWidth="1"/>
    <col min="14607" max="14607" width="8.5703125" style="3" customWidth="1"/>
    <col min="14608" max="14611" width="11.42578125" style="3" customWidth="1"/>
    <col min="14612" max="14612" width="8.42578125" style="3" customWidth="1"/>
    <col min="14613" max="14613" width="8.85546875" style="3" customWidth="1"/>
    <col min="14614" max="14614" width="9.42578125" style="3" customWidth="1"/>
    <col min="14615" max="14615" width="8.7109375" style="3" customWidth="1"/>
    <col min="14616" max="14616" width="16.28515625" style="3" customWidth="1"/>
    <col min="14617" max="14617" width="14.42578125" style="3" customWidth="1"/>
    <col min="14618" max="14618" width="15.42578125" style="3" customWidth="1"/>
    <col min="14619" max="14619" width="8.140625" style="3" customWidth="1"/>
    <col min="14620" max="14620" width="8.5703125" style="3" customWidth="1"/>
    <col min="14621" max="14624" width="11.42578125" style="3" customWidth="1"/>
    <col min="14625" max="14625" width="8.42578125" style="3" customWidth="1"/>
    <col min="14626" max="14626" width="8.85546875" style="3" customWidth="1"/>
    <col min="14627" max="14627" width="9.42578125" style="3" customWidth="1"/>
    <col min="14628" max="14628" width="8.7109375" style="3" customWidth="1"/>
    <col min="14629" max="14629" width="17.5703125" style="3" customWidth="1"/>
    <col min="14630" max="14630" width="17" style="3" customWidth="1"/>
    <col min="14631" max="14631" width="16.28515625" style="3" customWidth="1"/>
    <col min="14632" max="14848" width="11.42578125" style="3"/>
    <col min="14849" max="14849" width="4.140625" style="3" customWidth="1"/>
    <col min="14850" max="14850" width="14.28515625" style="3" customWidth="1"/>
    <col min="14851" max="14851" width="13.5703125" style="3" customWidth="1"/>
    <col min="14852" max="14852" width="21.7109375" style="3" customWidth="1"/>
    <col min="14853" max="14853" width="14.140625" style="3" customWidth="1"/>
    <col min="14854" max="14854" width="16.140625" style="3" customWidth="1"/>
    <col min="14855" max="14855" width="28.85546875" style="3" customWidth="1"/>
    <col min="14856" max="14856" width="0" style="3" hidden="1" customWidth="1"/>
    <col min="14857" max="14857" width="27" style="3" customWidth="1"/>
    <col min="14858" max="14858" width="10.5703125" style="3" customWidth="1"/>
    <col min="14859" max="14859" width="16.28515625" style="3" customWidth="1"/>
    <col min="14860" max="14860" width="14.42578125" style="3" customWidth="1"/>
    <col min="14861" max="14861" width="15.42578125" style="3" customWidth="1"/>
    <col min="14862" max="14862" width="8.140625" style="3" customWidth="1"/>
    <col min="14863" max="14863" width="8.5703125" style="3" customWidth="1"/>
    <col min="14864" max="14867" width="11.42578125" style="3" customWidth="1"/>
    <col min="14868" max="14868" width="8.42578125" style="3" customWidth="1"/>
    <col min="14869" max="14869" width="8.85546875" style="3" customWidth="1"/>
    <col min="14870" max="14870" width="9.42578125" style="3" customWidth="1"/>
    <col min="14871" max="14871" width="8.7109375" style="3" customWidth="1"/>
    <col min="14872" max="14872" width="16.28515625" style="3" customWidth="1"/>
    <col min="14873" max="14873" width="14.42578125" style="3" customWidth="1"/>
    <col min="14874" max="14874" width="15.42578125" style="3" customWidth="1"/>
    <col min="14875" max="14875" width="8.140625" style="3" customWidth="1"/>
    <col min="14876" max="14876" width="8.5703125" style="3" customWidth="1"/>
    <col min="14877" max="14880" width="11.42578125" style="3" customWidth="1"/>
    <col min="14881" max="14881" width="8.42578125" style="3" customWidth="1"/>
    <col min="14882" max="14882" width="8.85546875" style="3" customWidth="1"/>
    <col min="14883" max="14883" width="9.42578125" style="3" customWidth="1"/>
    <col min="14884" max="14884" width="8.7109375" style="3" customWidth="1"/>
    <col min="14885" max="14885" width="17.5703125" style="3" customWidth="1"/>
    <col min="14886" max="14886" width="17" style="3" customWidth="1"/>
    <col min="14887" max="14887" width="16.28515625" style="3" customWidth="1"/>
    <col min="14888" max="15104" width="11.42578125" style="3"/>
    <col min="15105" max="15105" width="4.140625" style="3" customWidth="1"/>
    <col min="15106" max="15106" width="14.28515625" style="3" customWidth="1"/>
    <col min="15107" max="15107" width="13.5703125" style="3" customWidth="1"/>
    <col min="15108" max="15108" width="21.7109375" style="3" customWidth="1"/>
    <col min="15109" max="15109" width="14.140625" style="3" customWidth="1"/>
    <col min="15110" max="15110" width="16.140625" style="3" customWidth="1"/>
    <col min="15111" max="15111" width="28.85546875" style="3" customWidth="1"/>
    <col min="15112" max="15112" width="0" style="3" hidden="1" customWidth="1"/>
    <col min="15113" max="15113" width="27" style="3" customWidth="1"/>
    <col min="15114" max="15114" width="10.5703125" style="3" customWidth="1"/>
    <col min="15115" max="15115" width="16.28515625" style="3" customWidth="1"/>
    <col min="15116" max="15116" width="14.42578125" style="3" customWidth="1"/>
    <col min="15117" max="15117" width="15.42578125" style="3" customWidth="1"/>
    <col min="15118" max="15118" width="8.140625" style="3" customWidth="1"/>
    <col min="15119" max="15119" width="8.5703125" style="3" customWidth="1"/>
    <col min="15120" max="15123" width="11.42578125" style="3" customWidth="1"/>
    <col min="15124" max="15124" width="8.42578125" style="3" customWidth="1"/>
    <col min="15125" max="15125" width="8.85546875" style="3" customWidth="1"/>
    <col min="15126" max="15126" width="9.42578125" style="3" customWidth="1"/>
    <col min="15127" max="15127" width="8.7109375" style="3" customWidth="1"/>
    <col min="15128" max="15128" width="16.28515625" style="3" customWidth="1"/>
    <col min="15129" max="15129" width="14.42578125" style="3" customWidth="1"/>
    <col min="15130" max="15130" width="15.42578125" style="3" customWidth="1"/>
    <col min="15131" max="15131" width="8.140625" style="3" customWidth="1"/>
    <col min="15132" max="15132" width="8.5703125" style="3" customWidth="1"/>
    <col min="15133" max="15136" width="11.42578125" style="3" customWidth="1"/>
    <col min="15137" max="15137" width="8.42578125" style="3" customWidth="1"/>
    <col min="15138" max="15138" width="8.85546875" style="3" customWidth="1"/>
    <col min="15139" max="15139" width="9.42578125" style="3" customWidth="1"/>
    <col min="15140" max="15140" width="8.7109375" style="3" customWidth="1"/>
    <col min="15141" max="15141" width="17.5703125" style="3" customWidth="1"/>
    <col min="15142" max="15142" width="17" style="3" customWidth="1"/>
    <col min="15143" max="15143" width="16.28515625" style="3" customWidth="1"/>
    <col min="15144" max="15360" width="11.42578125" style="3"/>
    <col min="15361" max="15361" width="4.140625" style="3" customWidth="1"/>
    <col min="15362" max="15362" width="14.28515625" style="3" customWidth="1"/>
    <col min="15363" max="15363" width="13.5703125" style="3" customWidth="1"/>
    <col min="15364" max="15364" width="21.7109375" style="3" customWidth="1"/>
    <col min="15365" max="15365" width="14.140625" style="3" customWidth="1"/>
    <col min="15366" max="15366" width="16.140625" style="3" customWidth="1"/>
    <col min="15367" max="15367" width="28.85546875" style="3" customWidth="1"/>
    <col min="15368" max="15368" width="0" style="3" hidden="1" customWidth="1"/>
    <col min="15369" max="15369" width="27" style="3" customWidth="1"/>
    <col min="15370" max="15370" width="10.5703125" style="3" customWidth="1"/>
    <col min="15371" max="15371" width="16.28515625" style="3" customWidth="1"/>
    <col min="15372" max="15372" width="14.42578125" style="3" customWidth="1"/>
    <col min="15373" max="15373" width="15.42578125" style="3" customWidth="1"/>
    <col min="15374" max="15374" width="8.140625" style="3" customWidth="1"/>
    <col min="15375" max="15375" width="8.5703125" style="3" customWidth="1"/>
    <col min="15376" max="15379" width="11.42578125" style="3" customWidth="1"/>
    <col min="15380" max="15380" width="8.42578125" style="3" customWidth="1"/>
    <col min="15381" max="15381" width="8.85546875" style="3" customWidth="1"/>
    <col min="15382" max="15382" width="9.42578125" style="3" customWidth="1"/>
    <col min="15383" max="15383" width="8.7109375" style="3" customWidth="1"/>
    <col min="15384" max="15384" width="16.28515625" style="3" customWidth="1"/>
    <col min="15385" max="15385" width="14.42578125" style="3" customWidth="1"/>
    <col min="15386" max="15386" width="15.42578125" style="3" customWidth="1"/>
    <col min="15387" max="15387" width="8.140625" style="3" customWidth="1"/>
    <col min="15388" max="15388" width="8.5703125" style="3" customWidth="1"/>
    <col min="15389" max="15392" width="11.42578125" style="3" customWidth="1"/>
    <col min="15393" max="15393" width="8.42578125" style="3" customWidth="1"/>
    <col min="15394" max="15394" width="8.85546875" style="3" customWidth="1"/>
    <col min="15395" max="15395" width="9.42578125" style="3" customWidth="1"/>
    <col min="15396" max="15396" width="8.7109375" style="3" customWidth="1"/>
    <col min="15397" max="15397" width="17.5703125" style="3" customWidth="1"/>
    <col min="15398" max="15398" width="17" style="3" customWidth="1"/>
    <col min="15399" max="15399" width="16.28515625" style="3" customWidth="1"/>
    <col min="15400" max="15616" width="11.42578125" style="3"/>
    <col min="15617" max="15617" width="4.140625" style="3" customWidth="1"/>
    <col min="15618" max="15618" width="14.28515625" style="3" customWidth="1"/>
    <col min="15619" max="15619" width="13.5703125" style="3" customWidth="1"/>
    <col min="15620" max="15620" width="21.7109375" style="3" customWidth="1"/>
    <col min="15621" max="15621" width="14.140625" style="3" customWidth="1"/>
    <col min="15622" max="15622" width="16.140625" style="3" customWidth="1"/>
    <col min="15623" max="15623" width="28.85546875" style="3" customWidth="1"/>
    <col min="15624" max="15624" width="0" style="3" hidden="1" customWidth="1"/>
    <col min="15625" max="15625" width="27" style="3" customWidth="1"/>
    <col min="15626" max="15626" width="10.5703125" style="3" customWidth="1"/>
    <col min="15627" max="15627" width="16.28515625" style="3" customWidth="1"/>
    <col min="15628" max="15628" width="14.42578125" style="3" customWidth="1"/>
    <col min="15629" max="15629" width="15.42578125" style="3" customWidth="1"/>
    <col min="15630" max="15630" width="8.140625" style="3" customWidth="1"/>
    <col min="15631" max="15631" width="8.5703125" style="3" customWidth="1"/>
    <col min="15632" max="15635" width="11.42578125" style="3" customWidth="1"/>
    <col min="15636" max="15636" width="8.42578125" style="3" customWidth="1"/>
    <col min="15637" max="15637" width="8.85546875" style="3" customWidth="1"/>
    <col min="15638" max="15638" width="9.42578125" style="3" customWidth="1"/>
    <col min="15639" max="15639" width="8.7109375" style="3" customWidth="1"/>
    <col min="15640" max="15640" width="16.28515625" style="3" customWidth="1"/>
    <col min="15641" max="15641" width="14.42578125" style="3" customWidth="1"/>
    <col min="15642" max="15642" width="15.42578125" style="3" customWidth="1"/>
    <col min="15643" max="15643" width="8.140625" style="3" customWidth="1"/>
    <col min="15644" max="15644" width="8.5703125" style="3" customWidth="1"/>
    <col min="15645" max="15648" width="11.42578125" style="3" customWidth="1"/>
    <col min="15649" max="15649" width="8.42578125" style="3" customWidth="1"/>
    <col min="15650" max="15650" width="8.85546875" style="3" customWidth="1"/>
    <col min="15651" max="15651" width="9.42578125" style="3" customWidth="1"/>
    <col min="15652" max="15652" width="8.7109375" style="3" customWidth="1"/>
    <col min="15653" max="15653" width="17.5703125" style="3" customWidth="1"/>
    <col min="15654" max="15654" width="17" style="3" customWidth="1"/>
    <col min="15655" max="15655" width="16.28515625" style="3" customWidth="1"/>
    <col min="15656" max="15872" width="11.42578125" style="3"/>
    <col min="15873" max="15873" width="4.140625" style="3" customWidth="1"/>
    <col min="15874" max="15874" width="14.28515625" style="3" customWidth="1"/>
    <col min="15875" max="15875" width="13.5703125" style="3" customWidth="1"/>
    <col min="15876" max="15876" width="21.7109375" style="3" customWidth="1"/>
    <col min="15877" max="15877" width="14.140625" style="3" customWidth="1"/>
    <col min="15878" max="15878" width="16.140625" style="3" customWidth="1"/>
    <col min="15879" max="15879" width="28.85546875" style="3" customWidth="1"/>
    <col min="15880" max="15880" width="0" style="3" hidden="1" customWidth="1"/>
    <col min="15881" max="15881" width="27" style="3" customWidth="1"/>
    <col min="15882" max="15882" width="10.5703125" style="3" customWidth="1"/>
    <col min="15883" max="15883" width="16.28515625" style="3" customWidth="1"/>
    <col min="15884" max="15884" width="14.42578125" style="3" customWidth="1"/>
    <col min="15885" max="15885" width="15.42578125" style="3" customWidth="1"/>
    <col min="15886" max="15886" width="8.140625" style="3" customWidth="1"/>
    <col min="15887" max="15887" width="8.5703125" style="3" customWidth="1"/>
    <col min="15888" max="15891" width="11.42578125" style="3" customWidth="1"/>
    <col min="15892" max="15892" width="8.42578125" style="3" customWidth="1"/>
    <col min="15893" max="15893" width="8.85546875" style="3" customWidth="1"/>
    <col min="15894" max="15894" width="9.42578125" style="3" customWidth="1"/>
    <col min="15895" max="15895" width="8.7109375" style="3" customWidth="1"/>
    <col min="15896" max="15896" width="16.28515625" style="3" customWidth="1"/>
    <col min="15897" max="15897" width="14.42578125" style="3" customWidth="1"/>
    <col min="15898" max="15898" width="15.42578125" style="3" customWidth="1"/>
    <col min="15899" max="15899" width="8.140625" style="3" customWidth="1"/>
    <col min="15900" max="15900" width="8.5703125" style="3" customWidth="1"/>
    <col min="15901" max="15904" width="11.42578125" style="3" customWidth="1"/>
    <col min="15905" max="15905" width="8.42578125" style="3" customWidth="1"/>
    <col min="15906" max="15906" width="8.85546875" style="3" customWidth="1"/>
    <col min="15907" max="15907" width="9.42578125" style="3" customWidth="1"/>
    <col min="15908" max="15908" width="8.7109375" style="3" customWidth="1"/>
    <col min="15909" max="15909" width="17.5703125" style="3" customWidth="1"/>
    <col min="15910" max="15910" width="17" style="3" customWidth="1"/>
    <col min="15911" max="15911" width="16.28515625" style="3" customWidth="1"/>
    <col min="15912" max="16128" width="11.42578125" style="3"/>
    <col min="16129" max="16129" width="4.140625" style="3" customWidth="1"/>
    <col min="16130" max="16130" width="14.28515625" style="3" customWidth="1"/>
    <col min="16131" max="16131" width="13.5703125" style="3" customWidth="1"/>
    <col min="16132" max="16132" width="21.7109375" style="3" customWidth="1"/>
    <col min="16133" max="16133" width="14.140625" style="3" customWidth="1"/>
    <col min="16134" max="16134" width="16.140625" style="3" customWidth="1"/>
    <col min="16135" max="16135" width="28.85546875" style="3" customWidth="1"/>
    <col min="16136" max="16136" width="0" style="3" hidden="1" customWidth="1"/>
    <col min="16137" max="16137" width="27" style="3" customWidth="1"/>
    <col min="16138" max="16138" width="10.5703125" style="3" customWidth="1"/>
    <col min="16139" max="16139" width="16.28515625" style="3" customWidth="1"/>
    <col min="16140" max="16140" width="14.42578125" style="3" customWidth="1"/>
    <col min="16141" max="16141" width="15.42578125" style="3" customWidth="1"/>
    <col min="16142" max="16142" width="8.140625" style="3" customWidth="1"/>
    <col min="16143" max="16143" width="8.5703125" style="3" customWidth="1"/>
    <col min="16144" max="16147" width="11.42578125" style="3" customWidth="1"/>
    <col min="16148" max="16148" width="8.42578125" style="3" customWidth="1"/>
    <col min="16149" max="16149" width="8.85546875" style="3" customWidth="1"/>
    <col min="16150" max="16150" width="9.42578125" style="3" customWidth="1"/>
    <col min="16151" max="16151" width="8.7109375" style="3" customWidth="1"/>
    <col min="16152" max="16152" width="16.28515625" style="3" customWidth="1"/>
    <col min="16153" max="16153" width="14.42578125" style="3" customWidth="1"/>
    <col min="16154" max="16154" width="15.42578125" style="3" customWidth="1"/>
    <col min="16155" max="16155" width="8.140625" style="3" customWidth="1"/>
    <col min="16156" max="16156" width="8.5703125" style="3" customWidth="1"/>
    <col min="16157" max="16160" width="11.42578125" style="3" customWidth="1"/>
    <col min="16161" max="16161" width="8.42578125" style="3" customWidth="1"/>
    <col min="16162" max="16162" width="8.85546875" style="3" customWidth="1"/>
    <col min="16163" max="16163" width="9.42578125" style="3" customWidth="1"/>
    <col min="16164" max="16164" width="8.7109375" style="3" customWidth="1"/>
    <col min="16165" max="16165" width="17.5703125" style="3" customWidth="1"/>
    <col min="16166" max="16166" width="17" style="3" customWidth="1"/>
    <col min="16167" max="16167" width="16.28515625" style="3" customWidth="1"/>
    <col min="16168" max="16384" width="11.42578125" style="3"/>
  </cols>
  <sheetData>
    <row r="2" spans="2:213" ht="14.25" customHeight="1" x14ac:dyDescent="0.2">
      <c r="I2" s="5"/>
      <c r="J2" s="5"/>
      <c r="L2" s="6"/>
      <c r="N2" s="6"/>
      <c r="Y2" s="6"/>
      <c r="AA2" s="6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2:213" x14ac:dyDescent="0.2">
      <c r="B3" s="3"/>
      <c r="I3" s="5"/>
      <c r="J3" s="5"/>
      <c r="L3" s="6"/>
      <c r="N3" s="6"/>
      <c r="Y3" s="6"/>
      <c r="AA3" s="6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</row>
    <row r="4" spans="2:213" ht="12.75" customHeight="1" x14ac:dyDescent="0.2">
      <c r="B4" s="219" t="s">
        <v>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2:213" x14ac:dyDescent="0.2">
      <c r="B5" s="219" t="s">
        <v>18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213" ht="13.5" thickBot="1" x14ac:dyDescent="0.25">
      <c r="B6" s="221" t="s">
        <v>786</v>
      </c>
      <c r="C6" s="221"/>
      <c r="D6" s="221"/>
      <c r="E6" s="221"/>
      <c r="F6" s="221"/>
      <c r="G6" s="221"/>
      <c r="H6" s="221"/>
      <c r="I6" s="52" t="s">
        <v>543</v>
      </c>
      <c r="J6" s="31"/>
      <c r="K6" s="1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1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1"/>
    </row>
    <row r="7" spans="2:213" ht="15.75" thickBot="1" x14ac:dyDescent="0.25">
      <c r="B7" s="278" t="s">
        <v>837</v>
      </c>
      <c r="C7" s="279"/>
      <c r="D7" s="279"/>
      <c r="E7" s="279"/>
      <c r="F7" s="279"/>
      <c r="G7" s="279"/>
      <c r="H7" s="279"/>
      <c r="I7" s="279"/>
      <c r="J7" s="327"/>
      <c r="K7" s="265" t="s">
        <v>239</v>
      </c>
      <c r="L7" s="204" t="s">
        <v>407</v>
      </c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65" t="s">
        <v>787</v>
      </c>
      <c r="Y7" s="204" t="s">
        <v>407</v>
      </c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8" t="s">
        <v>0</v>
      </c>
      <c r="AL7" s="209"/>
      <c r="AM7" s="210"/>
    </row>
    <row r="8" spans="2:213" ht="12.75" customHeight="1" x14ac:dyDescent="0.2">
      <c r="B8" s="211" t="s">
        <v>19</v>
      </c>
      <c r="C8" s="213" t="s">
        <v>14</v>
      </c>
      <c r="D8" s="215" t="s">
        <v>15</v>
      </c>
      <c r="E8" s="215" t="s">
        <v>16</v>
      </c>
      <c r="F8" s="217" t="s">
        <v>11</v>
      </c>
      <c r="G8" s="215" t="s">
        <v>22</v>
      </c>
      <c r="H8" s="217" t="s">
        <v>241</v>
      </c>
      <c r="I8" s="215" t="s">
        <v>242</v>
      </c>
      <c r="J8" s="218" t="s">
        <v>17</v>
      </c>
      <c r="K8" s="266"/>
      <c r="L8" s="201" t="s">
        <v>1</v>
      </c>
      <c r="M8" s="201"/>
      <c r="N8" s="201" t="s">
        <v>2</v>
      </c>
      <c r="O8" s="201"/>
      <c r="P8" s="201"/>
      <c r="Q8" s="201"/>
      <c r="R8" s="201"/>
      <c r="S8" s="201"/>
      <c r="T8" s="191" t="s">
        <v>3</v>
      </c>
      <c r="U8" s="191" t="s">
        <v>4</v>
      </c>
      <c r="V8" s="191" t="s">
        <v>244</v>
      </c>
      <c r="W8" s="191" t="s">
        <v>5</v>
      </c>
      <c r="X8" s="266"/>
      <c r="Y8" s="201" t="s">
        <v>1</v>
      </c>
      <c r="Z8" s="201"/>
      <c r="AA8" s="201" t="s">
        <v>2</v>
      </c>
      <c r="AB8" s="201"/>
      <c r="AC8" s="201"/>
      <c r="AD8" s="201"/>
      <c r="AE8" s="201"/>
      <c r="AF8" s="201"/>
      <c r="AG8" s="191" t="s">
        <v>3</v>
      </c>
      <c r="AH8" s="191" t="s">
        <v>4</v>
      </c>
      <c r="AI8" s="191" t="s">
        <v>244</v>
      </c>
      <c r="AJ8" s="191" t="s">
        <v>5</v>
      </c>
      <c r="AK8" s="191" t="s">
        <v>248</v>
      </c>
      <c r="AL8" s="191" t="s">
        <v>20</v>
      </c>
      <c r="AM8" s="195" t="s">
        <v>21</v>
      </c>
    </row>
    <row r="9" spans="2:213" ht="121.5" thickBot="1" x14ac:dyDescent="0.25">
      <c r="B9" s="199"/>
      <c r="C9" s="334"/>
      <c r="D9" s="289"/>
      <c r="E9" s="289"/>
      <c r="F9" s="288"/>
      <c r="G9" s="289"/>
      <c r="H9" s="288"/>
      <c r="I9" s="289"/>
      <c r="J9" s="290"/>
      <c r="K9" s="267"/>
      <c r="L9" s="291" t="s">
        <v>6</v>
      </c>
      <c r="M9" s="291" t="s">
        <v>7</v>
      </c>
      <c r="N9" s="291" t="s">
        <v>8</v>
      </c>
      <c r="O9" s="291" t="s">
        <v>9</v>
      </c>
      <c r="P9" s="291" t="s">
        <v>10</v>
      </c>
      <c r="Q9" s="291" t="s">
        <v>254</v>
      </c>
      <c r="R9" s="291" t="s">
        <v>255</v>
      </c>
      <c r="S9" s="291" t="s">
        <v>256</v>
      </c>
      <c r="T9" s="288"/>
      <c r="U9" s="288"/>
      <c r="V9" s="288"/>
      <c r="W9" s="288"/>
      <c r="X9" s="267"/>
      <c r="Y9" s="291" t="s">
        <v>6</v>
      </c>
      <c r="Z9" s="291" t="s">
        <v>7</v>
      </c>
      <c r="AA9" s="291" t="s">
        <v>8</v>
      </c>
      <c r="AB9" s="291" t="s">
        <v>9</v>
      </c>
      <c r="AC9" s="291" t="s">
        <v>10</v>
      </c>
      <c r="AD9" s="291" t="s">
        <v>254</v>
      </c>
      <c r="AE9" s="291" t="s">
        <v>255</v>
      </c>
      <c r="AF9" s="291" t="s">
        <v>256</v>
      </c>
      <c r="AG9" s="288"/>
      <c r="AH9" s="288"/>
      <c r="AI9" s="288"/>
      <c r="AJ9" s="288"/>
      <c r="AK9" s="288"/>
      <c r="AL9" s="288"/>
      <c r="AM9" s="290"/>
    </row>
    <row r="10" spans="2:213" ht="63.75" x14ac:dyDescent="0.2">
      <c r="B10" s="53" t="s">
        <v>788</v>
      </c>
      <c r="C10" s="112" t="s">
        <v>789</v>
      </c>
      <c r="D10" s="112" t="s">
        <v>790</v>
      </c>
      <c r="E10" s="112" t="s">
        <v>316</v>
      </c>
      <c r="F10" s="70">
        <v>2020730010046</v>
      </c>
      <c r="G10" s="112" t="s">
        <v>791</v>
      </c>
      <c r="H10" s="112"/>
      <c r="I10" s="112" t="s">
        <v>792</v>
      </c>
      <c r="J10" s="73">
        <v>1</v>
      </c>
      <c r="K10" s="72">
        <f>SUM(L10:W10)</f>
        <v>803453750</v>
      </c>
      <c r="L10" s="71"/>
      <c r="M10" s="72">
        <v>803453750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72">
        <f>SUM(Y10:AJ10)</f>
        <v>801761814</v>
      </c>
      <c r="Y10" s="71"/>
      <c r="Z10" s="72">
        <v>801761814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73" t="s">
        <v>786</v>
      </c>
      <c r="AL10" s="73" t="s">
        <v>793</v>
      </c>
      <c r="AM10" s="113" t="s">
        <v>794</v>
      </c>
    </row>
    <row r="11" spans="2:213" ht="38.25" x14ac:dyDescent="0.2">
      <c r="B11" s="263" t="s">
        <v>788</v>
      </c>
      <c r="C11" s="264" t="s">
        <v>795</v>
      </c>
      <c r="D11" s="264" t="s">
        <v>796</v>
      </c>
      <c r="E11" s="264" t="s">
        <v>797</v>
      </c>
      <c r="F11" s="259">
        <v>2020730010027</v>
      </c>
      <c r="G11" s="264" t="s">
        <v>798</v>
      </c>
      <c r="H11" s="9"/>
      <c r="I11" s="9" t="s">
        <v>799</v>
      </c>
      <c r="J11" s="12">
        <v>1</v>
      </c>
      <c r="K11" s="15">
        <f>SUM(L11:W11)</f>
        <v>50000000</v>
      </c>
      <c r="L11" s="9"/>
      <c r="M11" s="15">
        <v>50000000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15">
        <f>SUM(Y11:AJ11)</f>
        <v>50000000</v>
      </c>
      <c r="Y11" s="9"/>
      <c r="Z11" s="15">
        <v>50000000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3" t="s">
        <v>786</v>
      </c>
      <c r="AL11" s="12" t="s">
        <v>793</v>
      </c>
      <c r="AM11" s="123" t="s">
        <v>794</v>
      </c>
    </row>
    <row r="12" spans="2:213" ht="38.25" x14ac:dyDescent="0.2">
      <c r="B12" s="263"/>
      <c r="C12" s="264"/>
      <c r="D12" s="264"/>
      <c r="E12" s="264"/>
      <c r="F12" s="259"/>
      <c r="G12" s="264"/>
      <c r="H12" s="9"/>
      <c r="I12" s="9" t="s">
        <v>800</v>
      </c>
      <c r="J12" s="12">
        <v>1</v>
      </c>
      <c r="K12" s="15">
        <f t="shared" ref="K12:K29" si="0">SUM(L12:W12)</f>
        <v>1291995000</v>
      </c>
      <c r="L12" s="9"/>
      <c r="M12" s="15">
        <f>1341995000-50000000</f>
        <v>1291995000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15">
        <f t="shared" ref="X12:X29" si="1">SUM(Y12:AJ12)</f>
        <v>1279129330</v>
      </c>
      <c r="Y12" s="9"/>
      <c r="Z12" s="15">
        <f>1329129330-50000000</f>
        <v>1279129330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3" t="s">
        <v>786</v>
      </c>
      <c r="AL12" s="12" t="s">
        <v>793</v>
      </c>
      <c r="AM12" s="123" t="s">
        <v>794</v>
      </c>
    </row>
    <row r="13" spans="2:213" ht="63.75" x14ac:dyDescent="0.2">
      <c r="B13" s="114" t="s">
        <v>788</v>
      </c>
      <c r="C13" s="9" t="s">
        <v>795</v>
      </c>
      <c r="D13" s="9" t="s">
        <v>796</v>
      </c>
      <c r="E13" s="9" t="s">
        <v>797</v>
      </c>
      <c r="F13" s="55">
        <v>2020730010069</v>
      </c>
      <c r="G13" s="9" t="s">
        <v>801</v>
      </c>
      <c r="H13" s="9"/>
      <c r="I13" s="9" t="s">
        <v>802</v>
      </c>
      <c r="J13" s="12">
        <v>1</v>
      </c>
      <c r="K13" s="15">
        <f t="shared" si="0"/>
        <v>100000000</v>
      </c>
      <c r="L13" s="9"/>
      <c r="M13" s="15">
        <v>100000000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15">
        <f t="shared" si="1"/>
        <v>100000000</v>
      </c>
      <c r="Y13" s="9"/>
      <c r="Z13" s="15">
        <v>100000000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3" t="s">
        <v>786</v>
      </c>
      <c r="AL13" s="12" t="s">
        <v>793</v>
      </c>
      <c r="AM13" s="123" t="s">
        <v>794</v>
      </c>
    </row>
    <row r="14" spans="2:213" ht="51" x14ac:dyDescent="0.2">
      <c r="B14" s="114" t="s">
        <v>788</v>
      </c>
      <c r="C14" s="9" t="s">
        <v>795</v>
      </c>
      <c r="D14" s="9" t="s">
        <v>796</v>
      </c>
      <c r="E14" s="9" t="s">
        <v>797</v>
      </c>
      <c r="F14" s="55">
        <v>2020730010045</v>
      </c>
      <c r="G14" s="9" t="s">
        <v>803</v>
      </c>
      <c r="H14" s="9"/>
      <c r="I14" s="9" t="s">
        <v>804</v>
      </c>
      <c r="J14" s="12">
        <v>1</v>
      </c>
      <c r="K14" s="15">
        <f t="shared" si="0"/>
        <v>376850000</v>
      </c>
      <c r="L14" s="9"/>
      <c r="M14" s="15">
        <v>376850000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15">
        <f t="shared" si="1"/>
        <v>374670000</v>
      </c>
      <c r="Y14" s="9"/>
      <c r="Z14" s="15">
        <v>374670000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3" t="s">
        <v>786</v>
      </c>
      <c r="AL14" s="12" t="s">
        <v>793</v>
      </c>
      <c r="AM14" s="123" t="s">
        <v>794</v>
      </c>
    </row>
    <row r="15" spans="2:213" ht="51" x14ac:dyDescent="0.2">
      <c r="B15" s="114" t="s">
        <v>788</v>
      </c>
      <c r="C15" s="9" t="s">
        <v>795</v>
      </c>
      <c r="D15" s="9" t="s">
        <v>796</v>
      </c>
      <c r="E15" s="9" t="s">
        <v>797</v>
      </c>
      <c r="F15" s="55">
        <v>2020730010015</v>
      </c>
      <c r="G15" s="9" t="s">
        <v>805</v>
      </c>
      <c r="H15" s="9"/>
      <c r="I15" s="9" t="s">
        <v>806</v>
      </c>
      <c r="J15" s="12">
        <v>1</v>
      </c>
      <c r="K15" s="15">
        <f t="shared" si="0"/>
        <v>1094279667</v>
      </c>
      <c r="L15" s="9"/>
      <c r="M15" s="15">
        <v>1094279667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15">
        <f t="shared" si="1"/>
        <v>1092443667</v>
      </c>
      <c r="Y15" s="9"/>
      <c r="Z15" s="15">
        <v>1092443667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3" t="s">
        <v>786</v>
      </c>
      <c r="AL15" s="12" t="s">
        <v>807</v>
      </c>
      <c r="AM15" s="123"/>
    </row>
    <row r="16" spans="2:213" ht="51" x14ac:dyDescent="0.2">
      <c r="B16" s="114" t="s">
        <v>788</v>
      </c>
      <c r="C16" s="9" t="s">
        <v>795</v>
      </c>
      <c r="D16" s="9" t="s">
        <v>796</v>
      </c>
      <c r="E16" s="176" t="s">
        <v>41</v>
      </c>
      <c r="F16" s="255">
        <v>20220730010028</v>
      </c>
      <c r="G16" s="258" t="s">
        <v>808</v>
      </c>
      <c r="H16" s="9"/>
      <c r="I16" s="9" t="s">
        <v>809</v>
      </c>
      <c r="J16" s="179">
        <v>1</v>
      </c>
      <c r="K16" s="15">
        <f t="shared" si="0"/>
        <v>100000000</v>
      </c>
      <c r="L16" s="17"/>
      <c r="M16" s="15">
        <v>100000000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15">
        <f t="shared" si="1"/>
        <v>100000000</v>
      </c>
      <c r="Y16" s="17"/>
      <c r="Z16" s="15">
        <v>100000000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3" t="s">
        <v>786</v>
      </c>
      <c r="AL16" s="12" t="s">
        <v>39</v>
      </c>
      <c r="AM16" s="123" t="s">
        <v>810</v>
      </c>
    </row>
    <row r="17" spans="2:39" ht="51" x14ac:dyDescent="0.2">
      <c r="B17" s="114" t="s">
        <v>788</v>
      </c>
      <c r="C17" s="9" t="s">
        <v>795</v>
      </c>
      <c r="D17" s="9" t="s">
        <v>796</v>
      </c>
      <c r="E17" s="176" t="s">
        <v>41</v>
      </c>
      <c r="F17" s="256"/>
      <c r="G17" s="258"/>
      <c r="H17" s="9"/>
      <c r="I17" s="9" t="s">
        <v>811</v>
      </c>
      <c r="J17" s="12">
        <v>1</v>
      </c>
      <c r="K17" s="15">
        <f t="shared" si="0"/>
        <v>50000000</v>
      </c>
      <c r="L17" s="9"/>
      <c r="M17" s="15">
        <v>50000000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15">
        <f t="shared" si="1"/>
        <v>50000000</v>
      </c>
      <c r="Y17" s="9"/>
      <c r="Z17" s="15">
        <v>50000000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3" t="s">
        <v>786</v>
      </c>
      <c r="AL17" s="12" t="s">
        <v>39</v>
      </c>
      <c r="AM17" s="123" t="s">
        <v>810</v>
      </c>
    </row>
    <row r="18" spans="2:39" ht="51" x14ac:dyDescent="0.2">
      <c r="B18" s="114" t="s">
        <v>788</v>
      </c>
      <c r="C18" s="9" t="s">
        <v>795</v>
      </c>
      <c r="D18" s="9" t="s">
        <v>796</v>
      </c>
      <c r="E18" s="176" t="s">
        <v>41</v>
      </c>
      <c r="F18" s="256"/>
      <c r="G18" s="258"/>
      <c r="H18" s="9"/>
      <c r="I18" s="9" t="s">
        <v>812</v>
      </c>
      <c r="J18" s="12">
        <v>4</v>
      </c>
      <c r="K18" s="15">
        <f t="shared" si="0"/>
        <v>200000000</v>
      </c>
      <c r="L18" s="9"/>
      <c r="M18" s="15">
        <v>200000000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15">
        <f t="shared" si="1"/>
        <v>200000000</v>
      </c>
      <c r="Y18" s="9"/>
      <c r="Z18" s="15">
        <v>200000000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3" t="s">
        <v>786</v>
      </c>
      <c r="AL18" s="12" t="s">
        <v>39</v>
      </c>
      <c r="AM18" s="123" t="s">
        <v>810</v>
      </c>
    </row>
    <row r="19" spans="2:39" ht="51" x14ac:dyDescent="0.2">
      <c r="B19" s="114" t="s">
        <v>788</v>
      </c>
      <c r="C19" s="9" t="s">
        <v>795</v>
      </c>
      <c r="D19" s="9" t="s">
        <v>796</v>
      </c>
      <c r="E19" s="176" t="s">
        <v>41</v>
      </c>
      <c r="F19" s="256"/>
      <c r="G19" s="258"/>
      <c r="H19" s="9"/>
      <c r="I19" s="9" t="s">
        <v>813</v>
      </c>
      <c r="J19" s="179">
        <v>1</v>
      </c>
      <c r="K19" s="15">
        <f t="shared" si="0"/>
        <v>62897145</v>
      </c>
      <c r="L19" s="9"/>
      <c r="M19" s="15">
        <v>62897145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15">
        <f t="shared" si="1"/>
        <v>62897145</v>
      </c>
      <c r="Y19" s="9"/>
      <c r="Z19" s="15">
        <v>62897145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3" t="s">
        <v>786</v>
      </c>
      <c r="AL19" s="12" t="s">
        <v>39</v>
      </c>
      <c r="AM19" s="123" t="s">
        <v>810</v>
      </c>
    </row>
    <row r="20" spans="2:39" ht="51" x14ac:dyDescent="0.2">
      <c r="B20" s="114" t="s">
        <v>788</v>
      </c>
      <c r="C20" s="9" t="s">
        <v>795</v>
      </c>
      <c r="D20" s="9" t="s">
        <v>796</v>
      </c>
      <c r="E20" s="176" t="s">
        <v>41</v>
      </c>
      <c r="F20" s="257"/>
      <c r="G20" s="258"/>
      <c r="H20" s="9"/>
      <c r="I20" s="9" t="s">
        <v>814</v>
      </c>
      <c r="J20" s="12">
        <v>3</v>
      </c>
      <c r="K20" s="15">
        <f t="shared" si="0"/>
        <v>150000000</v>
      </c>
      <c r="L20" s="9"/>
      <c r="M20" s="15">
        <v>150000000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15">
        <f t="shared" si="1"/>
        <v>142942185</v>
      </c>
      <c r="Y20" s="9"/>
      <c r="Z20" s="15">
        <v>142942185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3" t="s">
        <v>786</v>
      </c>
      <c r="AL20" s="12" t="s">
        <v>39</v>
      </c>
      <c r="AM20" s="123" t="s">
        <v>810</v>
      </c>
    </row>
    <row r="21" spans="2:39" ht="51" x14ac:dyDescent="0.2">
      <c r="B21" s="114" t="s">
        <v>788</v>
      </c>
      <c r="C21" s="9" t="s">
        <v>795</v>
      </c>
      <c r="D21" s="9" t="s">
        <v>796</v>
      </c>
      <c r="E21" s="181" t="s">
        <v>797</v>
      </c>
      <c r="F21" s="259">
        <v>2020730010017</v>
      </c>
      <c r="G21" s="258" t="s">
        <v>815</v>
      </c>
      <c r="H21" s="12"/>
      <c r="I21" s="12" t="s">
        <v>816</v>
      </c>
      <c r="J21" s="54">
        <v>2</v>
      </c>
      <c r="K21" s="15">
        <f t="shared" si="0"/>
        <v>603198000</v>
      </c>
      <c r="L21" s="182"/>
      <c r="M21" s="977">
        <v>603198000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5">
        <f t="shared" si="1"/>
        <v>503198000</v>
      </c>
      <c r="Y21" s="978"/>
      <c r="Z21" s="977">
        <v>503198000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 t="s">
        <v>817</v>
      </c>
      <c r="AL21" s="12" t="s">
        <v>818</v>
      </c>
      <c r="AM21" s="74" t="s">
        <v>819</v>
      </c>
    </row>
    <row r="22" spans="2:39" ht="51" x14ac:dyDescent="0.2">
      <c r="B22" s="114" t="s">
        <v>788</v>
      </c>
      <c r="C22" s="9" t="s">
        <v>795</v>
      </c>
      <c r="D22" s="9" t="s">
        <v>796</v>
      </c>
      <c r="E22" s="181" t="s">
        <v>797</v>
      </c>
      <c r="F22" s="259"/>
      <c r="G22" s="260"/>
      <c r="H22" s="12"/>
      <c r="I22" s="12" t="s">
        <v>820</v>
      </c>
      <c r="J22" s="54">
        <v>1</v>
      </c>
      <c r="K22" s="15">
        <f t="shared" si="0"/>
        <v>135595500</v>
      </c>
      <c r="L22" s="12"/>
      <c r="M22" s="977">
        <v>135595500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5">
        <f t="shared" si="1"/>
        <v>135595500</v>
      </c>
      <c r="Y22" s="12"/>
      <c r="Z22" s="977">
        <v>135595500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3" t="s">
        <v>817</v>
      </c>
      <c r="AL22" s="12" t="s">
        <v>818</v>
      </c>
      <c r="AM22" s="74" t="s">
        <v>819</v>
      </c>
    </row>
    <row r="23" spans="2:39" ht="51" x14ac:dyDescent="0.2">
      <c r="B23" s="114"/>
      <c r="C23" s="9"/>
      <c r="D23" s="9"/>
      <c r="E23" s="181"/>
      <c r="F23" s="259"/>
      <c r="G23" s="260"/>
      <c r="H23" s="12"/>
      <c r="I23" s="12" t="s">
        <v>821</v>
      </c>
      <c r="J23" s="54">
        <v>7</v>
      </c>
      <c r="K23" s="15">
        <f t="shared" si="0"/>
        <v>71226645</v>
      </c>
      <c r="L23" s="12"/>
      <c r="M23" s="977">
        <v>71226645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5">
        <f t="shared" si="1"/>
        <v>45800000</v>
      </c>
      <c r="Y23" s="12"/>
      <c r="Z23" s="977">
        <v>45800000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3" t="s">
        <v>817</v>
      </c>
      <c r="AL23" s="12" t="s">
        <v>818</v>
      </c>
      <c r="AM23" s="74" t="s">
        <v>819</v>
      </c>
    </row>
    <row r="24" spans="2:39" ht="51" x14ac:dyDescent="0.2">
      <c r="B24" s="114" t="s">
        <v>788</v>
      </c>
      <c r="C24" s="9" t="s">
        <v>795</v>
      </c>
      <c r="D24" s="9" t="s">
        <v>796</v>
      </c>
      <c r="E24" s="181" t="s">
        <v>797</v>
      </c>
      <c r="F24" s="259"/>
      <c r="G24" s="260"/>
      <c r="H24" s="12"/>
      <c r="I24" s="12" t="s">
        <v>822</v>
      </c>
      <c r="J24" s="54">
        <v>1</v>
      </c>
      <c r="K24" s="15">
        <f t="shared" si="0"/>
        <v>239692972</v>
      </c>
      <c r="L24" s="12"/>
      <c r="M24" s="977">
        <v>239692972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5">
        <f t="shared" si="1"/>
        <v>182485250</v>
      </c>
      <c r="Y24" s="12"/>
      <c r="Z24" s="977">
        <v>182485250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3" t="s">
        <v>817</v>
      </c>
      <c r="AL24" s="12" t="s">
        <v>818</v>
      </c>
      <c r="AM24" s="74" t="s">
        <v>819</v>
      </c>
    </row>
    <row r="25" spans="2:39" ht="51" x14ac:dyDescent="0.2">
      <c r="B25" s="114" t="s">
        <v>788</v>
      </c>
      <c r="C25" s="9" t="s">
        <v>795</v>
      </c>
      <c r="D25" s="9" t="s">
        <v>796</v>
      </c>
      <c r="E25" s="181" t="s">
        <v>797</v>
      </c>
      <c r="F25" s="259"/>
      <c r="G25" s="260"/>
      <c r="H25" s="12"/>
      <c r="I25" s="12" t="s">
        <v>823</v>
      </c>
      <c r="J25" s="54">
        <v>1</v>
      </c>
      <c r="K25" s="15">
        <f t="shared" si="0"/>
        <v>6091087376</v>
      </c>
      <c r="L25" s="12"/>
      <c r="M25" s="977">
        <f>4818086883+1273000493</f>
        <v>6091087376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5">
        <f t="shared" si="1"/>
        <v>4909693382</v>
      </c>
      <c r="Y25" s="57"/>
      <c r="Z25" s="977">
        <f>4818086883+91606499</f>
        <v>4909693382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 t="s">
        <v>817</v>
      </c>
      <c r="AL25" s="12" t="s">
        <v>824</v>
      </c>
      <c r="AM25" s="74" t="s">
        <v>819</v>
      </c>
    </row>
    <row r="26" spans="2:39" ht="63.75" x14ac:dyDescent="0.2">
      <c r="B26" s="114" t="s">
        <v>788</v>
      </c>
      <c r="C26" s="9" t="s">
        <v>795</v>
      </c>
      <c r="D26" s="9" t="s">
        <v>796</v>
      </c>
      <c r="E26" s="181" t="s">
        <v>797</v>
      </c>
      <c r="F26" s="55">
        <v>2020730010016</v>
      </c>
      <c r="G26" s="12" t="s">
        <v>825</v>
      </c>
      <c r="H26" s="12"/>
      <c r="I26" s="12" t="s">
        <v>826</v>
      </c>
      <c r="J26" s="12">
        <v>3</v>
      </c>
      <c r="K26" s="15">
        <f t="shared" si="0"/>
        <v>326331171</v>
      </c>
      <c r="L26" s="12"/>
      <c r="M26" s="15">
        <v>326331171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5">
        <f t="shared" si="1"/>
        <v>275296093</v>
      </c>
      <c r="Y26" s="980"/>
      <c r="Z26" s="183">
        <v>275296093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 t="s">
        <v>817</v>
      </c>
      <c r="AL26" s="12" t="s">
        <v>818</v>
      </c>
      <c r="AM26" s="74" t="s">
        <v>819</v>
      </c>
    </row>
    <row r="27" spans="2:39" ht="51" x14ac:dyDescent="0.2">
      <c r="B27" s="114" t="s">
        <v>788</v>
      </c>
      <c r="C27" s="9" t="s">
        <v>795</v>
      </c>
      <c r="D27" s="9" t="s">
        <v>827</v>
      </c>
      <c r="E27" s="181" t="s">
        <v>797</v>
      </c>
      <c r="F27" s="259">
        <v>2020730010015</v>
      </c>
      <c r="G27" s="258" t="s">
        <v>828</v>
      </c>
      <c r="H27" s="9"/>
      <c r="I27" s="9" t="s">
        <v>829</v>
      </c>
      <c r="J27" s="12">
        <v>1</v>
      </c>
      <c r="K27" s="15">
        <f t="shared" si="0"/>
        <v>500000000</v>
      </c>
      <c r="L27" s="17"/>
      <c r="M27" s="15">
        <v>500000000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15">
        <f t="shared" si="1"/>
        <v>500000000</v>
      </c>
      <c r="Y27" s="979"/>
      <c r="Z27" s="183">
        <v>500000000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 t="s">
        <v>830</v>
      </c>
      <c r="AL27" s="12" t="s">
        <v>831</v>
      </c>
      <c r="AM27" s="123" t="s">
        <v>832</v>
      </c>
    </row>
    <row r="28" spans="2:39" ht="51" x14ac:dyDescent="0.2">
      <c r="B28" s="114" t="s">
        <v>788</v>
      </c>
      <c r="C28" s="9" t="s">
        <v>795</v>
      </c>
      <c r="D28" s="9" t="s">
        <v>827</v>
      </c>
      <c r="E28" s="181" t="s">
        <v>797</v>
      </c>
      <c r="F28" s="259"/>
      <c r="G28" s="258"/>
      <c r="H28" s="9"/>
      <c r="I28" s="9" t="s">
        <v>833</v>
      </c>
      <c r="J28" s="12">
        <v>1</v>
      </c>
      <c r="K28" s="15">
        <f t="shared" si="0"/>
        <v>605413664</v>
      </c>
      <c r="L28" s="9"/>
      <c r="M28" s="15">
        <v>605413664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15">
        <f t="shared" si="1"/>
        <v>505521723</v>
      </c>
      <c r="Y28" s="304"/>
      <c r="Z28" s="183">
        <v>505521723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 t="s">
        <v>830</v>
      </c>
      <c r="AL28" s="12" t="s">
        <v>831</v>
      </c>
      <c r="AM28" s="123" t="s">
        <v>832</v>
      </c>
    </row>
    <row r="29" spans="2:39" ht="51.75" thickBot="1" x14ac:dyDescent="0.25">
      <c r="B29" s="124" t="s">
        <v>788</v>
      </c>
      <c r="C29" s="125" t="s">
        <v>795</v>
      </c>
      <c r="D29" s="125" t="s">
        <v>827</v>
      </c>
      <c r="E29" s="125" t="s">
        <v>834</v>
      </c>
      <c r="F29" s="126">
        <v>2020730010068</v>
      </c>
      <c r="G29" s="125" t="s">
        <v>835</v>
      </c>
      <c r="H29" s="125"/>
      <c r="I29" s="125" t="s">
        <v>833</v>
      </c>
      <c r="J29" s="127">
        <v>1</v>
      </c>
      <c r="K29" s="15">
        <f t="shared" si="0"/>
        <v>492842204</v>
      </c>
      <c r="L29" s="128">
        <v>492842204</v>
      </c>
      <c r="M29" s="184"/>
      <c r="N29" s="125"/>
      <c r="O29" s="125"/>
      <c r="P29" s="128"/>
      <c r="Q29" s="125"/>
      <c r="R29" s="125"/>
      <c r="S29" s="125"/>
      <c r="T29" s="125"/>
      <c r="U29" s="125"/>
      <c r="V29" s="125"/>
      <c r="W29" s="125"/>
      <c r="X29" s="15">
        <f t="shared" si="1"/>
        <v>3511900</v>
      </c>
      <c r="Y29" s="128">
        <v>3511900</v>
      </c>
      <c r="Z29" s="184"/>
      <c r="AA29" s="125"/>
      <c r="AB29" s="125"/>
      <c r="AC29" s="128"/>
      <c r="AD29" s="125"/>
      <c r="AE29" s="125"/>
      <c r="AF29" s="125"/>
      <c r="AG29" s="125"/>
      <c r="AH29" s="125"/>
      <c r="AI29" s="125"/>
      <c r="AJ29" s="125"/>
      <c r="AK29" s="125" t="s">
        <v>830</v>
      </c>
      <c r="AL29" s="127" t="s">
        <v>831</v>
      </c>
      <c r="AM29" s="129" t="s">
        <v>832</v>
      </c>
    </row>
    <row r="30" spans="2:39" ht="13.5" thickBot="1" x14ac:dyDescent="0.25">
      <c r="B30" s="565"/>
      <c r="C30" s="566"/>
      <c r="D30" s="566"/>
      <c r="E30" s="566"/>
      <c r="F30" s="566"/>
      <c r="G30" s="566"/>
      <c r="H30" s="566"/>
      <c r="I30" s="566"/>
      <c r="J30" s="567"/>
      <c r="K30" s="854">
        <f t="shared" ref="K30:W30" si="2">SUM(K10:K29)</f>
        <v>13344863094</v>
      </c>
      <c r="L30" s="185">
        <f t="shared" si="2"/>
        <v>492842204</v>
      </c>
      <c r="M30" s="185">
        <f t="shared" si="2"/>
        <v>12852020890</v>
      </c>
      <c r="N30" s="185">
        <f t="shared" si="2"/>
        <v>0</v>
      </c>
      <c r="O30" s="185">
        <f t="shared" si="2"/>
        <v>0</v>
      </c>
      <c r="P30" s="185">
        <f t="shared" si="2"/>
        <v>0</v>
      </c>
      <c r="Q30" s="185">
        <f t="shared" si="2"/>
        <v>0</v>
      </c>
      <c r="R30" s="185">
        <f t="shared" si="2"/>
        <v>0</v>
      </c>
      <c r="S30" s="185">
        <f t="shared" si="2"/>
        <v>0</v>
      </c>
      <c r="T30" s="185">
        <f t="shared" si="2"/>
        <v>0</v>
      </c>
      <c r="U30" s="185">
        <f t="shared" si="2"/>
        <v>0</v>
      </c>
      <c r="V30" s="185">
        <f t="shared" si="2"/>
        <v>0</v>
      </c>
      <c r="W30" s="185">
        <f t="shared" si="2"/>
        <v>0</v>
      </c>
      <c r="X30" s="185">
        <f>SUM(X10:X29)</f>
        <v>11314945989</v>
      </c>
      <c r="Y30" s="185">
        <f t="shared" ref="Y30:AJ30" si="3">SUM(Y10:Y29)</f>
        <v>3511900</v>
      </c>
      <c r="Z30" s="185">
        <f>SUM(Z10:Z29)</f>
        <v>11311434089</v>
      </c>
      <c r="AA30" s="185">
        <f t="shared" si="3"/>
        <v>0</v>
      </c>
      <c r="AB30" s="185">
        <f t="shared" si="3"/>
        <v>0</v>
      </c>
      <c r="AC30" s="185">
        <f t="shared" si="3"/>
        <v>0</v>
      </c>
      <c r="AD30" s="185">
        <f t="shared" si="3"/>
        <v>0</v>
      </c>
      <c r="AE30" s="185">
        <f t="shared" si="3"/>
        <v>0</v>
      </c>
      <c r="AF30" s="185">
        <f t="shared" si="3"/>
        <v>0</v>
      </c>
      <c r="AG30" s="185">
        <f t="shared" si="3"/>
        <v>0</v>
      </c>
      <c r="AH30" s="185">
        <f t="shared" si="3"/>
        <v>0</v>
      </c>
      <c r="AI30" s="185">
        <f t="shared" si="3"/>
        <v>0</v>
      </c>
      <c r="AJ30" s="185">
        <f t="shared" si="3"/>
        <v>0</v>
      </c>
      <c r="AK30" s="186"/>
      <c r="AL30" s="186"/>
      <c r="AM30" s="187"/>
    </row>
    <row r="31" spans="2:39" x14ac:dyDescent="0.2">
      <c r="K31" s="1"/>
      <c r="L31" s="1"/>
      <c r="M31" s="2"/>
      <c r="X31" s="1"/>
      <c r="Y31" s="1"/>
      <c r="Z31" s="2"/>
    </row>
    <row r="32" spans="2:39" x14ac:dyDescent="0.2">
      <c r="K32" s="2"/>
      <c r="L32" s="1"/>
      <c r="M32" s="2"/>
      <c r="X32" s="2"/>
      <c r="Y32" s="1"/>
      <c r="Z32" s="2"/>
    </row>
    <row r="33" spans="11:36" x14ac:dyDescent="0.2">
      <c r="K33" s="2"/>
      <c r="L33" s="1"/>
      <c r="M33" s="2"/>
      <c r="X33" s="2"/>
      <c r="Y33" s="1"/>
      <c r="Z33" s="2"/>
    </row>
    <row r="34" spans="11:36" x14ac:dyDescent="0.2">
      <c r="K34" s="2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</sheetData>
  <mergeCells count="46">
    <mergeCell ref="B4:V4"/>
    <mergeCell ref="B5:V5"/>
    <mergeCell ref="B6:H6"/>
    <mergeCell ref="B7:J7"/>
    <mergeCell ref="K7:K9"/>
    <mergeCell ref="L7:W7"/>
    <mergeCell ref="I8:I9"/>
    <mergeCell ref="J8:J9"/>
    <mergeCell ref="L8:M8"/>
    <mergeCell ref="N8:S8"/>
    <mergeCell ref="AK7:AM7"/>
    <mergeCell ref="B8:B9"/>
    <mergeCell ref="C8:C9"/>
    <mergeCell ref="D8:D9"/>
    <mergeCell ref="E8:E9"/>
    <mergeCell ref="F8:F9"/>
    <mergeCell ref="G8:G9"/>
    <mergeCell ref="H8:H9"/>
    <mergeCell ref="W8:W9"/>
    <mergeCell ref="Y8:Z8"/>
    <mergeCell ref="AA8:AF8"/>
    <mergeCell ref="X7:X9"/>
    <mergeCell ref="Y7:AJ7"/>
    <mergeCell ref="AM8:AM9"/>
    <mergeCell ref="B11:B12"/>
    <mergeCell ref="C11:C12"/>
    <mergeCell ref="D11:D12"/>
    <mergeCell ref="E11:E12"/>
    <mergeCell ref="F11:F12"/>
    <mergeCell ref="G11:G12"/>
    <mergeCell ref="AG8:AG9"/>
    <mergeCell ref="AH8:AH9"/>
    <mergeCell ref="AI8:AI9"/>
    <mergeCell ref="AJ8:AJ9"/>
    <mergeCell ref="AK8:AK9"/>
    <mergeCell ref="AL8:AL9"/>
    <mergeCell ref="T8:T9"/>
    <mergeCell ref="U8:U9"/>
    <mergeCell ref="V8:V9"/>
    <mergeCell ref="B30:J30"/>
    <mergeCell ref="F16:F20"/>
    <mergeCell ref="G16:G20"/>
    <mergeCell ref="F21:F25"/>
    <mergeCell ref="G21:G25"/>
    <mergeCell ref="F27:F28"/>
    <mergeCell ref="G27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EDUCACION</vt:lpstr>
      <vt:lpstr>CULTURA</vt:lpstr>
      <vt:lpstr>SALUD</vt:lpstr>
      <vt:lpstr>DESARROLLO SOCIAL</vt:lpstr>
      <vt:lpstr>DESARROLLO ECONOMICO</vt:lpstr>
      <vt:lpstr>MOVILIDAD</vt:lpstr>
      <vt:lpstr>TIC</vt:lpstr>
      <vt:lpstr>INFRAESTRUCTURA</vt:lpstr>
      <vt:lpstr>AGRICULTURA Y DESARROLLO RURAL</vt:lpstr>
      <vt:lpstr>AMBIENTE Y GESTION DEL RIESGO</vt:lpstr>
      <vt:lpstr>HACIENDA</vt:lpstr>
      <vt:lpstr>GOBIERNO</vt:lpstr>
      <vt:lpstr>GENERAL</vt:lpstr>
      <vt:lpstr>ADMINISTRATIVA</vt:lpstr>
      <vt:lpstr>PLANEACION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GARCIA</dc:creator>
  <cp:lastModifiedBy>equipo 60</cp:lastModifiedBy>
  <cp:lastPrinted>2019-08-29T22:00:59Z</cp:lastPrinted>
  <dcterms:created xsi:type="dcterms:W3CDTF">2017-09-01T14:05:33Z</dcterms:created>
  <dcterms:modified xsi:type="dcterms:W3CDTF">2022-03-04T17:42:10Z</dcterms:modified>
</cp:coreProperties>
</file>