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Types.xml" ContentType="application/vnd.ms-excel.rdrichvaluetypes+xml"/>
  <Override PartName="/xl/richData/rdrichvaluestructure.xml" ContentType="application/vnd.ms-excel.rdrichvaluestructure+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C:\Users\PLANEACION\Desktop\"/>
    </mc:Choice>
  </mc:AlternateContent>
  <bookViews>
    <workbookView xWindow="0" yWindow="0" windowWidth="20490" windowHeight="7050" activeTab="1"/>
  </bookViews>
  <sheets>
    <sheet name="Intructivo" sheetId="20" r:id="rId1"/>
    <sheet name="Mapa final" sheetId="1" r:id="rId2"/>
    <sheet name="Matriz Calor Residual" sheetId="19" r:id="rId3"/>
    <sheet name="Matriz Calor Inherente" sheetId="18"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calcPr calcId="162913"/>
  <pivotCaches>
    <pivotCache cacheId="0" r:id="rId11"/>
  </pivotCaches>
</workbook>
</file>

<file path=xl/calcChain.xml><?xml version="1.0" encoding="utf-8"?>
<calcChain xmlns="http://schemas.openxmlformats.org/spreadsheetml/2006/main">
  <c r="I10" i="1" l="1"/>
  <c r="V48" i="1" l="1"/>
  <c r="S48" i="1"/>
  <c r="V47" i="1"/>
  <c r="S47" i="1"/>
  <c r="V46" i="1"/>
  <c r="S46" i="1"/>
  <c r="V45" i="1"/>
  <c r="S45" i="1"/>
  <c r="V44" i="1"/>
  <c r="S44" i="1"/>
  <c r="V43" i="1"/>
  <c r="S43" i="1"/>
  <c r="V42" i="1"/>
  <c r="S42" i="1"/>
  <c r="V41" i="1"/>
  <c r="S41" i="1"/>
  <c r="V40" i="1"/>
  <c r="S40" i="1"/>
  <c r="V39" i="1"/>
  <c r="S39" i="1"/>
  <c r="V38" i="1"/>
  <c r="S38" i="1"/>
  <c r="V37" i="1"/>
  <c r="S37" i="1"/>
  <c r="V36" i="1"/>
  <c r="S36" i="1"/>
  <c r="V35" i="1"/>
  <c r="S35" i="1"/>
  <c r="V34" i="1"/>
  <c r="S34" i="1"/>
  <c r="V33" i="1"/>
  <c r="S33" i="1"/>
  <c r="V32" i="1"/>
  <c r="S32" i="1"/>
  <c r="V31" i="1"/>
  <c r="S31" i="1"/>
  <c r="V30" i="1"/>
  <c r="S30" i="1"/>
  <c r="V29" i="1"/>
  <c r="S29" i="1"/>
  <c r="V28" i="1"/>
  <c r="S28" i="1"/>
  <c r="V27" i="1"/>
  <c r="S27" i="1"/>
  <c r="V26" i="1"/>
  <c r="S26" i="1"/>
  <c r="V25" i="1"/>
  <c r="S25" i="1"/>
  <c r="V24" i="1"/>
  <c r="S24" i="1"/>
  <c r="V23" i="1"/>
  <c r="S23" i="1"/>
  <c r="V22" i="1"/>
  <c r="S22" i="1"/>
  <c r="V21" i="1"/>
  <c r="S21" i="1"/>
  <c r="V20" i="1"/>
  <c r="S20" i="1"/>
  <c r="V19" i="1"/>
  <c r="S19" i="1"/>
  <c r="V18" i="1"/>
  <c r="S18" i="1"/>
  <c r="V17" i="1"/>
  <c r="S17" i="1"/>
  <c r="V16" i="1"/>
  <c r="S16" i="1"/>
  <c r="V15" i="1"/>
  <c r="S15" i="1"/>
  <c r="V14" i="1"/>
  <c r="S14" i="1"/>
  <c r="V13" i="1"/>
  <c r="S13" i="1"/>
  <c r="V12" i="1"/>
  <c r="S12" i="1"/>
  <c r="V11" i="1"/>
  <c r="S11" i="1"/>
  <c r="AD15" i="1" l="1"/>
  <c r="AC15" i="1" s="1"/>
  <c r="AD23" i="1"/>
  <c r="AC23" i="1" s="1"/>
  <c r="AD27" i="1"/>
  <c r="AC27" i="1" s="1"/>
  <c r="AD35" i="1"/>
  <c r="AC35" i="1" s="1"/>
  <c r="AD39" i="1"/>
  <c r="AC39" i="1" s="1"/>
  <c r="AD17" i="1"/>
  <c r="AC17" i="1" s="1"/>
  <c r="AD21" i="1"/>
  <c r="AC21" i="1" s="1"/>
  <c r="AD29" i="1"/>
  <c r="AC29" i="1" s="1"/>
  <c r="AD33" i="1"/>
  <c r="AC33" i="1" s="1"/>
  <c r="AD41" i="1"/>
  <c r="AC41" i="1" s="1"/>
  <c r="AD47" i="1"/>
  <c r="AC47" i="1" s="1"/>
  <c r="AD16" i="1"/>
  <c r="AC16" i="1" s="1"/>
  <c r="AD20" i="1"/>
  <c r="AC20" i="1" s="1"/>
  <c r="AD24" i="1"/>
  <c r="AC24" i="1" s="1"/>
  <c r="AD28" i="1"/>
  <c r="AC28" i="1" s="1"/>
  <c r="AD32" i="1"/>
  <c r="AC32" i="1" s="1"/>
  <c r="AD36" i="1"/>
  <c r="AC36" i="1" s="1"/>
  <c r="AD40" i="1"/>
  <c r="AC40" i="1" s="1"/>
  <c r="AD44" i="1"/>
  <c r="AC44" i="1" s="1"/>
  <c r="AD48" i="1"/>
  <c r="AC48" i="1" s="1"/>
  <c r="AD14" i="1"/>
  <c r="AC14" i="1" s="1"/>
  <c r="AD18" i="1"/>
  <c r="AC18" i="1" s="1"/>
  <c r="AD22" i="1"/>
  <c r="AC22" i="1" s="1"/>
  <c r="AD26" i="1"/>
  <c r="AC26" i="1" s="1"/>
  <c r="AD30" i="1"/>
  <c r="AC30" i="1" s="1"/>
  <c r="AD34" i="1"/>
  <c r="AC34" i="1" s="1"/>
  <c r="AD38" i="1"/>
  <c r="AC38" i="1" s="1"/>
  <c r="AD42" i="1"/>
  <c r="AC42" i="1" s="1"/>
  <c r="AD46" i="1"/>
  <c r="AC46" i="1" s="1"/>
  <c r="AD45" i="1"/>
  <c r="AC45" i="1" s="1"/>
  <c r="Z43" i="1"/>
  <c r="Z45" i="1"/>
  <c r="Z47" i="1"/>
  <c r="AD43" i="1"/>
  <c r="AC43" i="1" s="1"/>
  <c r="Z44" i="1"/>
  <c r="Z46" i="1"/>
  <c r="Z48" i="1"/>
  <c r="Z37" i="1"/>
  <c r="Z39" i="1"/>
  <c r="Z41" i="1"/>
  <c r="AD37" i="1"/>
  <c r="AC37" i="1" s="1"/>
  <c r="Z38" i="1"/>
  <c r="Z40" i="1"/>
  <c r="Z42" i="1"/>
  <c r="Z31" i="1"/>
  <c r="Z33" i="1"/>
  <c r="Z35" i="1"/>
  <c r="AD31" i="1"/>
  <c r="AC31" i="1" s="1"/>
  <c r="Z32" i="1"/>
  <c r="Z34" i="1"/>
  <c r="Z36" i="1"/>
  <c r="Z25" i="1"/>
  <c r="Z27" i="1"/>
  <c r="Z29" i="1"/>
  <c r="AD25" i="1"/>
  <c r="AC25" i="1" s="1"/>
  <c r="Z26" i="1"/>
  <c r="Z28" i="1"/>
  <c r="Z30" i="1"/>
  <c r="Z19" i="1"/>
  <c r="Z21" i="1"/>
  <c r="Z23" i="1"/>
  <c r="AD19" i="1"/>
  <c r="AC19" i="1" s="1"/>
  <c r="Z20" i="1"/>
  <c r="Z22" i="1"/>
  <c r="Z24" i="1"/>
  <c r="Z13" i="1"/>
  <c r="Z15" i="1"/>
  <c r="Z17" i="1"/>
  <c r="AD13" i="1"/>
  <c r="AC13" i="1" s="1"/>
  <c r="Z14" i="1"/>
  <c r="Z16" i="1"/>
  <c r="Z18" i="1"/>
  <c r="AB48" i="1" l="1"/>
  <c r="AA48" i="1"/>
  <c r="AE48" i="1" s="1"/>
  <c r="AB46" i="1"/>
  <c r="AA46" i="1"/>
  <c r="AE46" i="1" s="1"/>
  <c r="AB44" i="1"/>
  <c r="AA44" i="1"/>
  <c r="AE44" i="1" s="1"/>
  <c r="AB47" i="1"/>
  <c r="AA47" i="1"/>
  <c r="AE47" i="1" s="1"/>
  <c r="AB45" i="1"/>
  <c r="AA45" i="1"/>
  <c r="AE45" i="1" s="1"/>
  <c r="AB43" i="1"/>
  <c r="AA43" i="1"/>
  <c r="AE43" i="1" s="1"/>
  <c r="AB42" i="1"/>
  <c r="AA42" i="1"/>
  <c r="AE42" i="1" s="1"/>
  <c r="AB40" i="1"/>
  <c r="AA40" i="1"/>
  <c r="AE40" i="1" s="1"/>
  <c r="AB38" i="1"/>
  <c r="AA38" i="1"/>
  <c r="AE38" i="1" s="1"/>
  <c r="AB41" i="1"/>
  <c r="AA41" i="1"/>
  <c r="AE41" i="1" s="1"/>
  <c r="AB39" i="1"/>
  <c r="AA39" i="1"/>
  <c r="AE39" i="1" s="1"/>
  <c r="AB37" i="1"/>
  <c r="AA37" i="1"/>
  <c r="AE37" i="1" s="1"/>
  <c r="AB36" i="1"/>
  <c r="AA36" i="1"/>
  <c r="AE36" i="1" s="1"/>
  <c r="AB34" i="1"/>
  <c r="AA34" i="1"/>
  <c r="AE34" i="1" s="1"/>
  <c r="AB32" i="1"/>
  <c r="AA32" i="1"/>
  <c r="AE32" i="1" s="1"/>
  <c r="AB35" i="1"/>
  <c r="AA35" i="1"/>
  <c r="AE35" i="1" s="1"/>
  <c r="AB33" i="1"/>
  <c r="AA33" i="1"/>
  <c r="AE33" i="1" s="1"/>
  <c r="AB31" i="1"/>
  <c r="AA31" i="1"/>
  <c r="AE31" i="1" s="1"/>
  <c r="AB30" i="1"/>
  <c r="AA30" i="1"/>
  <c r="AE30" i="1" s="1"/>
  <c r="AB28" i="1"/>
  <c r="AA28" i="1"/>
  <c r="AE28" i="1" s="1"/>
  <c r="AB26" i="1"/>
  <c r="AA26" i="1"/>
  <c r="AE26" i="1" s="1"/>
  <c r="AB29" i="1"/>
  <c r="AA29" i="1"/>
  <c r="AE29" i="1" s="1"/>
  <c r="AB27" i="1"/>
  <c r="AA27" i="1"/>
  <c r="AE27" i="1" s="1"/>
  <c r="AB25" i="1"/>
  <c r="AA25" i="1"/>
  <c r="AE25" i="1" s="1"/>
  <c r="AB24" i="1"/>
  <c r="AA24" i="1"/>
  <c r="AE24" i="1" s="1"/>
  <c r="AB22" i="1"/>
  <c r="AA22" i="1"/>
  <c r="AE22" i="1" s="1"/>
  <c r="AB20" i="1"/>
  <c r="AA20" i="1"/>
  <c r="AE20" i="1" s="1"/>
  <c r="AB23" i="1"/>
  <c r="AA23" i="1"/>
  <c r="AE23" i="1" s="1"/>
  <c r="AB21" i="1"/>
  <c r="AA21" i="1"/>
  <c r="AE21" i="1" s="1"/>
  <c r="AB19" i="1"/>
  <c r="AA19" i="1"/>
  <c r="AE19" i="1" s="1"/>
  <c r="AB18" i="1"/>
  <c r="AA18" i="1"/>
  <c r="AE18" i="1" s="1"/>
  <c r="AB16" i="1"/>
  <c r="AA16" i="1"/>
  <c r="AE16" i="1" s="1"/>
  <c r="AB14" i="1"/>
  <c r="AA14" i="1"/>
  <c r="AE14" i="1" s="1"/>
  <c r="AA17" i="1"/>
  <c r="AE17" i="1" s="1"/>
  <c r="AB17" i="1"/>
  <c r="AA15" i="1"/>
  <c r="AE15" i="1" s="1"/>
  <c r="AB15" i="1"/>
  <c r="AB13" i="1"/>
  <c r="AA13" i="1"/>
  <c r="AE13" i="1" s="1"/>
  <c r="J10" i="1" l="1"/>
  <c r="J11" i="1"/>
  <c r="K11" i="1" s="1"/>
  <c r="Z11" i="1" s="1"/>
  <c r="J12" i="1"/>
  <c r="J13" i="1"/>
  <c r="K13" i="1" s="1"/>
  <c r="J19" i="1"/>
  <c r="K19" i="1" s="1"/>
  <c r="J25" i="1"/>
  <c r="K25" i="1" s="1"/>
  <c r="J31" i="1"/>
  <c r="K31" i="1" s="1"/>
  <c r="J37" i="1"/>
  <c r="K37" i="1" s="1"/>
  <c r="J43" i="1"/>
  <c r="K43" i="1" s="1"/>
  <c r="M17" i="1"/>
  <c r="M16" i="1"/>
  <c r="M27" i="1"/>
  <c r="M48" i="1"/>
  <c r="M14" i="1"/>
  <c r="M18" i="1"/>
  <c r="M44" i="1"/>
  <c r="M20" i="1"/>
  <c r="M34" i="1"/>
  <c r="M35" i="1"/>
  <c r="M21" i="1"/>
  <c r="M22" i="1"/>
  <c r="M15" i="1"/>
  <c r="M32" i="1"/>
  <c r="M45" i="1"/>
  <c r="M41" i="1"/>
  <c r="M40" i="1"/>
  <c r="M42" i="1"/>
  <c r="M46" i="1"/>
  <c r="M29" i="1"/>
  <c r="M28" i="1"/>
  <c r="M23" i="1"/>
  <c r="M36" i="1"/>
  <c r="M26" i="1"/>
  <c r="M38" i="1"/>
  <c r="M30" i="1"/>
  <c r="M39" i="1"/>
  <c r="M24" i="1"/>
  <c r="M47" i="1"/>
  <c r="M33" i="1"/>
  <c r="AB11" i="1" l="1"/>
  <c r="AA11" i="1"/>
  <c r="K12" i="1"/>
  <c r="Z12" i="1" s="1"/>
  <c r="AA12" i="1" l="1"/>
  <c r="AB12" i="1"/>
  <c r="F217" i="13"/>
  <c r="V10" i="1" l="1"/>
  <c r="S10" i="1"/>
  <c r="K10" i="1" l="1"/>
  <c r="F221" i="13" l="1"/>
  <c r="F211" i="13"/>
  <c r="F212" i="13"/>
  <c r="F213" i="13"/>
  <c r="F214" i="13"/>
  <c r="F215" i="13"/>
  <c r="F216" i="13"/>
  <c r="F218" i="13"/>
  <c r="F219" i="13"/>
  <c r="F220" i="13"/>
  <c r="F210" i="13"/>
  <c r="B221" i="13" a="1"/>
  <c r="B221" i="1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10" i="1" l="1"/>
  <c r="AA10" i="1" s="1"/>
  <c r="AB10" i="1" l="1"/>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11" i="1" l="1"/>
  <c r="N11" i="1" s="1"/>
  <c r="M12" i="1"/>
  <c r="N12" i="1" s="1"/>
  <c r="M13" i="1"/>
  <c r="N13" i="1" s="1"/>
  <c r="M19" i="1"/>
  <c r="N19" i="1" s="1"/>
  <c r="M25" i="1"/>
  <c r="N25" i="1" s="1"/>
  <c r="M31" i="1"/>
  <c r="N31" i="1" s="1"/>
  <c r="M37" i="1"/>
  <c r="N37" i="1" s="1"/>
  <c r="M43" i="1"/>
  <c r="N43" i="1" s="1"/>
  <c r="M10" i="1"/>
  <c r="N10" i="1" s="1"/>
  <c r="P38" i="18" l="1"/>
  <c r="J6" i="18"/>
  <c r="V6" i="18"/>
  <c r="J22" i="18"/>
  <c r="V22" i="18"/>
  <c r="AH6" i="18"/>
  <c r="P22" i="18"/>
  <c r="AH22" i="18"/>
  <c r="P6" i="18"/>
  <c r="O10" i="1"/>
  <c r="AD10" i="1" s="1"/>
  <c r="AB38" i="18"/>
  <c r="AB30" i="18"/>
  <c r="V14" i="18"/>
  <c r="P30" i="18"/>
  <c r="V30" i="18"/>
  <c r="AH30" i="18"/>
  <c r="V38" i="18"/>
  <c r="P14" i="18"/>
  <c r="P10" i="1"/>
  <c r="AH14" i="18"/>
  <c r="J14" i="18"/>
  <c r="AB22" i="18"/>
  <c r="AB14" i="18"/>
  <c r="J30" i="18"/>
  <c r="AB6" i="18"/>
  <c r="J38" i="18"/>
  <c r="AH38" i="18"/>
  <c r="R38" i="18"/>
  <c r="R14" i="18"/>
  <c r="AD14" i="18"/>
  <c r="AJ38" i="18"/>
  <c r="X30" i="18"/>
  <c r="L38" i="18"/>
  <c r="AD6" i="18"/>
  <c r="R6" i="18"/>
  <c r="AJ6" i="18"/>
  <c r="AJ30" i="18"/>
  <c r="R30" i="18"/>
  <c r="AD38" i="18"/>
  <c r="AD22" i="18"/>
  <c r="L30" i="18"/>
  <c r="AJ14" i="18"/>
  <c r="L14" i="18"/>
  <c r="X38" i="18"/>
  <c r="L22" i="18"/>
  <c r="AD30" i="18"/>
  <c r="AJ22" i="18"/>
  <c r="X14" i="18"/>
  <c r="X6" i="18"/>
  <c r="R22" i="18"/>
  <c r="L6" i="18"/>
  <c r="X22" i="18"/>
  <c r="O43" i="1"/>
  <c r="P43" i="1"/>
  <c r="V36" i="18"/>
  <c r="J12" i="18"/>
  <c r="J28" i="18"/>
  <c r="AH36" i="18"/>
  <c r="J20" i="18"/>
  <c r="AB36" i="18"/>
  <c r="J44" i="18"/>
  <c r="AH12" i="18"/>
  <c r="P12" i="18"/>
  <c r="P28" i="18"/>
  <c r="AB12" i="18"/>
  <c r="AB28" i="18"/>
  <c r="AH20" i="18"/>
  <c r="V44" i="18"/>
  <c r="P36" i="18"/>
  <c r="AH44" i="18"/>
  <c r="V12" i="18"/>
  <c r="V20" i="18"/>
  <c r="V28" i="18"/>
  <c r="AH28" i="18"/>
  <c r="P20" i="18"/>
  <c r="AB20" i="18"/>
  <c r="J36" i="18"/>
  <c r="P44" i="18"/>
  <c r="AB44" i="18"/>
  <c r="O37" i="1"/>
  <c r="P37" i="1"/>
  <c r="Z42" i="18"/>
  <c r="N18" i="18"/>
  <c r="N42" i="18"/>
  <c r="N10" i="18"/>
  <c r="AF26" i="18"/>
  <c r="AL34" i="18"/>
  <c r="AL10" i="18"/>
  <c r="N26" i="18"/>
  <c r="AL42" i="18"/>
  <c r="AF18" i="18"/>
  <c r="AF10" i="18"/>
  <c r="T10" i="18"/>
  <c r="Z34" i="18"/>
  <c r="N34" i="18"/>
  <c r="AF42" i="18"/>
  <c r="AL18" i="18"/>
  <c r="T34" i="18"/>
  <c r="AL26" i="18"/>
  <c r="T18" i="18"/>
  <c r="T26" i="18"/>
  <c r="Z26" i="18"/>
  <c r="Z18" i="18"/>
  <c r="Z10" i="18"/>
  <c r="T42" i="18"/>
  <c r="AF34" i="18"/>
  <c r="P31" i="1"/>
  <c r="O31" i="1"/>
  <c r="R18" i="18"/>
  <c r="L18" i="18"/>
  <c r="AD42" i="18"/>
  <c r="R26" i="18"/>
  <c r="R10" i="18"/>
  <c r="L34" i="18"/>
  <c r="X26" i="18"/>
  <c r="R42" i="18"/>
  <c r="X34" i="18"/>
  <c r="L10" i="18"/>
  <c r="AD18" i="18"/>
  <c r="AD34" i="18"/>
  <c r="L42" i="18"/>
  <c r="L26" i="18"/>
  <c r="AJ26" i="18"/>
  <c r="AJ10" i="18"/>
  <c r="AJ34" i="18"/>
  <c r="AJ42" i="18"/>
  <c r="AD26" i="18"/>
  <c r="R34" i="18"/>
  <c r="AJ18" i="18"/>
  <c r="X10" i="18"/>
  <c r="AD10" i="18"/>
  <c r="X42" i="18"/>
  <c r="X18" i="18"/>
  <c r="O25" i="1"/>
  <c r="P25" i="1"/>
  <c r="AB10" i="18"/>
  <c r="P18" i="18"/>
  <c r="V18" i="18"/>
  <c r="J26" i="18"/>
  <c r="AB42" i="18"/>
  <c r="V10" i="18"/>
  <c r="P34" i="18"/>
  <c r="V42" i="18"/>
  <c r="AB18" i="18"/>
  <c r="P42" i="18"/>
  <c r="V26" i="18"/>
  <c r="AH34" i="18"/>
  <c r="J42" i="18"/>
  <c r="P10" i="18"/>
  <c r="AB26" i="18"/>
  <c r="P26" i="18"/>
  <c r="AH18" i="18"/>
  <c r="J34" i="18"/>
  <c r="J18" i="18"/>
  <c r="V34" i="18"/>
  <c r="AH10" i="18"/>
  <c r="AB34" i="18"/>
  <c r="J10" i="18"/>
  <c r="AH42" i="18"/>
  <c r="AH26" i="18"/>
  <c r="P19" i="1"/>
  <c r="O19" i="1"/>
  <c r="N40" i="18"/>
  <c r="AF32" i="18"/>
  <c r="AL24" i="18"/>
  <c r="T8" i="18"/>
  <c r="T16" i="18"/>
  <c r="AF40" i="18"/>
  <c r="AL8" i="18"/>
  <c r="Z32" i="18"/>
  <c r="AL40" i="18"/>
  <c r="Z8" i="18"/>
  <c r="T32" i="18"/>
  <c r="T24" i="18"/>
  <c r="T40" i="18"/>
  <c r="N16" i="18"/>
  <c r="AF8" i="18"/>
  <c r="Z16" i="18"/>
  <c r="Z40" i="18"/>
  <c r="N24" i="18"/>
  <c r="Z24" i="18"/>
  <c r="AF16" i="18"/>
  <c r="AF24" i="18"/>
  <c r="AL32" i="18"/>
  <c r="AL16" i="18"/>
  <c r="N8" i="18"/>
  <c r="N32" i="18"/>
  <c r="P13" i="1"/>
  <c r="O13" i="1"/>
  <c r="AJ16" i="18"/>
  <c r="AD8" i="18"/>
  <c r="L32" i="18"/>
  <c r="R40" i="18"/>
  <c r="L40" i="18"/>
  <c r="R16" i="18"/>
  <c r="X32" i="18"/>
  <c r="L24" i="18"/>
  <c r="AD32" i="18"/>
  <c r="AD16" i="18"/>
  <c r="AD40" i="18"/>
  <c r="AJ8" i="18"/>
  <c r="L8" i="18"/>
  <c r="X8" i="18"/>
  <c r="L16" i="18"/>
  <c r="R8" i="18"/>
  <c r="AJ32" i="18"/>
  <c r="X16" i="18"/>
  <c r="R32" i="18"/>
  <c r="X40" i="18"/>
  <c r="AJ40" i="18"/>
  <c r="AD24" i="18"/>
  <c r="X24" i="18"/>
  <c r="AJ24" i="18"/>
  <c r="R24" i="18"/>
  <c r="O12" i="1"/>
  <c r="AD12" i="1" s="1"/>
  <c r="AC12" i="1" s="1"/>
  <c r="P12" i="1"/>
  <c r="P16" i="18"/>
  <c r="V32" i="18"/>
  <c r="V8" i="18"/>
  <c r="AH8" i="18"/>
  <c r="AB32" i="18"/>
  <c r="V24" i="18"/>
  <c r="J8" i="18"/>
  <c r="AB8" i="18"/>
  <c r="J24" i="18"/>
  <c r="P8" i="18"/>
  <c r="V16" i="18"/>
  <c r="AH16" i="18"/>
  <c r="AH40" i="18"/>
  <c r="J32" i="18"/>
  <c r="AB16" i="18"/>
  <c r="AB24" i="18"/>
  <c r="AB40" i="18"/>
  <c r="P24" i="18"/>
  <c r="P32" i="18"/>
  <c r="P40" i="18"/>
  <c r="AH24" i="18"/>
  <c r="J16" i="18"/>
  <c r="V40" i="18"/>
  <c r="J40" i="18"/>
  <c r="AH32" i="18"/>
  <c r="O11" i="1"/>
  <c r="AD11" i="1" s="1"/>
  <c r="AC11" i="1" s="1"/>
  <c r="P11" i="1"/>
  <c r="AL6" i="18"/>
  <c r="N30" i="18"/>
  <c r="T38" i="18"/>
  <c r="Z6" i="18"/>
  <c r="N14" i="18"/>
  <c r="AF6" i="18"/>
  <c r="AL22" i="18"/>
  <c r="T14" i="18"/>
  <c r="N22" i="18"/>
  <c r="T22" i="18"/>
  <c r="AF38" i="18"/>
  <c r="N6" i="18"/>
  <c r="T6" i="18"/>
  <c r="AF30" i="18"/>
  <c r="AL30" i="18"/>
  <c r="Z22" i="18"/>
  <c r="Z14" i="18"/>
  <c r="Z30" i="18"/>
  <c r="AL38" i="18"/>
  <c r="AF14" i="18"/>
  <c r="AL14" i="18"/>
  <c r="AF22" i="18"/>
  <c r="T30" i="18"/>
  <c r="N38" i="18"/>
  <c r="Z38" i="18"/>
  <c r="AE12" i="1" l="1"/>
  <c r="P9" i="19"/>
  <c r="P29" i="19"/>
  <c r="V19" i="19"/>
  <c r="P49" i="19"/>
  <c r="AH9" i="19"/>
  <c r="AB9" i="19"/>
  <c r="AB49" i="19"/>
  <c r="AH19" i="19"/>
  <c r="AB19" i="19"/>
  <c r="J49" i="19"/>
  <c r="J19" i="19"/>
  <c r="P39" i="19"/>
  <c r="AH39" i="19"/>
  <c r="V39" i="19"/>
  <c r="AB29" i="19"/>
  <c r="AH29" i="19"/>
  <c r="J39" i="19"/>
  <c r="AB39" i="19"/>
  <c r="P19" i="19"/>
  <c r="V9" i="19"/>
  <c r="J29" i="19"/>
  <c r="AH49" i="19"/>
  <c r="V29" i="19"/>
  <c r="J9" i="19"/>
  <c r="V49" i="19"/>
  <c r="AE11" i="1"/>
  <c r="P38" i="19"/>
  <c r="P48" i="19"/>
  <c r="J8" i="19"/>
  <c r="AB48" i="19"/>
  <c r="V18" i="19"/>
  <c r="AB38" i="19"/>
  <c r="P8" i="19"/>
  <c r="AH48" i="19"/>
  <c r="J28" i="19"/>
  <c r="V28" i="19"/>
  <c r="P28" i="19"/>
  <c r="V38" i="19"/>
  <c r="AH38" i="19"/>
  <c r="AB18" i="19"/>
  <c r="J18" i="19"/>
  <c r="AH8" i="19"/>
  <c r="V8" i="19"/>
  <c r="AH18" i="19"/>
  <c r="J38" i="19"/>
  <c r="P18" i="19"/>
  <c r="J48" i="19"/>
  <c r="AB8" i="19"/>
  <c r="AH28" i="19"/>
  <c r="AB28" i="19"/>
  <c r="V48" i="19"/>
  <c r="AC10" i="1"/>
  <c r="P36" i="19" s="1"/>
  <c r="V7" i="19"/>
  <c r="AH37" i="19"/>
  <c r="P27" i="19"/>
  <c r="AB7" i="19"/>
  <c r="AB47" i="19"/>
  <c r="P17" i="19"/>
  <c r="V17" i="19"/>
  <c r="J47" i="19"/>
  <c r="AH47" i="19"/>
  <c r="V47" i="19"/>
  <c r="V27" i="19"/>
  <c r="P37" i="19"/>
  <c r="AH7" i="19"/>
  <c r="AB17" i="19"/>
  <c r="P47" i="19"/>
  <c r="J7" i="19"/>
  <c r="AB27" i="19"/>
  <c r="V37" i="19"/>
  <c r="J17" i="19"/>
  <c r="AH17" i="19"/>
  <c r="P7" i="19"/>
  <c r="J37" i="19"/>
  <c r="AH27" i="19"/>
  <c r="AB37" i="19"/>
  <c r="J27" i="19"/>
  <c r="AH6" i="19" l="1"/>
  <c r="P16" i="19"/>
  <c r="AH16" i="19"/>
  <c r="AB36" i="19"/>
  <c r="V36" i="19"/>
  <c r="AH26" i="19"/>
  <c r="V16" i="19"/>
  <c r="AH46" i="19"/>
  <c r="P46" i="19"/>
  <c r="J46" i="19"/>
  <c r="AB16" i="19"/>
  <c r="AH36" i="19"/>
  <c r="P26" i="19"/>
  <c r="V26" i="19"/>
  <c r="J16" i="19"/>
  <c r="J26" i="19"/>
  <c r="P6" i="19"/>
  <c r="J36" i="19"/>
  <c r="AB26" i="19"/>
  <c r="AB6" i="19"/>
  <c r="J6" i="19"/>
  <c r="AE10" i="1"/>
  <c r="AB46" i="19"/>
  <c r="V46" i="19"/>
  <c r="V6" i="19"/>
  <c r="W37" i="19" l="1"/>
  <c r="AC7" i="19"/>
  <c r="AI7" i="19"/>
  <c r="W47" i="19"/>
  <c r="W17" i="19"/>
  <c r="Q37" i="19"/>
  <c r="W27" i="19"/>
  <c r="AI27" i="19"/>
  <c r="Q47" i="19"/>
  <c r="Q7" i="19"/>
  <c r="W7" i="19"/>
  <c r="K27" i="19"/>
  <c r="AI17" i="19"/>
  <c r="K17" i="19"/>
  <c r="K47" i="19"/>
  <c r="K7" i="19"/>
  <c r="AI47" i="19"/>
  <c r="Q17" i="19"/>
  <c r="Q27" i="19"/>
  <c r="K37" i="19"/>
  <c r="AC27" i="19"/>
  <c r="AC47" i="19"/>
  <c r="AC37" i="19"/>
  <c r="AI37" i="19"/>
  <c r="AC17" i="19"/>
  <c r="K36" i="19"/>
  <c r="K6" i="19"/>
  <c r="AI6" i="19"/>
  <c r="Q36" i="19"/>
  <c r="W26" i="19"/>
  <c r="W46" i="19"/>
  <c r="AI36" i="19"/>
  <c r="AC6" i="19"/>
  <c r="AC26" i="19"/>
  <c r="W36" i="19"/>
  <c r="K16" i="19"/>
  <c r="K46" i="19"/>
  <c r="AC46" i="19"/>
  <c r="Q46" i="19"/>
  <c r="AC16" i="19"/>
  <c r="W16" i="19"/>
  <c r="Q26" i="19"/>
  <c r="Q6" i="19"/>
  <c r="Q16" i="19"/>
  <c r="AI16" i="19"/>
  <c r="W6" i="19"/>
  <c r="K26" i="19"/>
  <c r="AI26" i="19"/>
  <c r="AC36" i="19"/>
  <c r="AI46" i="19"/>
  <c r="AJ7" i="19" l="1"/>
  <c r="L47" i="19"/>
  <c r="AJ37" i="19"/>
  <c r="R37" i="19"/>
  <c r="L27" i="19"/>
  <c r="AD7" i="19"/>
  <c r="AD17" i="19"/>
  <c r="X37" i="19"/>
  <c r="L37" i="19"/>
  <c r="R47" i="19"/>
  <c r="R17" i="19"/>
  <c r="AD37" i="19"/>
  <c r="AJ17" i="19"/>
  <c r="X7" i="19"/>
  <c r="AJ47" i="19"/>
  <c r="X47" i="19"/>
  <c r="L7" i="19"/>
  <c r="L17" i="19"/>
  <c r="AD27" i="19"/>
  <c r="R27" i="19"/>
  <c r="X27" i="19"/>
  <c r="AD47" i="19"/>
  <c r="R7" i="19"/>
  <c r="AJ27" i="19"/>
  <c r="X17" i="19"/>
  <c r="AJ46" i="19"/>
  <c r="X46" i="19"/>
  <c r="AD46" i="19"/>
  <c r="X26" i="19"/>
  <c r="AD26" i="19"/>
  <c r="L36" i="19"/>
  <c r="AJ36" i="19"/>
  <c r="X16" i="19"/>
  <c r="R26" i="19"/>
  <c r="R46" i="19"/>
  <c r="AJ26" i="19"/>
  <c r="AD6" i="19"/>
  <c r="L46" i="19"/>
  <c r="L6" i="19"/>
  <c r="X6" i="19"/>
  <c r="L26" i="19"/>
  <c r="L16" i="19"/>
  <c r="R36" i="19"/>
  <c r="R16" i="19"/>
  <c r="AD16" i="19"/>
  <c r="X36" i="19"/>
  <c r="AJ16" i="19"/>
  <c r="R6" i="19"/>
  <c r="AJ6" i="19"/>
  <c r="AD36" i="19"/>
  <c r="M47" i="19" l="1"/>
  <c r="AE47" i="19"/>
  <c r="Y17" i="19"/>
  <c r="AK17" i="19"/>
  <c r="AE7" i="19"/>
  <c r="S27" i="19"/>
  <c r="M27" i="19"/>
  <c r="S37" i="19"/>
  <c r="S47" i="19"/>
  <c r="AE27" i="19"/>
  <c r="M7" i="19"/>
  <c r="Y47" i="19"/>
  <c r="M37" i="19"/>
  <c r="S7" i="19"/>
  <c r="S17" i="19"/>
  <c r="Y27" i="19"/>
  <c r="M17" i="19"/>
  <c r="AK7" i="19"/>
  <c r="AE17" i="19"/>
  <c r="AK47" i="19"/>
  <c r="AK27" i="19"/>
  <c r="AK37" i="19"/>
  <c r="Y7" i="19"/>
  <c r="Y37" i="19"/>
  <c r="AE37" i="19"/>
  <c r="S36" i="19"/>
  <c r="Y26" i="19"/>
  <c r="AK46" i="19"/>
  <c r="AE16" i="19"/>
  <c r="AK6" i="19"/>
  <c r="M6" i="19"/>
  <c r="Y36" i="19"/>
  <c r="AK16" i="19"/>
  <c r="S6" i="19"/>
  <c r="M26" i="19"/>
  <c r="AE36" i="19"/>
  <c r="AE6" i="19"/>
  <c r="S46" i="19"/>
  <c r="AE26" i="19"/>
  <c r="M16" i="19"/>
  <c r="Y46" i="19"/>
  <c r="AK26" i="19"/>
  <c r="S16" i="19"/>
  <c r="M36" i="19"/>
  <c r="M46" i="19"/>
  <c r="Y6" i="19"/>
  <c r="AE46" i="19"/>
  <c r="AK36" i="19"/>
  <c r="Y16" i="19"/>
  <c r="S26" i="19"/>
  <c r="O17" i="19" l="1"/>
  <c r="U47" i="19"/>
  <c r="AM7" i="19"/>
  <c r="AG37" i="19"/>
  <c r="AA37" i="19"/>
  <c r="AA27" i="19"/>
  <c r="AA7" i="19"/>
  <c r="AG17" i="19"/>
  <c r="AM37" i="19"/>
  <c r="AG47" i="19"/>
  <c r="O37" i="19"/>
  <c r="AA47" i="19"/>
  <c r="O47" i="19"/>
  <c r="O27" i="19"/>
  <c r="AM17" i="19"/>
  <c r="AG27" i="19"/>
  <c r="U37" i="19"/>
  <c r="AA17" i="19"/>
  <c r="O7" i="19"/>
  <c r="U7" i="19"/>
  <c r="U27" i="19"/>
  <c r="AG7" i="19"/>
  <c r="AM47" i="19"/>
  <c r="AM27" i="19"/>
  <c r="U17" i="19"/>
  <c r="AF27" i="19"/>
  <c r="T47" i="19"/>
  <c r="N17" i="19"/>
  <c r="AF47" i="19"/>
  <c r="N47" i="19"/>
  <c r="AL17" i="19"/>
  <c r="AF7" i="19"/>
  <c r="AL47" i="19"/>
  <c r="AL7" i="19"/>
  <c r="T27" i="19"/>
  <c r="T7" i="19"/>
  <c r="N27" i="19"/>
  <c r="Z37" i="19"/>
  <c r="Z47" i="19"/>
  <c r="T17" i="19"/>
  <c r="T37" i="19"/>
  <c r="AL37" i="19"/>
  <c r="Z17" i="19"/>
  <c r="N37" i="19"/>
  <c r="Z27" i="19"/>
  <c r="AL27" i="19"/>
  <c r="AF17" i="19"/>
  <c r="Z7" i="19"/>
  <c r="AF37" i="19"/>
  <c r="N7" i="19"/>
  <c r="U36" i="19"/>
  <c r="AA26" i="19"/>
  <c r="AG16" i="19"/>
  <c r="AM6" i="19"/>
  <c r="O6" i="19"/>
  <c r="U46" i="19"/>
  <c r="AA36" i="19"/>
  <c r="AG26" i="19"/>
  <c r="AM16" i="19"/>
  <c r="O16" i="19"/>
  <c r="U6" i="19"/>
  <c r="AG36" i="19"/>
  <c r="AG46" i="19"/>
  <c r="O26" i="19"/>
  <c r="AA16" i="19"/>
  <c r="AM36" i="19"/>
  <c r="AA6" i="19"/>
  <c r="AG6" i="19"/>
  <c r="AA46" i="19"/>
  <c r="AM26" i="19"/>
  <c r="U16" i="19"/>
  <c r="O36" i="19"/>
  <c r="U26" i="19"/>
  <c r="AM46" i="19"/>
  <c r="O46" i="19"/>
  <c r="AL6" i="19"/>
  <c r="T36" i="19"/>
  <c r="AF16" i="19"/>
  <c r="AL16" i="19"/>
  <c r="Z36" i="19"/>
  <c r="Z26" i="19"/>
  <c r="AL36" i="19"/>
  <c r="AF46" i="19"/>
  <c r="AL26" i="19"/>
  <c r="AL46" i="19"/>
  <c r="AF26" i="19"/>
  <c r="N6" i="19"/>
  <c r="AF6" i="19"/>
  <c r="Z6" i="19"/>
  <c r="N16" i="19"/>
  <c r="T26" i="19"/>
  <c r="Z46" i="19"/>
  <c r="T16" i="19"/>
  <c r="T46" i="19"/>
  <c r="T6" i="19"/>
  <c r="Z16" i="19"/>
  <c r="AF36" i="19"/>
  <c r="N26" i="19"/>
  <c r="N36" i="19"/>
  <c r="N46" i="19"/>
</calcChain>
</file>

<file path=xl/comments1.xml><?xml version="1.0" encoding="utf-8"?>
<comments xmlns="http://schemas.openxmlformats.org/spreadsheetml/2006/main">
  <authors>
    <author>MAGALY</author>
  </authors>
  <commentList>
    <comment ref="I10" authorId="0" shapeId="0">
      <text>
        <r>
          <rPr>
            <b/>
            <sz val="9"/>
            <color indexed="81"/>
            <rFont val="Tahoma"/>
            <charset val="1"/>
          </rPr>
          <t>MAGALY:</t>
        </r>
        <r>
          <rPr>
            <sz val="9"/>
            <color indexed="81"/>
            <rFont val="Tahoma"/>
            <charset val="1"/>
          </rPr>
          <t xml:space="preserve">
11 reportes de ejecución y 3 a la alata gerencia (trimestral)
</t>
        </r>
      </text>
    </comment>
    <comment ref="I12" authorId="0" shapeId="0">
      <text>
        <r>
          <rPr>
            <b/>
            <sz val="9"/>
            <color indexed="81"/>
            <rFont val="Tahoma"/>
            <family val="2"/>
          </rPr>
          <t>MAGALY:</t>
        </r>
        <r>
          <rPr>
            <sz val="9"/>
            <color indexed="81"/>
            <rFont val="Tahoma"/>
            <family val="2"/>
          </rPr>
          <t xml:space="preserve">
Revisión de documentos 1 vez al año y normograma trimestral (4 veces en el año)</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<sst xmlns="http://schemas.openxmlformats.org/spreadsheetml/2006/main" count="366" uniqueCount="245">
  <si>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</si>
  <si>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</si>
  <si>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</si>
  <si>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</si>
  <si>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</si>
  <si>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</si>
  <si>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</si>
  <si>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</si>
  <si>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</si>
  <si>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</si>
  <si>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</si>
  <si>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</si>
  <si>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</si>
  <si>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</si>
  <si>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</si>
  <si>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</si>
  <si>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</si>
  <si>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</si>
  <si>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</si>
  <si>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</si>
  <si>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</si>
  <si>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</si>
  <si>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</si>
  <si>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</si>
  <si>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</si>
  <si>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</si>
  <si>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</si>
  <si>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</si>
  <si>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</si>
  <si>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</si>
  <si>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</si>
  <si>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</si>
  <si>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</si>
  <si>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</si>
  <si>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</si>
  <si>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</si>
  <si>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</si>
  <si>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</si>
  <si>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</si>
  <si>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</si>
  <si>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</si>
  <si>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</si>
  <si>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</si>
  <si>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</si>
  <si>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</si>
  <si>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</si>
  <si>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</si>
  <si>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</si>
  <si>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</si>
  <si>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</si>
  <si>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</si>
  <si>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</si>
  <si>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</si>
  <si>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</si>
  <si>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</si>
  <si>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</si>
  <si>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</si>
  <si>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</si>
  <si>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</si>
  <si>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</si>
  <si>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</si>
  <si>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</si>
  <si>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</si>
  <si>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</si>
  <si>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</si>
  <si>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</si>
  <si>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</si>
  <si>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</si>
  <si>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</si>
  <si>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</si>
  <si>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</si>
  <si>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</si>
  <si>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</si>
  <si>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</si>
  <si>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</si>
  <si>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</si>
  <si>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</si>
  <si>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</si>
  <si>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</si>
  <si>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</si>
  <si>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</si>
  <si>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</si>
  <si>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</si>
  <si>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</si>
  <si>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</si>
  <si>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</si>
  <si>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</si>
  <si>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</si>
  <si>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</si>
  <si>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</si>
  <si>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</si>
  <si>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</si>
  <si>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</si>
  <si>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</si>
  <si>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</si>
  <si>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</si>
  <si>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</si>
  <si>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</si>
  <si>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</si>
  <si>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</si>
  <si>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</si>
  <si>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</si>
  <si>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</si>
  <si>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</si>
  <si>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</si>
  <si>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</si>
  <si>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</si>
  <si>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</si>
  <si>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</si>
  <si>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</si>
  <si>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</si>
  <si>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</si>
  <si>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</si>
  <si>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</si>
  <si>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</si>
  <si>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</si>
  <si>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</si>
  <si>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</si>
  <si>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</si>
  <si>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</si>
  <si>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</si>
  <si>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</si>
  <si>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</si>
  <si>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</si>
  <si>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</si>
  <si>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</si>
  <si>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</si>
  <si>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</si>
  <si>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</si>
  <si>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</si>
  <si>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</si>
  <si>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</si>
  <si>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</si>
  <si>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</si>
  <si>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</si>
  <si>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</si>
  <si>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</si>
  <si>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</si>
  <si>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</si>
  <si>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</si>
  <si>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</si>
  <si>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t>
  </si>
  <si>
    <t>✔</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</si>
  <si>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</si>
  <si>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</si>
  <si>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</si>
  <si>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</si>
  <si>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</si>
  <si>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</si>
  <si>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</si>
  <si>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</si>
  <si>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</si>
  <si>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</si>
  <si>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</si>
  <si>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</si>
  <si>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</si>
  <si>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</si>
  <si>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</si>
  <si>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</si>
  <si>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</si>
  <si>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</si>
  <si>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</si>
  <si>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</si>
  <si>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</si>
  <si>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</si>
  <si>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</si>
  <si>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</si>
  <si>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</si>
  <si>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</si>
  <si>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</si>
  <si>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</si>
  <si>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</si>
  <si>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</si>
  <si>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</si>
  <si>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</si>
  <si>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</si>
  <si>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</si>
  <si>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</si>
  <si>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</si>
  <si>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</si>
  <si>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</si>
  <si>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</si>
  <si>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</si>
  <si>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</si>
  <si>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</si>
  <si>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</si>
  <si>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</si>
  <si>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</si>
  <si>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</si>
  <si>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</si>
  <si>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</si>
  <si>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</si>
  <si>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</si>
  <si>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</si>
  <si>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</si>
  <si>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</si>
  <si>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</si>
  <si>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</si>
  <si>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</si>
  <si>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</si>
  <si>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</si>
  <si>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</si>
  <si>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</si>
  <si>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Afectación menor a 200 SMLMV</t>
  </si>
  <si>
    <t>Entre 200 y 1000 SMLMV</t>
  </si>
  <si>
    <t>Mayor a 10000 SMLMV</t>
  </si>
  <si>
    <t xml:space="preserve">     Entre 200 y 1000 SMLMV</t>
  </si>
  <si>
    <t xml:space="preserve">     Afectación menor a 200 SMLMV</t>
  </si>
  <si>
    <t xml:space="preserve">Entre 1000 y 5000 SMLMV </t>
  </si>
  <si>
    <t>Entre 5000 y 10000 SMLMV</t>
  </si>
  <si>
    <t xml:space="preserve">     Entre 1000 y 5000 SMLMV </t>
  </si>
  <si>
    <t xml:space="preserve">     Mayor a 10000 SMLMV</t>
  </si>
  <si>
    <t xml:space="preserve">     Entre 5000 y 10000 SMLMV</t>
  </si>
  <si>
    <t>baja calificación en los indicadores de desempeño fiscal, pérdida de confianza de los ciudadanos hacia la administración y posible reducción en las asignaciones de recursos del Sistema General de Participacion - SGP</t>
  </si>
  <si>
    <t xml:space="preserve">Deficiente seguimiento por parte de los ordenadores del gasto  en la ejecución presupuestal </t>
  </si>
  <si>
    <t>Custodia del archivo físico y digital de los expedientes de Gestión de Hacienda Públic</t>
  </si>
  <si>
    <t>sanciones disciplinarias  y administrativas</t>
  </si>
  <si>
    <t>Deficiencia en la aplicación de los cambios normativos para entidades del gobierno</t>
  </si>
  <si>
    <t xml:space="preserve"> falta de actualización de los documentos de los procesos de gestión de la Secretaría de Hacienda.</t>
  </si>
  <si>
    <t>actualización de los documentos y normograma</t>
  </si>
  <si>
    <t>ANUAL</t>
  </si>
  <si>
    <t>Pérdida de memoria institucional y sanciones disciplinarias, fiscales y administrativas</t>
  </si>
  <si>
    <t>Baja ejecución presupuestal de gastos de inversión del Municipio de parte de las Secretarias Ejecutoras</t>
  </si>
  <si>
    <t>Ejecución y administración del presupuesto de las Secretarías Ejecutoras</t>
  </si>
  <si>
    <t>Se enviará memorando mensualmente a las Secretaría Ejecutoras que tengan saldos pendientes por ejecutar para que liberen los saldos o los ejecuten.</t>
  </si>
  <si>
    <t>MENSUAL A PARTIR DEL SEGUNDO SEMESTRE
(vigencia 2022)</t>
  </si>
  <si>
    <t>SEMESTRAL
(Vigencia 2022)</t>
  </si>
  <si>
    <t>Falta de apliacación de las políticas del proceso de gestión docuemntal en el control y préstamo de la documentación.</t>
  </si>
  <si>
    <t>solicitar capacitación semestralmente  al proceso de gestión documental en relación al cumplimiento de políticas, documentos y formatos del proceso .</t>
  </si>
  <si>
    <t>DIRECTOR(A) DE RENTAS Y TESORERÍA</t>
  </si>
  <si>
    <t>Director(a) de Presupuesto</t>
  </si>
  <si>
    <t>Cada Director o de maneja conjunta,  socializarán a su equipo de trabajo los documentos que hacen parte de su actividad diaria para promover el mejoramiento continuo de su proceso, dejando como evidencias actas o circulares.</t>
  </si>
  <si>
    <t xml:space="preserve">SECRETARIO DE HACIENDA Y/O DIRECTORES 
 </t>
  </si>
  <si>
    <t>SECRETARIA DE HACIENDA PUBLICA MUNICIPAL</t>
  </si>
  <si>
    <t xml:space="preserve">ADMINISTRAR LAS FINANZAS PUBLICAS DEL MUNICIPIO DE IBAGUE, DE MANERA CONTINUA MEDIANTE EL RECAUDO, EJECUCIÓN, REGISTRO Y CONTROL PRESUPUESTAL, CONTABLE Y FINANCIERO PARA COADYUVAR EN LA PROMOCION DEL DESARROLLO ECONOMICO, CULTURAL, SOCIAL Y AMBIENTAL DE LA COMUNIDAD EN GENERAL, ASEGURANDO UN BUEN MANEJO DE LOS RECURSOS PUBLICOS CON TRANSPARENCIA Y EFECTIVIDAD. </t>
  </si>
  <si>
    <t>INICIA CON LA PLANEACIÓN DEL PROCESO PARA EL CUATRENIO, TENIENDO EN CUENTA EL MARCO FISCAL A MEDIANO PLAZO (MFMP) Y EL PLAN DE DESARROLLO MUNICIPAL, HASTA EL SEGUIMIENTO Y EVALUACIÓN DEL PROCESO. POSTERIORMENTE REALIZA EL TRÁMITE DE RECURSOS EN LA APROPIACIÓN Y ARMONIZACIÓN DE LA EJECUCIÓN DEL PRESUPUESTO MUNICIPAL, PASANDO POR LA RECEPCIÓN, CAUSACION Y REALIZACIÓN DE PAGOS DE COMPROMISOS ADQUIRIDOS POR EL MUNICIPIO, LLEVANDO LOS REGISTROS DE INGRESOS, COORDINANDO EL SEGUIMIENTO, CONTROL Y COBRO DE LA CARTERA MUNICIPAL. A SU VEZ REALIZA EL RECAUDO Y FISCALIZACIÓN DE LAS RENTAS, FINALIZANDO CON EL ANÁLISIS Y REALIZACIÓN DE LOS ESTADOS DE ACTIVIDAD FINANCIERA, ECONÓMICA Y SOCIAL DEL MUNICIPIO DE IBAGUÉ.</t>
  </si>
  <si>
    <t>Actividades 
de Riesgo</t>
  </si>
  <si>
    <t>Descripción 
del Riesgo</t>
  </si>
  <si>
    <r>
      <rPr>
        <sz val="10"/>
        <color rgb="FFFF0000"/>
        <rFont val="Arial Narrow"/>
        <family val="2"/>
      </rPr>
      <t>El director (a) de Presupuesto</t>
    </r>
    <r>
      <rPr>
        <sz val="10"/>
        <color theme="1"/>
        <rFont val="Arial Narrow"/>
        <family val="2"/>
      </rPr>
      <t xml:space="preserve"> por medio de su equipo de trabajo, </t>
    </r>
    <r>
      <rPr>
        <sz val="10"/>
        <color theme="7" tint="-0.249977111117893"/>
        <rFont val="Arial Narrow"/>
        <family val="2"/>
      </rPr>
      <t>elabora y presenta un</t>
    </r>
    <r>
      <rPr>
        <sz val="10"/>
        <color theme="1"/>
        <rFont val="Arial Narrow"/>
        <family val="2"/>
      </rPr>
      <t xml:space="preserve"> informe ejecutivo</t>
    </r>
    <r>
      <rPr>
        <sz val="10"/>
        <color rgb="FF00B050"/>
        <rFont val="Arial Narrow"/>
        <family val="2"/>
      </rPr>
      <t xml:space="preserve"> mensual</t>
    </r>
    <r>
      <rPr>
        <sz val="10"/>
        <color theme="1"/>
        <rFont val="Arial Narrow"/>
        <family val="2"/>
      </rPr>
      <t xml:space="preserve"> de la ejecución presupuestal de gastos a las Secretarías Ejecutoras e informes trimestrales a la alta dirección,   con el fin de que las unidades administrativas verifiquen y validen la ejecución y  tomar decisiones en forma oportuna a nivel Gerencial, </t>
    </r>
    <r>
      <rPr>
        <sz val="10"/>
        <color theme="9" tint="-0.499984740745262"/>
        <rFont val="Arial Narrow"/>
        <family val="2"/>
      </rPr>
      <t>dejando como evidencia</t>
    </r>
    <r>
      <rPr>
        <sz val="10"/>
        <color theme="1"/>
        <rFont val="Arial Narrow"/>
        <family val="2"/>
      </rPr>
      <t xml:space="preserve"> los correos electrónicos institucionales. (MAN-GHP-01)</t>
    </r>
  </si>
  <si>
    <r>
      <rPr>
        <b/>
        <sz val="10"/>
        <color rgb="FF00B050"/>
        <rFont val="Arial Narrow"/>
        <family val="2"/>
      </rPr>
      <t xml:space="preserve">
 Pérdida de información en los expedientes de los procesos de Gestión de Hacienda pú</t>
    </r>
    <r>
      <rPr>
        <sz val="10"/>
        <color theme="1"/>
        <rFont val="Arial Narrow"/>
        <family val="2"/>
      </rPr>
      <t>blica</t>
    </r>
  </si>
  <si>
    <r>
      <rPr>
        <b/>
        <sz val="10"/>
        <color rgb="FFFF0000"/>
        <rFont val="Arial Narrow"/>
        <family val="2"/>
      </rPr>
      <t>1. Posibilidad de pérdida reputacional y económia</t>
    </r>
    <r>
      <rPr>
        <b/>
        <sz val="10"/>
        <color rgb="FF002060"/>
        <rFont val="Arial Narrow"/>
        <family val="2"/>
      </rPr>
      <t xml:space="preserve"> </t>
    </r>
    <r>
      <rPr>
        <b/>
        <sz val="10"/>
        <color rgb="FFFF9900"/>
        <rFont val="Arial Narrow"/>
        <family val="2"/>
      </rPr>
      <t>por</t>
    </r>
    <r>
      <rPr>
        <b/>
        <sz val="10"/>
        <color rgb="FF002060"/>
        <rFont val="Arial Narrow"/>
        <family val="2"/>
      </rPr>
      <t xml:space="preserve">  baja calificación en los indicadores de desempeño fiscal, pérdida de confianza de los ciudadanos hacia la administración y posible reducción en las asignaciones de recursos del Sistema General de Participacion - SGP, </t>
    </r>
    <r>
      <rPr>
        <b/>
        <sz val="10"/>
        <rFont val="Arial Narrow"/>
        <family val="2"/>
      </rPr>
      <t xml:space="preserve"> </t>
    </r>
    <r>
      <rPr>
        <b/>
        <sz val="10"/>
        <color rgb="FF00B050"/>
        <rFont val="Arial Narrow"/>
        <family val="2"/>
      </rPr>
      <t xml:space="preserve"> </t>
    </r>
    <r>
      <rPr>
        <b/>
        <sz val="10"/>
        <color rgb="FFFF9900"/>
        <rFont val="Arial Narrow"/>
        <family val="2"/>
      </rPr>
      <t>debido a</t>
    </r>
    <r>
      <rPr>
        <b/>
        <sz val="10"/>
        <color rgb="FF00B050"/>
        <rFont val="Arial Narrow"/>
        <family val="2"/>
      </rPr>
      <t xml:space="preserve"> baja ejecución presupuestal de gastos de inversión del Municipio de parte de las Secretarias Ejecutora</t>
    </r>
  </si>
  <si>
    <r>
      <rPr>
        <b/>
        <sz val="10"/>
        <color rgb="FFFF0000"/>
        <rFont val="Arial Narrow"/>
        <family val="2"/>
      </rPr>
      <t xml:space="preserve">2. Posibilidad de pérdida económica y reputacional </t>
    </r>
    <r>
      <rPr>
        <b/>
        <sz val="10"/>
        <color rgb="FFFF9900"/>
        <rFont val="Arial Narrow"/>
        <family val="2"/>
      </rPr>
      <t>po</t>
    </r>
    <r>
      <rPr>
        <b/>
        <sz val="10"/>
        <color rgb="FF002060"/>
        <rFont val="Arial Narrow"/>
        <family val="2"/>
      </rPr>
      <t xml:space="preserve">r  pérdida de memoria institucional y sanciones disciplinarias, fiscales y administrativas </t>
    </r>
    <r>
      <rPr>
        <b/>
        <sz val="10"/>
        <color rgb="FFFF9900"/>
        <rFont val="Arial Narrow"/>
        <family val="2"/>
      </rPr>
      <t xml:space="preserve">debido a </t>
    </r>
    <r>
      <rPr>
        <b/>
        <sz val="10"/>
        <color rgb="FF002060"/>
        <rFont val="Arial Narrow"/>
        <family val="2"/>
      </rPr>
      <t xml:space="preserve">la  </t>
    </r>
    <r>
      <rPr>
        <b/>
        <sz val="10"/>
        <color rgb="FF00B050"/>
        <rFont val="Arial Narrow"/>
        <family val="2"/>
      </rPr>
      <t>Pérdida de información en los expedientes de los procesos de Gestión de Hacienda pública</t>
    </r>
  </si>
  <si>
    <r>
      <rPr>
        <b/>
        <sz val="10"/>
        <color rgb="FFFF0000"/>
        <rFont val="Arial Narrow"/>
        <family val="2"/>
      </rPr>
      <t>3. Posibilidad de pérdida reputaciona</t>
    </r>
    <r>
      <rPr>
        <b/>
        <sz val="10"/>
        <rFont val="Arial Narrow"/>
        <family val="2"/>
      </rPr>
      <t xml:space="preserve">l </t>
    </r>
    <r>
      <rPr>
        <b/>
        <sz val="10"/>
        <color rgb="FFFF9900"/>
        <rFont val="Arial Narrow"/>
        <family val="2"/>
      </rPr>
      <t>por</t>
    </r>
    <r>
      <rPr>
        <b/>
        <sz val="10"/>
        <color rgb="FF002060"/>
        <rFont val="Arial Narrow"/>
        <family val="2"/>
      </rPr>
      <t xml:space="preserve"> sanciones disciplinarias  y administrativas  </t>
    </r>
    <r>
      <rPr>
        <b/>
        <sz val="10"/>
        <color rgb="FFFF9900"/>
        <rFont val="Arial Narrow"/>
        <family val="2"/>
      </rPr>
      <t>debido a</t>
    </r>
    <r>
      <rPr>
        <b/>
        <sz val="10"/>
        <color rgb="FF002060"/>
        <rFont val="Arial Narrow"/>
        <family val="2"/>
      </rPr>
      <t xml:space="preserve"> </t>
    </r>
    <r>
      <rPr>
        <b/>
        <sz val="10"/>
        <rFont val="Arial Narrow"/>
        <family val="2"/>
      </rPr>
      <t xml:space="preserve"> </t>
    </r>
    <r>
      <rPr>
        <b/>
        <sz val="10"/>
        <color rgb="FF00B050"/>
        <rFont val="Arial Narrow"/>
        <family val="2"/>
      </rPr>
      <t>deficiencia en la aplicación de los cambios normativos para entidades del gobierno</t>
    </r>
  </si>
  <si>
    <r>
      <rPr>
        <sz val="11"/>
        <color rgb="FFFF9900"/>
        <rFont val="Arial Narrow"/>
        <family val="2"/>
      </rPr>
      <t xml:space="preserve">El Profesional Universitado y/o técnico Operativo </t>
    </r>
    <r>
      <rPr>
        <sz val="11"/>
        <color rgb="FF00B050"/>
        <rFont val="Arial Narrow"/>
        <family val="2"/>
      </rPr>
      <t>cada vez que se requiera</t>
    </r>
    <r>
      <rPr>
        <sz val="11"/>
        <color theme="1"/>
        <rFont val="Arial Narrow"/>
        <family val="2"/>
      </rPr>
      <t xml:space="preserve"> controla el prestamo y devolución de expedientes   deacuerdo a los lineamientos establecidos por Gestión Documental,</t>
    </r>
    <r>
      <rPr>
        <sz val="11"/>
        <color rgb="FFC00000"/>
        <rFont val="Arial Narrow"/>
        <family val="2"/>
      </rPr>
      <t xml:space="preserve"> dejando como Evidencia P</t>
    </r>
    <r>
      <rPr>
        <sz val="11"/>
        <color theme="1"/>
        <rFont val="Arial Narrow"/>
        <family val="2"/>
      </rPr>
      <t>lanillas de control.
(PRO-GD-03)</t>
    </r>
  </si>
  <si>
    <r>
      <rPr>
        <sz val="11"/>
        <color rgb="FFFF0000"/>
        <rFont val="Arial Narrow"/>
        <family val="2"/>
      </rPr>
      <t xml:space="preserve">Los Directores </t>
    </r>
    <r>
      <rPr>
        <sz val="11"/>
        <color theme="1"/>
        <rFont val="Arial Narrow"/>
        <family val="2"/>
      </rPr>
      <t xml:space="preserve"> por medio de su equipo de trabajo revisarán los documentos del proceso de gestión de Hacienda Pública  y actualizará si se requiere  anualmente los documentos, d</t>
    </r>
    <r>
      <rPr>
        <sz val="11"/>
        <color rgb="FF00B050"/>
        <rFont val="Arial Narrow"/>
        <family val="2"/>
      </rPr>
      <t xml:space="preserve">ejando como evidencia </t>
    </r>
    <r>
      <rPr>
        <sz val="11"/>
        <rFont val="Arial Narrow"/>
        <family val="2"/>
      </rPr>
      <t>el correo electrónico con el envío de los docuementos a actualizar a la Dirección de Fortalecimiento Institucional</t>
    </r>
    <r>
      <rPr>
        <sz val="11"/>
        <color rgb="FF00B050"/>
        <rFont val="Arial Narrow"/>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</si>
</sst>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5"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24"/>
      <name val="Arial"/>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b/>
      <sz val="26"/>
      <name val="Arial Narrow"/>
      <family val="2"/>
    </font>
    <font>
      <b/>
      <sz val="24"/>
      <name val="Arial Narrow"/>
      <family val="2"/>
    </font>
    <font>
      <sz val="26"/>
      <name val="Arial Narrow"/>
      <family val="2"/>
    </font>
    <font>
      <sz val="16"/>
      <color theme="0"/>
      <name val="Arial Narrow"/>
      <family val="2"/>
    </font>
    <font>
      <b/>
      <sz val="11"/>
      <color theme="0"/>
      <name val="Arial Narrow"/>
      <family val="2"/>
    </font>
    <font>
      <sz val="16"/>
      <color theme="0"/>
      <name val="Calibri"/>
      <family val="2"/>
      <scheme val="minor"/>
    </font>
    <font>
      <sz val="11"/>
      <color theme="0"/>
      <name val="Arial"/>
      <family val="2"/>
    </font>
    <font>
      <b/>
      <sz val="10"/>
      <color theme="1"/>
      <name val="Arial Narrow"/>
      <family val="2"/>
    </font>
    <font>
      <b/>
      <sz val="10"/>
      <color rgb="FFFF0000"/>
      <name val="Arial Narrow"/>
      <family val="2"/>
    </font>
    <font>
      <b/>
      <sz val="10"/>
      <color rgb="FF00B050"/>
      <name val="Arial Narrow"/>
      <family val="2"/>
    </font>
    <font>
      <sz val="9"/>
      <color indexed="81"/>
      <name val="Tahoma"/>
      <charset val="1"/>
    </font>
    <font>
      <b/>
      <sz val="9"/>
      <color indexed="81"/>
      <name val="Tahoma"/>
      <charset val="1"/>
    </font>
    <font>
      <sz val="9"/>
      <color indexed="81"/>
      <name val="Tahoma"/>
      <family val="2"/>
    </font>
    <font>
      <b/>
      <sz val="9"/>
      <color indexed="81"/>
      <name val="Tahoma"/>
      <family val="2"/>
    </font>
    <font>
      <b/>
      <sz val="10"/>
      <color rgb="FF002060"/>
      <name val="Arial Narrow"/>
      <family val="2"/>
    </font>
    <font>
      <sz val="10"/>
      <color rgb="FFFF0000"/>
      <name val="Arial Narrow"/>
      <family val="2"/>
    </font>
    <font>
      <sz val="10"/>
      <color theme="7" tint="-0.249977111117893"/>
      <name val="Arial Narrow"/>
      <family val="2"/>
    </font>
    <font>
      <sz val="10"/>
      <color rgb="FF00B050"/>
      <name val="Arial Narrow"/>
      <family val="2"/>
    </font>
    <font>
      <sz val="10"/>
      <color theme="9" tint="-0.499984740745262"/>
      <name val="Arial Narrow"/>
      <family val="2"/>
    </font>
    <font>
      <b/>
      <sz val="10"/>
      <color theme="3"/>
      <name val="Arial Narrow"/>
      <family val="2"/>
    </font>
    <font>
      <b/>
      <sz val="10"/>
      <color rgb="FFFF9900"/>
      <name val="Arial Narrow"/>
      <family val="2"/>
    </font>
    <font>
      <sz val="11"/>
      <color rgb="FFFF9900"/>
      <name val="Arial Narrow"/>
      <family val="2"/>
    </font>
    <font>
      <sz val="11"/>
      <color rgb="FF00B050"/>
      <name val="Arial Narrow"/>
      <family val="2"/>
    </font>
    <font>
      <sz val="11"/>
      <color rgb="FFC00000"/>
      <name val="Arial Narrow"/>
      <family val="2"/>
    </font>
    <font>
      <sz val="11"/>
      <color rgb="FFFF0000"/>
      <name val="Arial Narrow"/>
      <family val="2"/>
    </font>
  </fonts>
  <fills count="1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7030A0"/>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77111117893"/>
      </left>
      <right style="dashed">
        <color theme="9" tint="-0.249977111117893"/>
      </right>
      <top style="dashed">
        <color theme="9" tint="-0.249977111117893"/>
      </top>
      <bottom style="dashed">
        <color theme="9" tint="-0.249977111117893"/>
      </bottom>
      <diagonal/>
    </border>
    <border>
      <left/>
      <right style="dashed">
        <color theme="9" tint="-0.24994659260841701"/>
      </right>
      <top/>
      <bottom/>
      <diagonal/>
    </border>
  </borders>
  <cellStyleXfs count="5">
    <xf numFmtId="0" fontId="0" fillId="0" borderId="0"/>
    <xf numFmtId="9" fontId="13" fillId="0" borderId="0" applyFont="0" applyFill="0" applyBorder="0" applyAlignment="0" applyProtection="0"/>
    <xf numFmtId="0" fontId="38" fillId="0" borderId="0"/>
    <xf numFmtId="0" fontId="39" fillId="0" borderId="0"/>
    <xf numFmtId="0" fontId="5" fillId="0" borderId="0"/>
  </cellStyleXfs>
  <cellXfs count="491">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4" fillId="0" borderId="0" xfId="0" applyFont="1"/>
    <xf numFmtId="0" fontId="12"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18" fillId="11" borderId="12" xfId="0" applyFont="1" applyFill="1" applyBorder="1" applyAlignment="1" applyProtection="1">
      <alignment horizontal="center" vertical="center" wrapText="1" readingOrder="1"/>
      <protection hidden="1"/>
    </xf>
    <xf numFmtId="0" fontId="18" fillId="11" borderId="19" xfId="0" applyFont="1" applyFill="1" applyBorder="1" applyAlignment="1" applyProtection="1">
      <alignment horizontal="center" vertical="center" wrapText="1" readingOrder="1"/>
      <protection hidden="1"/>
    </xf>
    <xf numFmtId="0" fontId="18" fillId="11" borderId="13" xfId="0" applyFont="1" applyFill="1" applyBorder="1" applyAlignment="1" applyProtection="1">
      <alignment horizontal="center" vertical="center" wrapText="1" readingOrder="1"/>
      <protection hidden="1"/>
    </xf>
    <xf numFmtId="0" fontId="18" fillId="12" borderId="12" xfId="0" applyFont="1" applyFill="1" applyBorder="1" applyAlignment="1" applyProtection="1">
      <alignment horizontal="center" wrapText="1" readingOrder="1"/>
      <protection hidden="1"/>
    </xf>
    <xf numFmtId="0" fontId="18" fillId="12" borderId="19" xfId="0" applyFont="1" applyFill="1" applyBorder="1" applyAlignment="1" applyProtection="1">
      <alignment horizontal="center" wrapText="1" readingOrder="1"/>
      <protection hidden="1"/>
    </xf>
    <xf numFmtId="0" fontId="18" fillId="12" borderId="13" xfId="0" applyFont="1" applyFill="1" applyBorder="1" applyAlignment="1" applyProtection="1">
      <alignment horizontal="center" wrapText="1" readingOrder="1"/>
      <protection hidden="1"/>
    </xf>
    <xf numFmtId="0" fontId="18" fillId="11" borderId="14" xfId="0" applyFont="1" applyFill="1" applyBorder="1" applyAlignment="1" applyProtection="1">
      <alignment horizontal="center" vertical="center" wrapText="1" readingOrder="1"/>
      <protection hidden="1"/>
    </xf>
    <xf numFmtId="0" fontId="18" fillId="11" borderId="0" xfId="0" applyFont="1" applyFill="1" applyBorder="1" applyAlignment="1" applyProtection="1">
      <alignment horizontal="center" vertical="center" wrapText="1" readingOrder="1"/>
      <protection hidden="1"/>
    </xf>
    <xf numFmtId="0" fontId="18" fillId="11" borderId="15" xfId="0" applyFont="1" applyFill="1" applyBorder="1" applyAlignment="1" applyProtection="1">
      <alignment horizontal="center" vertical="center" wrapText="1" readingOrder="1"/>
      <protection hidden="1"/>
    </xf>
    <xf numFmtId="0" fontId="18" fillId="12" borderId="14" xfId="0" applyFont="1" applyFill="1" applyBorder="1" applyAlignment="1" applyProtection="1">
      <alignment horizontal="center" wrapText="1" readingOrder="1"/>
      <protection hidden="1"/>
    </xf>
    <xf numFmtId="0" fontId="18" fillId="12" borderId="0" xfId="0" applyFont="1" applyFill="1" applyBorder="1" applyAlignment="1" applyProtection="1">
      <alignment horizontal="center" wrapText="1" readingOrder="1"/>
      <protection hidden="1"/>
    </xf>
    <xf numFmtId="0" fontId="18" fillId="12" borderId="15" xfId="0" applyFont="1" applyFill="1" applyBorder="1" applyAlignment="1" applyProtection="1">
      <alignment horizontal="center" wrapText="1" readingOrder="1"/>
      <protection hidden="1"/>
    </xf>
    <xf numFmtId="0" fontId="18" fillId="11" borderId="0" xfId="0" applyFont="1" applyFill="1" applyAlignment="1" applyProtection="1">
      <alignment horizontal="center" vertical="center" wrapText="1" readingOrder="1"/>
      <protection hidden="1"/>
    </xf>
    <xf numFmtId="0" fontId="18" fillId="11" borderId="16" xfId="0" applyFont="1" applyFill="1" applyBorder="1" applyAlignment="1" applyProtection="1">
      <alignment horizontal="center" vertical="center" wrapText="1" readingOrder="1"/>
      <protection hidden="1"/>
    </xf>
    <xf numFmtId="0" fontId="18" fillId="11" borderId="18" xfId="0" applyFont="1" applyFill="1" applyBorder="1" applyAlignment="1" applyProtection="1">
      <alignment horizontal="center" vertical="center" wrapText="1" readingOrder="1"/>
      <protection hidden="1"/>
    </xf>
    <xf numFmtId="0" fontId="18" fillId="11" borderId="17" xfId="0" applyFont="1" applyFill="1" applyBorder="1" applyAlignment="1" applyProtection="1">
      <alignment horizontal="center" vertical="center" wrapText="1" readingOrder="1"/>
      <protection hidden="1"/>
    </xf>
    <xf numFmtId="0" fontId="18" fillId="12" borderId="16" xfId="0" applyFont="1" applyFill="1" applyBorder="1" applyAlignment="1" applyProtection="1">
      <alignment horizontal="center" wrapText="1" readingOrder="1"/>
      <protection hidden="1"/>
    </xf>
    <xf numFmtId="0" fontId="18" fillId="12" borderId="18" xfId="0" applyFont="1" applyFill="1" applyBorder="1" applyAlignment="1" applyProtection="1">
      <alignment horizontal="center" wrapText="1" readingOrder="1"/>
      <protection hidden="1"/>
    </xf>
    <xf numFmtId="0" fontId="18" fillId="12" borderId="17" xfId="0" applyFont="1" applyFill="1" applyBorder="1" applyAlignment="1" applyProtection="1">
      <alignment horizontal="center" wrapText="1" readingOrder="1"/>
      <protection hidden="1"/>
    </xf>
    <xf numFmtId="0" fontId="18" fillId="13" borderId="12" xfId="0" applyFont="1" applyFill="1" applyBorder="1" applyAlignment="1" applyProtection="1">
      <alignment horizontal="center" wrapText="1" readingOrder="1"/>
      <protection hidden="1"/>
    </xf>
    <xf numFmtId="0" fontId="18" fillId="13" borderId="19" xfId="0" applyFont="1" applyFill="1" applyBorder="1" applyAlignment="1" applyProtection="1">
      <alignment horizontal="center" wrapText="1" readingOrder="1"/>
      <protection hidden="1"/>
    </xf>
    <xf numFmtId="0" fontId="18" fillId="13" borderId="13" xfId="0" applyFont="1" applyFill="1" applyBorder="1" applyAlignment="1" applyProtection="1">
      <alignment horizontal="center" wrapText="1" readingOrder="1"/>
      <protection hidden="1"/>
    </xf>
    <xf numFmtId="0" fontId="18" fillId="13" borderId="14" xfId="0" applyFont="1" applyFill="1" applyBorder="1" applyAlignment="1" applyProtection="1">
      <alignment horizontal="center" wrapText="1" readingOrder="1"/>
      <protection hidden="1"/>
    </xf>
    <xf numFmtId="0" fontId="18" fillId="13" borderId="0" xfId="0" applyFont="1" applyFill="1" applyBorder="1" applyAlignment="1" applyProtection="1">
      <alignment horizontal="center" wrapText="1" readingOrder="1"/>
      <protection hidden="1"/>
    </xf>
    <xf numFmtId="0" fontId="18" fillId="13" borderId="15" xfId="0" applyFont="1" applyFill="1" applyBorder="1" applyAlignment="1" applyProtection="1">
      <alignment horizontal="center" wrapText="1" readingOrder="1"/>
      <protection hidden="1"/>
    </xf>
    <xf numFmtId="0" fontId="18" fillId="13" borderId="16" xfId="0" applyFont="1" applyFill="1" applyBorder="1" applyAlignment="1" applyProtection="1">
      <alignment horizontal="center" wrapText="1" readingOrder="1"/>
      <protection hidden="1"/>
    </xf>
    <xf numFmtId="0" fontId="18" fillId="13" borderId="18" xfId="0" applyFont="1" applyFill="1" applyBorder="1" applyAlignment="1" applyProtection="1">
      <alignment horizontal="center" wrapText="1" readingOrder="1"/>
      <protection hidden="1"/>
    </xf>
    <xf numFmtId="0" fontId="18" fillId="13" borderId="17" xfId="0" applyFont="1" applyFill="1" applyBorder="1" applyAlignment="1" applyProtection="1">
      <alignment horizontal="center" wrapText="1" readingOrder="1"/>
      <protection hidden="1"/>
    </xf>
    <xf numFmtId="0" fontId="18" fillId="5" borderId="12" xfId="0" applyFont="1" applyFill="1" applyBorder="1" applyAlignment="1" applyProtection="1">
      <alignment horizontal="center" wrapText="1" readingOrder="1"/>
      <protection hidden="1"/>
    </xf>
    <xf numFmtId="0" fontId="18" fillId="5" borderId="19" xfId="0" applyFont="1" applyFill="1" applyBorder="1" applyAlignment="1" applyProtection="1">
      <alignment horizontal="center" wrapText="1" readingOrder="1"/>
      <protection hidden="1"/>
    </xf>
    <xf numFmtId="0" fontId="18" fillId="5" borderId="13" xfId="0" applyFont="1" applyFill="1" applyBorder="1" applyAlignment="1" applyProtection="1">
      <alignment horizontal="center" wrapText="1" readingOrder="1"/>
      <protection hidden="1"/>
    </xf>
    <xf numFmtId="0" fontId="18" fillId="5" borderId="14" xfId="0" applyFont="1" applyFill="1" applyBorder="1" applyAlignment="1" applyProtection="1">
      <alignment horizontal="center" wrapText="1" readingOrder="1"/>
      <protection hidden="1"/>
    </xf>
    <xf numFmtId="0" fontId="18" fillId="5" borderId="0" xfId="0" applyFont="1" applyFill="1" applyBorder="1" applyAlignment="1" applyProtection="1">
      <alignment horizontal="center" wrapText="1" readingOrder="1"/>
      <protection hidden="1"/>
    </xf>
    <xf numFmtId="0" fontId="18" fillId="5" borderId="15" xfId="0" applyFont="1" applyFill="1" applyBorder="1" applyAlignment="1" applyProtection="1">
      <alignment horizontal="center" wrapText="1" readingOrder="1"/>
      <protection hidden="1"/>
    </xf>
    <xf numFmtId="0" fontId="18" fillId="5" borderId="16" xfId="0" applyFont="1" applyFill="1" applyBorder="1" applyAlignment="1" applyProtection="1">
      <alignment horizontal="center" wrapText="1" readingOrder="1"/>
      <protection hidden="1"/>
    </xf>
    <xf numFmtId="0" fontId="18" fillId="5" borderId="18" xfId="0" applyFont="1" applyFill="1" applyBorder="1" applyAlignment="1" applyProtection="1">
      <alignment horizontal="center" wrapText="1" readingOrder="1"/>
      <protection hidden="1"/>
    </xf>
    <xf numFmtId="0" fontId="18" fillId="5" borderId="17" xfId="0" applyFont="1" applyFill="1" applyBorder="1" applyAlignment="1" applyProtection="1">
      <alignment horizontal="center" wrapText="1" readingOrder="1"/>
      <protection hidden="1"/>
    </xf>
    <xf numFmtId="0" fontId="22" fillId="13" borderId="19" xfId="0" applyFont="1" applyFill="1" applyBorder="1" applyAlignment="1" applyProtection="1">
      <alignment horizontal="center" wrapText="1" readingOrder="1"/>
      <protection hidden="1"/>
    </xf>
    <xf numFmtId="0" fontId="0" fillId="3" borderId="0" xfId="0" applyFill="1"/>
    <xf numFmtId="0" fontId="40" fillId="3" borderId="51" xfId="2" applyFont="1" applyFill="1" applyBorder="1" applyProtection="1"/>
    <xf numFmtId="0" fontId="40" fillId="3" borderId="52" xfId="2" applyFont="1" applyFill="1" applyBorder="1" applyProtection="1"/>
    <xf numFmtId="0" fontId="40" fillId="3" borderId="53" xfId="2" applyFont="1" applyFill="1" applyBorder="1" applyProtection="1"/>
    <xf numFmtId="0" fontId="15" fillId="3" borderId="0" xfId="0" applyFont="1" applyFill="1" applyAlignment="1">
      <alignment vertical="center"/>
    </xf>
    <xf numFmtId="0" fontId="5" fillId="3" borderId="0" xfId="0" applyFont="1" applyFill="1"/>
    <xf numFmtId="0" fontId="28" fillId="3" borderId="0" xfId="0" applyFont="1" applyFill="1"/>
    <xf numFmtId="0" fontId="29" fillId="3" borderId="34" xfId="0" applyFont="1" applyFill="1" applyBorder="1" applyAlignment="1">
      <alignment horizontal="center" vertical="center" wrapText="1" readingOrder="1"/>
    </xf>
    <xf numFmtId="0" fontId="30" fillId="3" borderId="34" xfId="0" applyFont="1" applyFill="1" applyBorder="1" applyAlignment="1">
      <alignment horizontal="justify" vertical="center" wrapText="1" readingOrder="1"/>
    </xf>
    <xf numFmtId="9" fontId="29" fillId="3" borderId="43" xfId="0" applyNumberFormat="1"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30" fillId="3" borderId="33" xfId="0" applyFont="1" applyFill="1" applyBorder="1" applyAlignment="1">
      <alignment horizontal="justify" vertical="center" wrapText="1" readingOrder="1"/>
    </xf>
    <xf numFmtId="9" fontId="29" fillId="3" borderId="38" xfId="0" applyNumberFormat="1" applyFont="1" applyFill="1" applyBorder="1" applyAlignment="1">
      <alignment horizontal="center" vertical="center" wrapText="1" readingOrder="1"/>
    </xf>
    <xf numFmtId="0" fontId="30" fillId="3" borderId="38"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xf numFmtId="0" fontId="30" fillId="3" borderId="40" xfId="0" applyFont="1" applyFill="1" applyBorder="1" applyAlignment="1">
      <alignment horizontal="justify" vertical="center" wrapText="1" readingOrder="1"/>
    </xf>
    <xf numFmtId="0" fontId="30" fillId="3" borderId="41" xfId="0" applyFont="1" applyFill="1" applyBorder="1" applyAlignment="1">
      <alignment horizontal="center" vertical="center" wrapText="1" readingOrder="1"/>
    </xf>
    <xf numFmtId="0" fontId="37" fillId="3" borderId="0" xfId="0" applyFont="1" applyFill="1"/>
    <xf numFmtId="0" fontId="29" fillId="15" borderId="45" xfId="0" applyFont="1" applyFill="1" applyBorder="1" applyAlignment="1">
      <alignment horizontal="center" vertical="center" wrapText="1" readingOrder="1"/>
    </xf>
    <xf numFmtId="0" fontId="29" fillId="15" borderId="46" xfId="0" applyFont="1" applyFill="1" applyBorder="1" applyAlignment="1">
      <alignment horizontal="center" vertical="center" wrapText="1" readingOrder="1"/>
    </xf>
    <xf numFmtId="0" fontId="12" fillId="3" borderId="0" xfId="0" applyFont="1" applyFill="1"/>
    <xf numFmtId="0" fontId="26" fillId="3" borderId="0" xfId="0" applyFont="1" applyFill="1" applyAlignment="1">
      <alignment horizontal="center" vertical="center" wrapText="1"/>
    </xf>
    <xf numFmtId="0" fontId="14" fillId="3" borderId="0" xfId="0" applyFont="1" applyFill="1"/>
    <xf numFmtId="0" fontId="4" fillId="3" borderId="0" xfId="0" applyFont="1" applyFill="1" applyAlignment="1">
      <alignment horizontal="left" vertical="center"/>
    </xf>
    <xf numFmtId="0" fontId="40" fillId="3" borderId="14" xfId="2" applyFont="1" applyFill="1" applyBorder="1" applyProtection="1"/>
    <xf numFmtId="0" fontId="45" fillId="3" borderId="0" xfId="0" applyFont="1" applyFill="1" applyBorder="1" applyAlignment="1" applyProtection="1">
      <alignment horizontal="left" vertical="center" wrapText="1"/>
    </xf>
    <xf numFmtId="0" fontId="46" fillId="3" borderId="0" xfId="0" applyFont="1" applyFill="1" applyBorder="1" applyAlignment="1" applyProtection="1">
      <alignment horizontal="left" vertical="top" wrapText="1"/>
    </xf>
    <xf numFmtId="0" fontId="40" fillId="3" borderId="0" xfId="2" applyFont="1" applyFill="1" applyBorder="1" applyProtection="1"/>
    <xf numFmtId="0" fontId="40" fillId="3" borderId="15" xfId="2" applyFont="1" applyFill="1" applyBorder="1" applyProtection="1"/>
    <xf numFmtId="0" fontId="40" fillId="3" borderId="16" xfId="2" applyFont="1" applyFill="1" applyBorder="1" applyProtection="1"/>
    <xf numFmtId="0" fontId="40" fillId="3" borderId="18" xfId="2" applyFont="1" applyFill="1" applyBorder="1" applyProtection="1"/>
    <xf numFmtId="0" fontId="40" fillId="3" borderId="17" xfId="2" applyFont="1" applyFill="1" applyBorder="1" applyProtection="1"/>
    <xf numFmtId="0" fontId="44" fillId="3" borderId="0" xfId="2" applyFont="1" applyFill="1" applyBorder="1" applyAlignment="1" applyProtection="1">
      <alignment horizontal="left" vertical="center" wrapText="1"/>
    </xf>
    <xf numFmtId="0" fontId="40" fillId="3" borderId="0" xfId="2" applyFont="1" applyFill="1" applyBorder="1" applyAlignment="1" applyProtection="1">
      <alignment horizontal="left" vertical="center" wrapText="1"/>
    </xf>
    <xf numFmtId="0" fontId="40" fillId="3" borderId="0" xfId="2" quotePrefix="1" applyFont="1" applyFill="1" applyBorder="1" applyAlignment="1" applyProtection="1">
      <alignment horizontal="left" vertical="center" wrapText="1"/>
    </xf>
    <xf numFmtId="0" fontId="40" fillId="3" borderId="15" xfId="2" applyFont="1" applyFill="1" applyBorder="1" applyAlignment="1" applyProtection="1"/>
    <xf numFmtId="0" fontId="42" fillId="3" borderId="14" xfId="2" quotePrefix="1" applyFont="1" applyFill="1" applyBorder="1" applyAlignment="1" applyProtection="1">
      <alignment horizontal="left" vertical="top" wrapText="1"/>
    </xf>
    <xf numFmtId="0" fontId="43" fillId="3" borderId="0" xfId="2" quotePrefix="1" applyFont="1" applyFill="1" applyBorder="1" applyAlignment="1" applyProtection="1">
      <alignment horizontal="left" vertical="top" wrapText="1"/>
    </xf>
    <xf numFmtId="0" fontId="4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0" fontId="27" fillId="0" borderId="2" xfId="0" applyFont="1" applyBorder="1" applyAlignment="1" applyProtection="1">
      <alignment horizontal="center" vertical="top" textRotation="90"/>
      <protection locked="0"/>
    </xf>
    <xf numFmtId="9" fontId="27" fillId="0" borderId="2" xfId="0" applyNumberFormat="1" applyFont="1" applyBorder="1" applyAlignment="1" applyProtection="1">
      <alignment horizontal="center" vertical="top"/>
      <protection hidden="1"/>
    </xf>
    <xf numFmtId="0" fontId="49" fillId="0" borderId="2" xfId="0" applyFont="1" applyFill="1" applyBorder="1" applyAlignment="1" applyProtection="1">
      <alignment horizontal="center" vertical="top" textRotation="90" wrapText="1"/>
      <protection hidden="1"/>
    </xf>
    <xf numFmtId="9" fontId="27" fillId="0" borderId="4" xfId="0" applyNumberFormat="1" applyFont="1" applyBorder="1" applyAlignment="1" applyProtection="1">
      <alignment horizontal="center" vertical="top"/>
      <protection hidden="1"/>
    </xf>
    <xf numFmtId="0" fontId="49" fillId="0" borderId="2" xfId="0" applyFont="1" applyBorder="1" applyAlignment="1" applyProtection="1">
      <alignment horizontal="center" vertical="top" textRotation="90"/>
      <protection hidden="1"/>
    </xf>
    <xf numFmtId="0" fontId="27" fillId="0" borderId="4" xfId="0" applyFont="1" applyBorder="1" applyAlignment="1" applyProtection="1">
      <alignment horizontal="center" vertical="top" textRotation="90"/>
      <protection locked="0"/>
    </xf>
    <xf numFmtId="9" fontId="27"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51" fillId="6" borderId="0" xfId="0" applyFont="1" applyFill="1" applyAlignment="1">
      <alignment horizontal="center" vertical="center" wrapText="1" readingOrder="1"/>
    </xf>
    <xf numFmtId="0" fontId="52" fillId="5" borderId="11" xfId="0" applyFont="1" applyFill="1" applyBorder="1" applyAlignment="1">
      <alignment horizontal="center" vertical="center" wrapText="1" readingOrder="1"/>
    </xf>
    <xf numFmtId="0" fontId="52" fillId="0" borderId="11" xfId="0" applyFont="1" applyBorder="1" applyAlignment="1">
      <alignment horizontal="center" vertical="center" wrapText="1" readingOrder="1"/>
    </xf>
    <xf numFmtId="0" fontId="52" fillId="0" borderId="11" xfId="0" applyFont="1" applyBorder="1" applyAlignment="1">
      <alignment horizontal="justify" vertical="center" wrapText="1" readingOrder="1"/>
    </xf>
    <xf numFmtId="0" fontId="52" fillId="7" borderId="1" xfId="0" applyFont="1" applyFill="1" applyBorder="1" applyAlignment="1">
      <alignment horizontal="center" vertical="center" wrapText="1" readingOrder="1"/>
    </xf>
    <xf numFmtId="0" fontId="52" fillId="0" borderId="1" xfId="0" applyFont="1" applyBorder="1" applyAlignment="1">
      <alignment horizontal="center" vertical="center" wrapText="1" readingOrder="1"/>
    </xf>
    <xf numFmtId="0" fontId="52" fillId="0" borderId="1" xfId="0" applyFont="1" applyBorder="1" applyAlignment="1">
      <alignment horizontal="justify" vertical="center" wrapText="1" readingOrder="1"/>
    </xf>
    <xf numFmtId="0" fontId="52" fillId="4" borderId="1" xfId="0" applyFont="1" applyFill="1" applyBorder="1" applyAlignment="1">
      <alignment horizontal="center" vertical="center" wrapText="1" readingOrder="1"/>
    </xf>
    <xf numFmtId="0" fontId="52" fillId="8" borderId="1" xfId="0" applyFont="1" applyFill="1" applyBorder="1" applyAlignment="1">
      <alignment horizontal="center" vertical="center" wrapText="1" readingOrder="1"/>
    </xf>
    <xf numFmtId="0" fontId="52" fillId="9" borderId="1" xfId="0" applyFont="1" applyFill="1" applyBorder="1" applyAlignment="1">
      <alignment horizontal="center" vertical="center" wrapText="1" readingOrder="1"/>
    </xf>
    <xf numFmtId="0" fontId="4" fillId="2" borderId="8" xfId="0" applyFont="1" applyFill="1" applyBorder="1" applyAlignment="1">
      <alignment horizontal="center" vertical="center"/>
    </xf>
    <xf numFmtId="0" fontId="53" fillId="3" borderId="0" xfId="0" applyFont="1" applyFill="1" applyBorder="1" applyAlignment="1">
      <alignment horizontal="justify" vertical="center" wrapText="1" readingOrder="1"/>
    </xf>
    <xf numFmtId="0" fontId="54" fillId="3" borderId="0" xfId="0" applyFont="1" applyFill="1" applyAlignment="1">
      <alignment vertical="center"/>
    </xf>
    <xf numFmtId="0" fontId="53" fillId="0" borderId="0" xfId="0" applyFont="1" applyBorder="1" applyAlignment="1">
      <alignment horizontal="justify" vertical="center" wrapText="1" readingOrder="1"/>
    </xf>
    <xf numFmtId="0" fontId="53" fillId="0" borderId="0" xfId="0" applyFont="1" applyFill="1" applyAlignment="1">
      <alignment vertical="center"/>
    </xf>
    <xf numFmtId="0" fontId="12" fillId="0" borderId="0" xfId="0" pivotButton="1" applyFont="1"/>
    <xf numFmtId="0" fontId="55" fillId="0" borderId="0" xfId="0" applyFont="1" applyFill="1" applyAlignment="1">
      <alignment horizontal="center" wrapText="1"/>
    </xf>
    <xf numFmtId="0" fontId="56" fillId="0" borderId="0" xfId="0" applyFont="1"/>
    <xf numFmtId="0" fontId="4" fillId="2" borderId="8" xfId="0" applyFont="1" applyFill="1" applyBorder="1" applyAlignment="1">
      <alignment horizontal="center" vertical="center" wrapText="1"/>
    </xf>
    <xf numFmtId="0" fontId="6" fillId="0" borderId="4" xfId="0" applyFont="1" applyBorder="1" applyAlignment="1" applyProtection="1">
      <alignment horizontal="center" vertical="center"/>
    </xf>
    <xf numFmtId="0" fontId="6" fillId="0" borderId="4" xfId="0" applyFont="1" applyBorder="1" applyAlignment="1" applyProtection="1">
      <alignment horizontal="center" vertical="top" wrapText="1"/>
      <protection locked="0"/>
    </xf>
    <xf numFmtId="0" fontId="40" fillId="0" borderId="75" xfId="0" applyFont="1" applyBorder="1" applyAlignment="1" applyProtection="1">
      <alignment horizontal="center" vertical="top" wrapText="1"/>
      <protection locked="0"/>
    </xf>
    <xf numFmtId="0" fontId="6" fillId="0" borderId="2" xfId="0" applyFont="1" applyBorder="1" applyAlignment="1" applyProtection="1">
      <alignment horizontal="center" vertical="top"/>
    </xf>
    <xf numFmtId="0" fontId="6" fillId="0" borderId="2" xfId="0" applyFont="1" applyBorder="1" applyAlignment="1" applyProtection="1">
      <alignment horizontal="center" vertical="top"/>
      <protection hidden="1"/>
    </xf>
    <xf numFmtId="0" fontId="6" fillId="0" borderId="2" xfId="0" applyFont="1" applyBorder="1" applyAlignment="1" applyProtection="1">
      <alignment horizontal="center" vertical="top" textRotation="90"/>
      <protection locked="0"/>
    </xf>
    <xf numFmtId="9" fontId="6" fillId="0" borderId="2" xfId="0" applyNumberFormat="1" applyFont="1" applyBorder="1" applyAlignment="1" applyProtection="1">
      <alignment horizontal="center" vertical="top"/>
      <protection hidden="1"/>
    </xf>
    <xf numFmtId="164" fontId="6" fillId="0" borderId="2" xfId="1" applyNumberFormat="1" applyFont="1" applyBorder="1" applyAlignment="1">
      <alignment horizontal="center" vertical="top"/>
    </xf>
    <xf numFmtId="0" fontId="57" fillId="0" borderId="2" xfId="0" applyFont="1" applyFill="1" applyBorder="1" applyAlignment="1" applyProtection="1">
      <alignment horizontal="center" vertical="top" textRotation="90" wrapText="1"/>
      <protection hidden="1"/>
    </xf>
    <xf numFmtId="9" fontId="6" fillId="0" borderId="4" xfId="0" applyNumberFormat="1" applyFont="1" applyBorder="1" applyAlignment="1" applyProtection="1">
      <alignment horizontal="center" vertical="top"/>
      <protection hidden="1"/>
    </xf>
    <xf numFmtId="0" fontId="57" fillId="0" borderId="2" xfId="0" applyFont="1" applyBorder="1" applyAlignment="1" applyProtection="1">
      <alignment horizontal="center" vertical="top" textRotation="90"/>
      <protection hidden="1"/>
    </xf>
    <xf numFmtId="0" fontId="6" fillId="0" borderId="4" xfId="0" applyFont="1" applyBorder="1" applyAlignment="1" applyProtection="1">
      <alignment horizontal="center" vertical="top" textRotation="90"/>
      <protection locked="0"/>
    </xf>
    <xf numFmtId="0" fontId="6" fillId="0" borderId="2" xfId="0" applyFont="1" applyBorder="1" applyAlignment="1" applyProtection="1">
      <alignment horizontal="center" vertical="top" wrapText="1"/>
      <protection locked="0"/>
    </xf>
    <xf numFmtId="14" fontId="6" fillId="0" borderId="2" xfId="0" applyNumberFormat="1" applyFont="1" applyBorder="1" applyAlignment="1" applyProtection="1">
      <alignment horizontal="center" vertical="top"/>
      <protection locked="0"/>
    </xf>
    <xf numFmtId="0" fontId="6" fillId="0" borderId="2" xfId="0" applyFont="1" applyBorder="1" applyAlignment="1" applyProtection="1">
      <alignment horizontal="center" vertical="top"/>
      <protection locked="0"/>
    </xf>
    <xf numFmtId="0" fontId="6" fillId="3" borderId="0" xfId="0" applyFont="1" applyFill="1" applyAlignment="1">
      <alignment vertical="center"/>
    </xf>
    <xf numFmtId="0" fontId="6" fillId="0" borderId="0" xfId="0" applyFont="1" applyAlignment="1">
      <alignment vertical="center"/>
    </xf>
    <xf numFmtId="0" fontId="57" fillId="3" borderId="0" xfId="0" applyFont="1" applyFill="1"/>
    <xf numFmtId="0" fontId="57" fillId="0" borderId="0" xfId="0" applyFont="1"/>
    <xf numFmtId="0" fontId="6" fillId="0" borderId="75" xfId="0" applyFont="1" applyBorder="1" applyAlignment="1" applyProtection="1">
      <alignment horizontal="center" vertical="top" wrapText="1"/>
      <protection locked="0"/>
    </xf>
    <xf numFmtId="0" fontId="6" fillId="3" borderId="0" xfId="0" applyFont="1" applyFill="1"/>
    <xf numFmtId="0" fontId="6" fillId="0" borderId="0" xfId="0" applyFont="1"/>
    <xf numFmtId="9" fontId="6" fillId="0" borderId="4" xfId="0" applyNumberFormat="1" applyFont="1" applyFill="1" applyBorder="1" applyAlignment="1" applyProtection="1">
      <alignment horizontal="center" vertical="top"/>
      <protection hidden="1"/>
    </xf>
    <xf numFmtId="0" fontId="6" fillId="0" borderId="2" xfId="0" applyFont="1" applyBorder="1" applyAlignment="1" applyProtection="1">
      <alignment horizontal="justify" vertical="top"/>
      <protection locked="0"/>
    </xf>
    <xf numFmtId="0" fontId="6" fillId="0" borderId="8" xfId="0" applyFont="1" applyBorder="1" applyAlignment="1" applyProtection="1">
      <alignment horizontal="center" vertical="top" wrapText="1"/>
      <protection locked="0"/>
    </xf>
    <xf numFmtId="0" fontId="40" fillId="0" borderId="8"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40" fillId="0" borderId="5" xfId="0" applyFont="1" applyBorder="1" applyAlignment="1" applyProtection="1">
      <alignment horizontal="center" vertical="top" wrapText="1"/>
      <protection locked="0"/>
    </xf>
    <xf numFmtId="0" fontId="40" fillId="0" borderId="4"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Fill="1" applyBorder="1" applyAlignment="1" applyProtection="1">
      <alignment horizontal="center" vertical="center" wrapText="1"/>
      <protection locked="0"/>
    </xf>
    <xf numFmtId="0" fontId="57" fillId="3" borderId="75" xfId="0" applyFont="1" applyFill="1" applyBorder="1" applyAlignment="1">
      <alignment horizontal="center" vertical="center" wrapText="1"/>
    </xf>
    <xf numFmtId="0" fontId="64" fillId="0" borderId="4" xfId="0" applyFont="1" applyBorder="1" applyAlignment="1" applyProtection="1">
      <alignment horizontal="center" vertical="center" wrapText="1"/>
      <protection locked="0"/>
    </xf>
    <xf numFmtId="0" fontId="59" fillId="0" borderId="28" xfId="0" applyFont="1" applyBorder="1" applyAlignment="1" applyProtection="1">
      <alignment horizontal="center" vertical="center" wrapText="1"/>
      <protection locked="0"/>
    </xf>
    <xf numFmtId="0" fontId="44" fillId="0" borderId="75" xfId="0" applyFont="1" applyBorder="1" applyAlignment="1" applyProtection="1">
      <alignment horizontal="center" vertical="center" wrapText="1"/>
      <protection locked="0"/>
    </xf>
    <xf numFmtId="0" fontId="40" fillId="0" borderId="75" xfId="0" applyFont="1" applyBorder="1" applyAlignment="1" applyProtection="1">
      <alignment horizontal="center" vertical="center" wrapText="1"/>
      <protection locked="0"/>
    </xf>
    <xf numFmtId="0" fontId="6" fillId="0" borderId="30"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protection locked="0"/>
    </xf>
    <xf numFmtId="0" fontId="57" fillId="0" borderId="4" xfId="0" applyFont="1" applyFill="1" applyBorder="1" applyAlignment="1" applyProtection="1">
      <alignment horizontal="center" vertical="center" wrapText="1"/>
      <protection hidden="1"/>
    </xf>
    <xf numFmtId="9" fontId="6" fillId="0" borderId="4" xfId="0" applyNumberFormat="1" applyFont="1" applyBorder="1" applyAlignment="1" applyProtection="1">
      <alignment horizontal="center" vertical="center" wrapText="1"/>
      <protection hidden="1"/>
    </xf>
    <xf numFmtId="9" fontId="6" fillId="0" borderId="4" xfId="0" applyNumberFormat="1" applyFont="1" applyBorder="1" applyAlignment="1" applyProtection="1">
      <alignment horizontal="center" vertical="center" wrapText="1"/>
      <protection locked="0"/>
    </xf>
    <xf numFmtId="0" fontId="57" fillId="0" borderId="4" xfId="0" applyFont="1" applyBorder="1" applyAlignment="1" applyProtection="1">
      <alignment horizontal="center" vertical="center"/>
      <protection hidden="1"/>
    </xf>
    <xf numFmtId="0" fontId="6" fillId="0" borderId="2" xfId="0" applyFont="1" applyBorder="1" applyAlignment="1" applyProtection="1">
      <alignment horizontal="center" vertical="center"/>
    </xf>
    <xf numFmtId="0" fontId="6" fillId="0" borderId="2" xfId="0" applyFont="1" applyBorder="1" applyAlignment="1" applyProtection="1">
      <alignment horizontal="center" vertical="center"/>
      <protection hidden="1"/>
    </xf>
    <xf numFmtId="0" fontId="6" fillId="0" borderId="2" xfId="0" applyFont="1" applyBorder="1" applyAlignment="1" applyProtection="1">
      <alignment horizontal="center" vertical="center" textRotation="90"/>
      <protection locked="0"/>
    </xf>
    <xf numFmtId="9" fontId="6" fillId="0" borderId="2" xfId="0" applyNumberFormat="1" applyFont="1" applyBorder="1" applyAlignment="1" applyProtection="1">
      <alignment horizontal="center" vertical="center"/>
      <protection hidden="1"/>
    </xf>
    <xf numFmtId="0" fontId="6" fillId="0" borderId="2" xfId="0" applyFont="1" applyFill="1" applyBorder="1" applyAlignment="1" applyProtection="1">
      <alignment horizontal="center" vertical="center" textRotation="90"/>
      <protection locked="0"/>
    </xf>
    <xf numFmtId="164" fontId="6" fillId="0" borderId="2" xfId="1" applyNumberFormat="1" applyFont="1" applyBorder="1" applyAlignment="1">
      <alignment horizontal="center" vertical="center"/>
    </xf>
    <xf numFmtId="0" fontId="57" fillId="0" borderId="2" xfId="0" applyFont="1" applyFill="1" applyBorder="1" applyAlignment="1" applyProtection="1">
      <alignment horizontal="center" vertical="center" textRotation="90" wrapText="1"/>
      <protection hidden="1"/>
    </xf>
    <xf numFmtId="9" fontId="6" fillId="0" borderId="4" xfId="0" applyNumberFormat="1" applyFont="1" applyBorder="1" applyAlignment="1" applyProtection="1">
      <alignment horizontal="center" vertical="center"/>
      <protection hidden="1"/>
    </xf>
    <xf numFmtId="0" fontId="57" fillId="0" borderId="2" xfId="0" applyFont="1" applyBorder="1" applyAlignment="1" applyProtection="1">
      <alignment horizontal="center" vertical="center" textRotation="90"/>
      <protection hidden="1"/>
    </xf>
    <xf numFmtId="0" fontId="6" fillId="0" borderId="4" xfId="0" applyFont="1" applyBorder="1" applyAlignment="1" applyProtection="1">
      <alignment horizontal="center" vertical="center" textRotation="90"/>
      <protection locked="0"/>
    </xf>
    <xf numFmtId="0" fontId="6" fillId="0" borderId="4" xfId="0" applyFont="1" applyBorder="1" applyAlignment="1" applyProtection="1">
      <alignment horizontal="center" vertical="center" wrapText="1"/>
      <protection locked="0"/>
    </xf>
    <xf numFmtId="0" fontId="69" fillId="0" borderId="4" xfId="0" applyFont="1" applyFill="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57" fillId="0" borderId="75" xfId="0" applyFont="1" applyBorder="1" applyAlignment="1" applyProtection="1">
      <alignment horizontal="center" vertical="center" wrapText="1"/>
      <protection locked="0"/>
    </xf>
    <xf numFmtId="0" fontId="44" fillId="0" borderId="75" xfId="0" applyFont="1" applyFill="1" applyBorder="1" applyAlignment="1" applyProtection="1">
      <alignment horizontal="center" vertical="center" wrapText="1"/>
      <protection locked="0"/>
    </xf>
    <xf numFmtId="0" fontId="57" fillId="0" borderId="2" xfId="0" applyFont="1" applyBorder="1" applyAlignment="1" applyProtection="1">
      <alignment horizontal="center" vertical="center"/>
    </xf>
    <xf numFmtId="0" fontId="57" fillId="0" borderId="2" xfId="0" applyFont="1" applyBorder="1" applyAlignment="1" applyProtection="1">
      <alignment horizontal="center" vertical="center"/>
      <protection hidden="1"/>
    </xf>
    <xf numFmtId="0" fontId="57" fillId="0" borderId="2" xfId="0" applyFont="1" applyBorder="1" applyAlignment="1" applyProtection="1">
      <alignment horizontal="center" vertical="center" textRotation="90"/>
      <protection locked="0"/>
    </xf>
    <xf numFmtId="9" fontId="57" fillId="0" borderId="2" xfId="0" applyNumberFormat="1" applyFont="1" applyBorder="1" applyAlignment="1" applyProtection="1">
      <alignment horizontal="center" vertical="center"/>
      <protection hidden="1"/>
    </xf>
    <xf numFmtId="0" fontId="57" fillId="16" borderId="2" xfId="0" applyFont="1" applyFill="1" applyBorder="1" applyAlignment="1" applyProtection="1">
      <alignment horizontal="center" vertical="center" textRotation="90"/>
      <protection locked="0"/>
    </xf>
    <xf numFmtId="164" fontId="57" fillId="0" borderId="2" xfId="1" applyNumberFormat="1" applyFont="1" applyBorder="1" applyAlignment="1">
      <alignment horizontal="center" vertical="center"/>
    </xf>
    <xf numFmtId="9" fontId="57" fillId="0" borderId="4" xfId="0" applyNumberFormat="1" applyFont="1" applyBorder="1" applyAlignment="1" applyProtection="1">
      <alignment horizontal="center" vertical="center"/>
      <protection hidden="1"/>
    </xf>
    <xf numFmtId="0" fontId="57" fillId="0" borderId="4" xfId="0" applyFont="1" applyBorder="1" applyAlignment="1" applyProtection="1">
      <alignment horizontal="center" vertical="center" textRotation="90"/>
      <protection locked="0"/>
    </xf>
    <xf numFmtId="0" fontId="1" fillId="0" borderId="2" xfId="0" applyFont="1" applyBorder="1" applyAlignment="1" applyProtection="1">
      <alignment horizontal="justify" vertical="center" wrapText="1"/>
      <protection locked="0"/>
    </xf>
    <xf numFmtId="0" fontId="46" fillId="3" borderId="64" xfId="2" applyFont="1" applyFill="1" applyBorder="1" applyAlignment="1" applyProtection="1">
      <alignment horizontal="justify" vertical="center" wrapText="1"/>
    </xf>
    <xf numFmtId="0" fontId="46" fillId="3" borderId="65" xfId="2" applyFont="1" applyFill="1" applyBorder="1" applyAlignment="1" applyProtection="1">
      <alignment horizontal="justify" vertical="center" wrapText="1"/>
    </xf>
    <xf numFmtId="0" fontId="45" fillId="3" borderId="71" xfId="0" applyFont="1" applyFill="1" applyBorder="1" applyAlignment="1" applyProtection="1">
      <alignment horizontal="left" vertical="center" wrapText="1"/>
    </xf>
    <xf numFmtId="0" fontId="45" fillId="3" borderId="72" xfId="0" applyFont="1" applyFill="1" applyBorder="1" applyAlignment="1" applyProtection="1">
      <alignment horizontal="left" vertical="center" wrapText="1"/>
    </xf>
    <xf numFmtId="0" fontId="45" fillId="3" borderId="58" xfId="3" applyFont="1" applyFill="1" applyBorder="1" applyAlignment="1" applyProtection="1">
      <alignment horizontal="left" vertical="top" wrapText="1" readingOrder="1"/>
    </xf>
    <xf numFmtId="0" fontId="45" fillId="3" borderId="59" xfId="3" applyFont="1" applyFill="1" applyBorder="1" applyAlignment="1" applyProtection="1">
      <alignment horizontal="left" vertical="top" wrapText="1" readingOrder="1"/>
    </xf>
    <xf numFmtId="0" fontId="46" fillId="3" borderId="60" xfId="2" applyFont="1" applyFill="1" applyBorder="1" applyAlignment="1" applyProtection="1">
      <alignment horizontal="justify" vertical="center" wrapText="1"/>
    </xf>
    <xf numFmtId="0" fontId="46" fillId="3" borderId="61" xfId="2" applyFont="1" applyFill="1" applyBorder="1" applyAlignment="1" applyProtection="1">
      <alignment horizontal="justify" vertical="center" wrapText="1"/>
    </xf>
    <xf numFmtId="0" fontId="45" fillId="3" borderId="62" xfId="0" applyFont="1" applyFill="1" applyBorder="1" applyAlignment="1" applyProtection="1">
      <alignment horizontal="left" vertical="center" wrapText="1"/>
    </xf>
    <xf numFmtId="0" fontId="45" fillId="3" borderId="63" xfId="0" applyFont="1" applyFill="1" applyBorder="1" applyAlignment="1" applyProtection="1">
      <alignment horizontal="left" vertical="center" wrapText="1"/>
    </xf>
    <xf numFmtId="0" fontId="40" fillId="3" borderId="14" xfId="2" applyFont="1" applyFill="1" applyBorder="1" applyAlignment="1" applyProtection="1">
      <alignment horizontal="left" vertical="top" wrapText="1"/>
    </xf>
    <xf numFmtId="0" fontId="40" fillId="3" borderId="0" xfId="2" applyFont="1" applyFill="1" applyBorder="1" applyAlignment="1" applyProtection="1">
      <alignment horizontal="left" vertical="top" wrapText="1"/>
    </xf>
    <xf numFmtId="0" fontId="40" fillId="3" borderId="15" xfId="2" applyFont="1" applyFill="1" applyBorder="1" applyAlignment="1" applyProtection="1">
      <alignment horizontal="left" vertical="top" wrapText="1"/>
    </xf>
    <xf numFmtId="0" fontId="45" fillId="3" borderId="73" xfId="0" applyFont="1" applyFill="1" applyBorder="1" applyAlignment="1" applyProtection="1">
      <alignment horizontal="left" vertical="center" wrapText="1"/>
    </xf>
    <xf numFmtId="0" fontId="45" fillId="3" borderId="74" xfId="0" applyFont="1" applyFill="1" applyBorder="1" applyAlignment="1" applyProtection="1">
      <alignment horizontal="left" vertical="center" wrapText="1"/>
    </xf>
    <xf numFmtId="0" fontId="46" fillId="3" borderId="66" xfId="0" applyFont="1" applyFill="1" applyBorder="1" applyAlignment="1" applyProtection="1">
      <alignment horizontal="justify" vertical="center" wrapText="1"/>
    </xf>
    <xf numFmtId="0" fontId="46" fillId="3" borderId="67" xfId="0" applyFont="1" applyFill="1" applyBorder="1" applyAlignment="1" applyProtection="1">
      <alignment horizontal="justify" vertical="center" wrapText="1"/>
    </xf>
    <xf numFmtId="0" fontId="41" fillId="14" borderId="48" xfId="2" applyFont="1" applyFill="1" applyBorder="1" applyAlignment="1" applyProtection="1">
      <alignment horizontal="center" vertical="center" wrapText="1"/>
    </xf>
    <xf numFmtId="0" fontId="41" fillId="14" borderId="49" xfId="2" applyFont="1" applyFill="1" applyBorder="1" applyAlignment="1" applyProtection="1">
      <alignment horizontal="center" vertical="center" wrapText="1"/>
    </xf>
    <xf numFmtId="0" fontId="41" fillId="14" borderId="50" xfId="2" applyFont="1" applyFill="1" applyBorder="1" applyAlignment="1" applyProtection="1">
      <alignment horizontal="center" vertical="center" wrapText="1"/>
    </xf>
    <xf numFmtId="0" fontId="40" fillId="0" borderId="14" xfId="2" quotePrefix="1" applyFont="1" applyBorder="1" applyAlignment="1" applyProtection="1">
      <alignment horizontal="left" vertical="center" wrapText="1"/>
    </xf>
    <xf numFmtId="0" fontId="40" fillId="0" borderId="0" xfId="2" quotePrefix="1" applyFont="1" applyBorder="1" applyAlignment="1" applyProtection="1">
      <alignment horizontal="left" vertical="center" wrapText="1"/>
    </xf>
    <xf numFmtId="0" fontId="40" fillId="0" borderId="15" xfId="2" quotePrefix="1" applyFont="1" applyBorder="1" applyAlignment="1" applyProtection="1">
      <alignment horizontal="left" vertical="center" wrapText="1"/>
    </xf>
    <xf numFmtId="0" fontId="40" fillId="0" borderId="68" xfId="2" quotePrefix="1" applyFont="1" applyBorder="1" applyAlignment="1" applyProtection="1">
      <alignment horizontal="left" vertical="center" wrapText="1"/>
    </xf>
    <xf numFmtId="0" fontId="40" fillId="0" borderId="69" xfId="2" quotePrefix="1" applyFont="1" applyBorder="1" applyAlignment="1" applyProtection="1">
      <alignment horizontal="left" vertical="center" wrapText="1"/>
    </xf>
    <xf numFmtId="0" fontId="40" fillId="0" borderId="70" xfId="2" quotePrefix="1" applyFont="1" applyBorder="1" applyAlignment="1" applyProtection="1">
      <alignment horizontal="left" vertical="center" wrapText="1"/>
    </xf>
    <xf numFmtId="0" fontId="42" fillId="3" borderId="51" xfId="2" quotePrefix="1" applyFont="1" applyFill="1" applyBorder="1" applyAlignment="1" applyProtection="1">
      <alignment horizontal="left" vertical="top" wrapText="1"/>
    </xf>
    <xf numFmtId="0" fontId="43" fillId="3" borderId="52" xfId="2" quotePrefix="1" applyFont="1" applyFill="1" applyBorder="1" applyAlignment="1" applyProtection="1">
      <alignment horizontal="left" vertical="top" wrapText="1"/>
    </xf>
    <xf numFmtId="0" fontId="43" fillId="3" borderId="53" xfId="2" quotePrefix="1" applyFont="1" applyFill="1" applyBorder="1" applyAlignment="1" applyProtection="1">
      <alignment horizontal="left" vertical="top" wrapText="1"/>
    </xf>
    <xf numFmtId="0" fontId="40" fillId="0" borderId="14" xfId="2" quotePrefix="1" applyFont="1" applyBorder="1" applyAlignment="1" applyProtection="1">
      <alignment horizontal="left" vertical="top" wrapText="1"/>
    </xf>
    <xf numFmtId="0" fontId="40" fillId="0" borderId="0" xfId="2" quotePrefix="1" applyFont="1" applyBorder="1" applyAlignment="1" applyProtection="1">
      <alignment horizontal="left" vertical="top" wrapText="1"/>
    </xf>
    <xf numFmtId="0" fontId="40" fillId="0" borderId="15" xfId="2" quotePrefix="1" applyFont="1" applyBorder="1" applyAlignment="1" applyProtection="1">
      <alignment horizontal="left" vertical="top" wrapText="1"/>
    </xf>
    <xf numFmtId="0" fontId="45" fillId="14" borderId="54" xfId="3" applyFont="1" applyFill="1" applyBorder="1" applyAlignment="1" applyProtection="1">
      <alignment horizontal="center" vertical="center" wrapText="1"/>
    </xf>
    <xf numFmtId="0" fontId="45" fillId="14" borderId="55" xfId="3" applyFont="1" applyFill="1" applyBorder="1" applyAlignment="1" applyProtection="1">
      <alignment horizontal="center" vertical="center" wrapText="1"/>
    </xf>
    <xf numFmtId="0" fontId="45" fillId="14" borderId="56" xfId="2" applyFont="1" applyFill="1" applyBorder="1" applyAlignment="1" applyProtection="1">
      <alignment horizontal="center" vertical="center"/>
    </xf>
    <xf numFmtId="0" fontId="4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27" fillId="3" borderId="75" xfId="0" applyFont="1" applyFill="1" applyBorder="1" applyAlignment="1" applyProtection="1">
      <alignment horizontal="center" vertical="center"/>
      <protection locked="0"/>
    </xf>
    <xf numFmtId="0" fontId="27" fillId="3" borderId="75" xfId="0" applyFont="1" applyFill="1" applyBorder="1" applyAlignment="1" applyProtection="1">
      <alignment horizontal="center" vertical="center" wrapText="1"/>
      <protection locked="0"/>
    </xf>
    <xf numFmtId="0" fontId="24" fillId="2" borderId="28" xfId="0" applyFont="1" applyFill="1" applyBorder="1" applyAlignment="1">
      <alignment horizontal="center" vertical="center"/>
    </xf>
    <xf numFmtId="0" fontId="24" fillId="2" borderId="29" xfId="0" applyFont="1" applyFill="1" applyBorder="1" applyAlignment="1">
      <alignment horizontal="center" vertical="center"/>
    </xf>
    <xf numFmtId="0" fontId="24" fillId="2" borderId="30" xfId="0" applyFont="1" applyFill="1" applyBorder="1" applyAlignment="1">
      <alignment horizontal="center" vertical="center"/>
    </xf>
    <xf numFmtId="0" fontId="24" fillId="2" borderId="3"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 xfId="0" applyFont="1" applyFill="1" applyBorder="1" applyAlignment="1">
      <alignment horizontal="center" vertical="center"/>
    </xf>
    <xf numFmtId="0" fontId="23" fillId="2" borderId="6" xfId="0" applyFont="1" applyFill="1" applyBorder="1" applyAlignment="1">
      <alignment horizontal="left" vertical="center"/>
    </xf>
    <xf numFmtId="0" fontId="23" fillId="2" borderId="10" xfId="0" applyFont="1" applyFill="1" applyBorder="1" applyAlignment="1">
      <alignment horizontal="left"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9" fontId="6" fillId="0" borderId="4" xfId="0" applyNumberFormat="1" applyFont="1" applyBorder="1" applyAlignment="1" applyProtection="1">
      <alignment horizontal="center" vertical="top" wrapText="1"/>
      <protection hidden="1"/>
    </xf>
    <xf numFmtId="9" fontId="6" fillId="0" borderId="8" xfId="0" applyNumberFormat="1" applyFont="1" applyBorder="1" applyAlignment="1" applyProtection="1">
      <alignment horizontal="center" vertical="top" wrapText="1"/>
      <protection hidden="1"/>
    </xf>
    <xf numFmtId="9" fontId="6" fillId="0" borderId="5" xfId="0" applyNumberFormat="1" applyFont="1" applyBorder="1" applyAlignment="1" applyProtection="1">
      <alignment horizontal="center" vertical="top" wrapText="1"/>
      <protection hidden="1"/>
    </xf>
    <xf numFmtId="0" fontId="57" fillId="0" borderId="4" xfId="0" applyFont="1" applyBorder="1" applyAlignment="1" applyProtection="1">
      <alignment horizontal="center" vertical="top"/>
      <protection hidden="1"/>
    </xf>
    <xf numFmtId="0" fontId="57" fillId="0" borderId="8" xfId="0" applyFont="1" applyBorder="1" applyAlignment="1" applyProtection="1">
      <alignment horizontal="center" vertical="top"/>
      <protection hidden="1"/>
    </xf>
    <xf numFmtId="0" fontId="57" fillId="0" borderId="5" xfId="0" applyFont="1" applyBorder="1" applyAlignment="1" applyProtection="1">
      <alignment horizontal="center" vertical="top"/>
      <protection hidden="1"/>
    </xf>
    <xf numFmtId="0" fontId="6" fillId="0" borderId="4" xfId="0" applyFont="1" applyBorder="1" applyAlignment="1" applyProtection="1">
      <alignment horizontal="center" vertical="top" wrapText="1"/>
      <protection locked="0"/>
    </xf>
    <xf numFmtId="0" fontId="6" fillId="0" borderId="8"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6" fillId="0" borderId="4" xfId="0" applyFont="1" applyBorder="1" applyAlignment="1" applyProtection="1">
      <alignment horizontal="center" vertical="top"/>
      <protection locked="0"/>
    </xf>
    <xf numFmtId="0" fontId="6" fillId="0" borderId="8" xfId="0" applyFont="1" applyBorder="1" applyAlignment="1" applyProtection="1">
      <alignment horizontal="center" vertical="top"/>
      <protection locked="0"/>
    </xf>
    <xf numFmtId="0" fontId="6" fillId="0" borderId="5" xfId="0" applyFont="1" applyBorder="1" applyAlignment="1" applyProtection="1">
      <alignment horizontal="center" vertical="top"/>
      <protection locked="0"/>
    </xf>
    <xf numFmtId="0" fontId="57" fillId="0" borderId="4" xfId="0" applyFont="1" applyFill="1" applyBorder="1" applyAlignment="1" applyProtection="1">
      <alignment horizontal="center" vertical="top" wrapText="1"/>
      <protection hidden="1"/>
    </xf>
    <xf numFmtId="0" fontId="57" fillId="0" borderId="8" xfId="0" applyFont="1" applyFill="1" applyBorder="1" applyAlignment="1" applyProtection="1">
      <alignment horizontal="center" vertical="top" wrapText="1"/>
      <protection hidden="1"/>
    </xf>
    <xf numFmtId="0" fontId="57" fillId="0" borderId="5" xfId="0" applyFont="1" applyFill="1" applyBorder="1" applyAlignment="1" applyProtection="1">
      <alignment horizontal="center" vertical="top" wrapText="1"/>
      <protection hidden="1"/>
    </xf>
    <xf numFmtId="9" fontId="6" fillId="0" borderId="4" xfId="0" applyNumberFormat="1" applyFont="1" applyBorder="1" applyAlignment="1" applyProtection="1">
      <alignment horizontal="center" vertical="top" wrapText="1"/>
      <protection locked="0"/>
    </xf>
    <xf numFmtId="9" fontId="6" fillId="0" borderId="8" xfId="0" applyNumberFormat="1" applyFont="1" applyBorder="1" applyAlignment="1" applyProtection="1">
      <alignment horizontal="center" vertical="top" wrapText="1"/>
      <protection locked="0"/>
    </xf>
    <xf numFmtId="9" fontId="6" fillId="0" borderId="5" xfId="0" applyNumberFormat="1" applyFont="1" applyBorder="1" applyAlignment="1" applyProtection="1">
      <alignment horizontal="center" vertical="top" wrapText="1"/>
      <protection locked="0"/>
    </xf>
    <xf numFmtId="0" fontId="6" fillId="0" borderId="4" xfId="0" applyFont="1" applyBorder="1" applyAlignment="1" applyProtection="1">
      <alignment horizontal="center" vertical="center"/>
    </xf>
    <xf numFmtId="0" fontId="6" fillId="0" borderId="8" xfId="0" applyFont="1" applyBorder="1" applyAlignment="1" applyProtection="1">
      <alignment horizontal="center" vertical="center"/>
    </xf>
    <xf numFmtId="0" fontId="6" fillId="0" borderId="5" xfId="0" applyFont="1" applyBorder="1" applyAlignment="1" applyProtection="1">
      <alignment horizontal="center" vertical="center"/>
    </xf>
    <xf numFmtId="0" fontId="40" fillId="0" borderId="4" xfId="0" applyFont="1" applyBorder="1" applyAlignment="1" applyProtection="1">
      <alignment horizontal="center" vertical="top" wrapText="1"/>
      <protection locked="0"/>
    </xf>
    <xf numFmtId="0" fontId="40" fillId="0" borderId="8" xfId="0" applyFont="1" applyBorder="1" applyAlignment="1" applyProtection="1">
      <alignment horizontal="center" vertical="top" wrapText="1"/>
      <protection locked="0"/>
    </xf>
    <xf numFmtId="0" fontId="40" fillId="0" borderId="5" xfId="0" applyFont="1" applyBorder="1" applyAlignment="1" applyProtection="1">
      <alignment horizontal="center" vertical="top" wrapText="1"/>
      <protection locked="0"/>
    </xf>
    <xf numFmtId="0" fontId="6" fillId="0" borderId="28" xfId="0" applyFont="1" applyBorder="1" applyAlignment="1" applyProtection="1">
      <alignment horizontal="center" vertical="top" wrapText="1"/>
      <protection locked="0"/>
    </xf>
    <xf numFmtId="0" fontId="6" fillId="0" borderId="9" xfId="0" applyFont="1" applyBorder="1" applyAlignment="1" applyProtection="1">
      <alignment horizontal="center" vertical="top" wrapText="1"/>
      <protection locked="0"/>
    </xf>
    <xf numFmtId="0" fontId="6" fillId="0" borderId="3" xfId="0" applyFont="1" applyBorder="1" applyAlignment="1" applyProtection="1">
      <alignment horizontal="center" vertical="top" wrapText="1"/>
      <protection locked="0"/>
    </xf>
    <xf numFmtId="0" fontId="40" fillId="0" borderId="75" xfId="0" applyFont="1" applyBorder="1" applyAlignment="1" applyProtection="1">
      <alignment horizontal="center" vertical="top" wrapText="1"/>
      <protection locked="0"/>
    </xf>
    <xf numFmtId="0" fontId="6" fillId="0" borderId="30" xfId="0" applyFont="1" applyBorder="1" applyAlignment="1" applyProtection="1">
      <alignment horizontal="center" vertical="top" wrapText="1"/>
      <protection locked="0"/>
    </xf>
    <xf numFmtId="0" fontId="6" fillId="0" borderId="76" xfId="0" applyFont="1" applyBorder="1" applyAlignment="1" applyProtection="1">
      <alignment horizontal="center" vertical="top" wrapText="1"/>
      <protection locked="0"/>
    </xf>
    <xf numFmtId="0" fontId="6" fillId="0" borderId="32"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25" fillId="2" borderId="4" xfId="0" applyFont="1" applyFill="1" applyBorder="1" applyAlignment="1">
      <alignment horizontal="center" vertical="center" textRotation="90"/>
    </xf>
    <xf numFmtId="0" fontId="25" fillId="2" borderId="5" xfId="0" applyFont="1" applyFill="1" applyBorder="1" applyAlignment="1">
      <alignment horizontal="center" vertical="center" textRotation="90"/>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xf>
    <xf numFmtId="0" fontId="34" fillId="11" borderId="20" xfId="0" applyFont="1" applyFill="1" applyBorder="1" applyAlignment="1">
      <alignment horizontal="center" vertical="center" wrapText="1" readingOrder="1"/>
    </xf>
    <xf numFmtId="0" fontId="34" fillId="11" borderId="21" xfId="0" applyFont="1" applyFill="1" applyBorder="1" applyAlignment="1">
      <alignment horizontal="center" vertical="center" wrapText="1" readingOrder="1"/>
    </xf>
    <xf numFmtId="0" fontId="34" fillId="11" borderId="22" xfId="0" applyFont="1" applyFill="1" applyBorder="1" applyAlignment="1">
      <alignment horizontal="center" vertical="center" wrapText="1" readingOrder="1"/>
    </xf>
    <xf numFmtId="0" fontId="34" fillId="11" borderId="23" xfId="0" applyFont="1" applyFill="1" applyBorder="1" applyAlignment="1">
      <alignment horizontal="center" vertical="center" wrapText="1" readingOrder="1"/>
    </xf>
    <xf numFmtId="0" fontId="34" fillId="11" borderId="0" xfId="0" applyFont="1" applyFill="1" applyBorder="1" applyAlignment="1">
      <alignment horizontal="center" vertical="center" wrapText="1" readingOrder="1"/>
    </xf>
    <xf numFmtId="0" fontId="34" fillId="11" borderId="24" xfId="0" applyFont="1" applyFill="1" applyBorder="1" applyAlignment="1">
      <alignment horizontal="center" vertical="center" wrapText="1" readingOrder="1"/>
    </xf>
    <xf numFmtId="0" fontId="34" fillId="11" borderId="25" xfId="0" applyFont="1" applyFill="1" applyBorder="1" applyAlignment="1">
      <alignment horizontal="center" vertical="center" wrapText="1" readingOrder="1"/>
    </xf>
    <xf numFmtId="0" fontId="34" fillId="11" borderId="26" xfId="0" applyFont="1" applyFill="1" applyBorder="1" applyAlignment="1">
      <alignment horizontal="center" vertical="center" wrapText="1" readingOrder="1"/>
    </xf>
    <xf numFmtId="0" fontId="34" fillId="11" borderId="27" xfId="0" applyFont="1" applyFill="1" applyBorder="1" applyAlignment="1">
      <alignment horizontal="center" vertical="center" wrapText="1" readingOrder="1"/>
    </xf>
    <xf numFmtId="0" fontId="35" fillId="0" borderId="12" xfId="0" applyFont="1" applyBorder="1" applyAlignment="1">
      <alignment horizontal="center" vertical="center" wrapText="1"/>
    </xf>
    <xf numFmtId="0" fontId="35" fillId="0" borderId="19" xfId="0" applyFont="1" applyBorder="1" applyAlignment="1">
      <alignment horizontal="center" vertical="center"/>
    </xf>
    <xf numFmtId="0" fontId="35" fillId="0" borderId="14" xfId="0" applyFont="1" applyBorder="1" applyAlignment="1">
      <alignment horizontal="center" vertical="center" wrapText="1"/>
    </xf>
    <xf numFmtId="0" fontId="35" fillId="0" borderId="0" xfId="0" applyFont="1" applyBorder="1" applyAlignment="1">
      <alignment horizontal="center" vertical="center"/>
    </xf>
    <xf numFmtId="0" fontId="35" fillId="0" borderId="14" xfId="0" applyFont="1" applyBorder="1" applyAlignment="1">
      <alignment horizontal="center" vertical="center"/>
    </xf>
    <xf numFmtId="0" fontId="35" fillId="0" borderId="0" xfId="0" applyFont="1" applyAlignment="1">
      <alignment horizontal="center" vertical="center"/>
    </xf>
    <xf numFmtId="0" fontId="35" fillId="0" borderId="16" xfId="0" applyFont="1" applyBorder="1" applyAlignment="1">
      <alignment horizontal="center" vertical="center"/>
    </xf>
    <xf numFmtId="0" fontId="35" fillId="0" borderId="18" xfId="0" applyFont="1" applyBorder="1" applyAlignment="1">
      <alignment horizontal="center" vertical="center"/>
    </xf>
    <xf numFmtId="0" fontId="34" fillId="12" borderId="20" xfId="0" applyFont="1" applyFill="1" applyBorder="1" applyAlignment="1">
      <alignment horizontal="center" vertical="center" wrapText="1" readingOrder="1"/>
    </xf>
    <xf numFmtId="0" fontId="34" fillId="12" borderId="21" xfId="0" applyFont="1" applyFill="1" applyBorder="1" applyAlignment="1">
      <alignment horizontal="center" vertical="center" wrapText="1" readingOrder="1"/>
    </xf>
    <xf numFmtId="0" fontId="34" fillId="12" borderId="22" xfId="0" applyFont="1" applyFill="1" applyBorder="1" applyAlignment="1">
      <alignment horizontal="center" vertical="center" wrapText="1" readingOrder="1"/>
    </xf>
    <xf numFmtId="0" fontId="34" fillId="12" borderId="23" xfId="0" applyFont="1" applyFill="1" applyBorder="1" applyAlignment="1">
      <alignment horizontal="center" vertical="center" wrapText="1" readingOrder="1"/>
    </xf>
    <xf numFmtId="0" fontId="34" fillId="12" borderId="0" xfId="0" applyFont="1" applyFill="1" applyBorder="1" applyAlignment="1">
      <alignment horizontal="center" vertical="center" wrapText="1" readingOrder="1"/>
    </xf>
    <xf numFmtId="0" fontId="34" fillId="12" borderId="24" xfId="0" applyFont="1" applyFill="1" applyBorder="1" applyAlignment="1">
      <alignment horizontal="center" vertical="center" wrapText="1" readingOrder="1"/>
    </xf>
    <xf numFmtId="0" fontId="34" fillId="12" borderId="25" xfId="0" applyFont="1" applyFill="1" applyBorder="1" applyAlignment="1">
      <alignment horizontal="center" vertical="center" wrapText="1" readingOrder="1"/>
    </xf>
    <xf numFmtId="0" fontId="34" fillId="12" borderId="26" xfId="0" applyFont="1" applyFill="1" applyBorder="1" applyAlignment="1">
      <alignment horizontal="center" vertical="center" wrapText="1" readingOrder="1"/>
    </xf>
    <xf numFmtId="0" fontId="34" fillId="12" borderId="27" xfId="0" applyFont="1" applyFill="1" applyBorder="1" applyAlignment="1">
      <alignment horizontal="center" vertical="center" wrapText="1" readingOrder="1"/>
    </xf>
    <xf numFmtId="0" fontId="33" fillId="0" borderId="0" xfId="0" applyFont="1" applyAlignment="1">
      <alignment horizontal="center" vertical="center" wrapText="1"/>
    </xf>
    <xf numFmtId="0" fontId="21" fillId="0" borderId="0" xfId="0" applyFont="1" applyAlignment="1">
      <alignment horizontal="center" vertical="center" wrapText="1"/>
    </xf>
    <xf numFmtId="0" fontId="17" fillId="10" borderId="0" xfId="0" applyFont="1" applyFill="1" applyAlignment="1">
      <alignment horizontal="center" vertical="center" wrapText="1" readingOrder="1"/>
    </xf>
    <xf numFmtId="0" fontId="17" fillId="10" borderId="0" xfId="0" applyFont="1" applyFill="1" applyAlignment="1">
      <alignment horizontal="center" vertical="center" textRotation="90" wrapText="1" readingOrder="1"/>
    </xf>
    <xf numFmtId="0" fontId="17" fillId="10" borderId="15" xfId="0" applyFont="1" applyFill="1" applyBorder="1" applyAlignment="1">
      <alignment horizontal="center" vertical="center" textRotation="90" wrapText="1" readingOrder="1"/>
    </xf>
    <xf numFmtId="0" fontId="35" fillId="0" borderId="13" xfId="0" applyFont="1" applyBorder="1" applyAlignment="1">
      <alignment horizontal="center" vertical="center"/>
    </xf>
    <xf numFmtId="0" fontId="35" fillId="0" borderId="15" xfId="0" applyFont="1" applyBorder="1" applyAlignment="1">
      <alignment horizontal="center" vertical="center"/>
    </xf>
    <xf numFmtId="0" fontId="35" fillId="0" borderId="17" xfId="0" applyFont="1" applyBorder="1" applyAlignment="1">
      <alignment horizontal="center" vertical="center"/>
    </xf>
    <xf numFmtId="0" fontId="34" fillId="5" borderId="20" xfId="0" applyFont="1" applyFill="1" applyBorder="1" applyAlignment="1">
      <alignment horizontal="center" vertical="center" wrapText="1" readingOrder="1"/>
    </xf>
    <xf numFmtId="0" fontId="34" fillId="5" borderId="21" xfId="0" applyFont="1" applyFill="1" applyBorder="1" applyAlignment="1">
      <alignment horizontal="center" vertical="center" wrapText="1" readingOrder="1"/>
    </xf>
    <xf numFmtId="0" fontId="34" fillId="5" borderId="22" xfId="0" applyFont="1" applyFill="1" applyBorder="1" applyAlignment="1">
      <alignment horizontal="center" vertical="center" wrapText="1" readingOrder="1"/>
    </xf>
    <xf numFmtId="0" fontId="34" fillId="5" borderId="23" xfId="0" applyFont="1" applyFill="1" applyBorder="1" applyAlignment="1">
      <alignment horizontal="center" vertical="center" wrapText="1" readingOrder="1"/>
    </xf>
    <xf numFmtId="0" fontId="34" fillId="5" borderId="0" xfId="0" applyFont="1" applyFill="1" applyBorder="1" applyAlignment="1">
      <alignment horizontal="center" vertical="center" wrapText="1" readingOrder="1"/>
    </xf>
    <xf numFmtId="0" fontId="34" fillId="5" borderId="24" xfId="0" applyFont="1" applyFill="1" applyBorder="1" applyAlignment="1">
      <alignment horizontal="center" vertical="center" wrapText="1" readingOrder="1"/>
    </xf>
    <xf numFmtId="0" fontId="34" fillId="5" borderId="25" xfId="0" applyFont="1" applyFill="1" applyBorder="1" applyAlignment="1">
      <alignment horizontal="center" vertical="center" wrapText="1" readingOrder="1"/>
    </xf>
    <xf numFmtId="0" fontId="34" fillId="5" borderId="26" xfId="0" applyFont="1" applyFill="1" applyBorder="1" applyAlignment="1">
      <alignment horizontal="center" vertical="center" wrapText="1" readingOrder="1"/>
    </xf>
    <xf numFmtId="0" fontId="34" fillId="5" borderId="27" xfId="0" applyFont="1" applyFill="1" applyBorder="1" applyAlignment="1">
      <alignment horizontal="center" vertical="center" wrapText="1" readingOrder="1"/>
    </xf>
    <xf numFmtId="0" fontId="34" fillId="13" borderId="20" xfId="0" applyFont="1" applyFill="1" applyBorder="1" applyAlignment="1">
      <alignment horizontal="center" vertical="center" wrapText="1" readingOrder="1"/>
    </xf>
    <xf numFmtId="0" fontId="34" fillId="13" borderId="21" xfId="0" applyFont="1" applyFill="1" applyBorder="1" applyAlignment="1">
      <alignment horizontal="center" vertical="center" wrapText="1" readingOrder="1"/>
    </xf>
    <xf numFmtId="0" fontId="34" fillId="13" borderId="22" xfId="0" applyFont="1" applyFill="1" applyBorder="1" applyAlignment="1">
      <alignment horizontal="center" vertical="center" wrapText="1" readingOrder="1"/>
    </xf>
    <xf numFmtId="0" fontId="34" fillId="13" borderId="23" xfId="0" applyFont="1" applyFill="1" applyBorder="1" applyAlignment="1">
      <alignment horizontal="center" vertical="center" wrapText="1" readingOrder="1"/>
    </xf>
    <xf numFmtId="0" fontId="34" fillId="13" borderId="0" xfId="0" applyFont="1" applyFill="1" applyBorder="1" applyAlignment="1">
      <alignment horizontal="center" vertical="center" wrapText="1" readingOrder="1"/>
    </xf>
    <xf numFmtId="0" fontId="34" fillId="13" borderId="24" xfId="0" applyFont="1" applyFill="1" applyBorder="1" applyAlignment="1">
      <alignment horizontal="center" vertical="center" wrapText="1" readingOrder="1"/>
    </xf>
    <xf numFmtId="0" fontId="34" fillId="13" borderId="25" xfId="0" applyFont="1" applyFill="1" applyBorder="1" applyAlignment="1">
      <alignment horizontal="center" vertical="center" wrapText="1" readingOrder="1"/>
    </xf>
    <xf numFmtId="0" fontId="34" fillId="13" borderId="26" xfId="0" applyFont="1" applyFill="1" applyBorder="1" applyAlignment="1">
      <alignment horizontal="center" vertical="center" wrapText="1" readingOrder="1"/>
    </xf>
    <xf numFmtId="0" fontId="34" fillId="13" borderId="27" xfId="0" applyFont="1" applyFill="1" applyBorder="1" applyAlignment="1">
      <alignment horizontal="center" vertical="center" wrapText="1" readingOrder="1"/>
    </xf>
    <xf numFmtId="0" fontId="35" fillId="0" borderId="19" xfId="0" applyFont="1" applyBorder="1" applyAlignment="1">
      <alignment horizontal="center" vertical="center" wrapText="1"/>
    </xf>
    <xf numFmtId="0" fontId="20" fillId="12" borderId="20" xfId="0" applyFont="1" applyFill="1" applyBorder="1" applyAlignment="1">
      <alignment horizontal="center" vertical="center" wrapText="1" readingOrder="1"/>
    </xf>
    <xf numFmtId="0" fontId="20" fillId="12" borderId="21" xfId="0" applyFont="1" applyFill="1" applyBorder="1" applyAlignment="1">
      <alignment horizontal="center" vertical="center" wrapText="1" readingOrder="1"/>
    </xf>
    <xf numFmtId="0" fontId="20" fillId="12" borderId="22" xfId="0" applyFont="1" applyFill="1" applyBorder="1" applyAlignment="1">
      <alignment horizontal="center" vertical="center" wrapText="1" readingOrder="1"/>
    </xf>
    <xf numFmtId="0" fontId="20" fillId="12" borderId="23" xfId="0" applyFont="1" applyFill="1" applyBorder="1" applyAlignment="1">
      <alignment horizontal="center" vertical="center" wrapText="1" readingOrder="1"/>
    </xf>
    <xf numFmtId="0" fontId="20" fillId="12" borderId="0" xfId="0" applyFont="1" applyFill="1" applyBorder="1" applyAlignment="1">
      <alignment horizontal="center" vertical="center" wrapText="1" readingOrder="1"/>
    </xf>
    <xf numFmtId="0" fontId="20" fillId="12" borderId="24" xfId="0" applyFont="1" applyFill="1" applyBorder="1" applyAlignment="1">
      <alignment horizontal="center" vertical="center" wrapText="1" readingOrder="1"/>
    </xf>
    <xf numFmtId="0" fontId="20" fillId="12" borderId="25" xfId="0" applyFont="1" applyFill="1" applyBorder="1" applyAlignment="1">
      <alignment horizontal="center" vertical="center" wrapText="1" readingOrder="1"/>
    </xf>
    <xf numFmtId="0" fontId="20" fillId="12" borderId="26" xfId="0" applyFont="1" applyFill="1" applyBorder="1" applyAlignment="1">
      <alignment horizontal="center" vertical="center" wrapText="1" readingOrder="1"/>
    </xf>
    <xf numFmtId="0" fontId="20" fillId="12" borderId="27" xfId="0" applyFont="1" applyFill="1" applyBorder="1" applyAlignment="1">
      <alignment horizontal="center" vertical="center" wrapText="1" readingOrder="1"/>
    </xf>
    <xf numFmtId="0" fontId="20" fillId="11" borderId="20" xfId="0" applyFont="1" applyFill="1" applyBorder="1" applyAlignment="1">
      <alignment horizontal="center" vertical="center" wrapText="1" readingOrder="1"/>
    </xf>
    <xf numFmtId="0" fontId="20" fillId="11" borderId="21" xfId="0" applyFont="1" applyFill="1" applyBorder="1" applyAlignment="1">
      <alignment horizontal="center" vertical="center" wrapText="1" readingOrder="1"/>
    </xf>
    <xf numFmtId="0" fontId="20" fillId="11" borderId="22" xfId="0" applyFont="1" applyFill="1" applyBorder="1" applyAlignment="1">
      <alignment horizontal="center" vertical="center" wrapText="1" readingOrder="1"/>
    </xf>
    <xf numFmtId="0" fontId="20" fillId="11" borderId="23" xfId="0" applyFont="1" applyFill="1" applyBorder="1" applyAlignment="1">
      <alignment horizontal="center" vertical="center" wrapText="1" readingOrder="1"/>
    </xf>
    <xf numFmtId="0" fontId="20" fillId="11" borderId="0" xfId="0" applyFont="1" applyFill="1" applyBorder="1" applyAlignment="1">
      <alignment horizontal="center" vertical="center" wrapText="1" readingOrder="1"/>
    </xf>
    <xf numFmtId="0" fontId="20" fillId="11" borderId="24" xfId="0" applyFont="1" applyFill="1" applyBorder="1" applyAlignment="1">
      <alignment horizontal="center" vertical="center" wrapText="1" readingOrder="1"/>
    </xf>
    <xf numFmtId="0" fontId="20" fillId="11" borderId="25" xfId="0" applyFont="1" applyFill="1" applyBorder="1" applyAlignment="1">
      <alignment horizontal="center" vertical="center" wrapText="1" readingOrder="1"/>
    </xf>
    <xf numFmtId="0" fontId="20" fillId="11" borderId="26" xfId="0" applyFont="1" applyFill="1" applyBorder="1" applyAlignment="1">
      <alignment horizontal="center" vertical="center" wrapText="1" readingOrder="1"/>
    </xf>
    <xf numFmtId="0" fontId="20" fillId="11" borderId="27" xfId="0" applyFont="1" applyFill="1" applyBorder="1" applyAlignment="1">
      <alignment horizontal="center" vertical="center" wrapText="1" readingOrder="1"/>
    </xf>
    <xf numFmtId="0" fontId="20" fillId="13" borderId="20" xfId="0" applyFont="1" applyFill="1" applyBorder="1" applyAlignment="1">
      <alignment horizontal="center" vertical="center" wrapText="1" readingOrder="1"/>
    </xf>
    <xf numFmtId="0" fontId="20" fillId="13" borderId="21" xfId="0" applyFont="1" applyFill="1" applyBorder="1" applyAlignment="1">
      <alignment horizontal="center" vertical="center" wrapText="1" readingOrder="1"/>
    </xf>
    <xf numFmtId="0" fontId="20" fillId="13" borderId="22" xfId="0" applyFont="1" applyFill="1" applyBorder="1" applyAlignment="1">
      <alignment horizontal="center" vertical="center" wrapText="1" readingOrder="1"/>
    </xf>
    <xf numFmtId="0" fontId="20" fillId="13" borderId="23" xfId="0" applyFont="1" applyFill="1" applyBorder="1" applyAlignment="1">
      <alignment horizontal="center" vertical="center" wrapText="1" readingOrder="1"/>
    </xf>
    <xf numFmtId="0" fontId="20" fillId="13" borderId="0" xfId="0" applyFont="1" applyFill="1" applyBorder="1" applyAlignment="1">
      <alignment horizontal="center" vertical="center" wrapText="1" readingOrder="1"/>
    </xf>
    <xf numFmtId="0" fontId="20" fillId="13" borderId="24" xfId="0" applyFont="1" applyFill="1" applyBorder="1" applyAlignment="1">
      <alignment horizontal="center" vertical="center" wrapText="1" readingOrder="1"/>
    </xf>
    <xf numFmtId="0" fontId="20" fillId="13" borderId="25" xfId="0" applyFont="1" applyFill="1" applyBorder="1" applyAlignment="1">
      <alignment horizontal="center" vertical="center" wrapText="1" readingOrder="1"/>
    </xf>
    <xf numFmtId="0" fontId="20" fillId="13" borderId="26" xfId="0" applyFont="1" applyFill="1" applyBorder="1" applyAlignment="1">
      <alignment horizontal="center" vertical="center" wrapText="1" readingOrder="1"/>
    </xf>
    <xf numFmtId="0" fontId="20" fillId="13" borderId="27" xfId="0" applyFont="1" applyFill="1" applyBorder="1" applyAlignment="1">
      <alignment horizontal="center" vertical="center" wrapText="1" readingOrder="1"/>
    </xf>
    <xf numFmtId="0" fontId="20" fillId="5" borderId="20" xfId="0" applyFont="1" applyFill="1" applyBorder="1" applyAlignment="1">
      <alignment horizontal="center" vertical="center" wrapText="1" readingOrder="1"/>
    </xf>
    <xf numFmtId="0" fontId="20" fillId="5" borderId="21" xfId="0" applyFont="1" applyFill="1" applyBorder="1" applyAlignment="1">
      <alignment horizontal="center" vertical="center" wrapText="1" readingOrder="1"/>
    </xf>
    <xf numFmtId="0" fontId="20" fillId="5" borderId="22" xfId="0" applyFont="1" applyFill="1" applyBorder="1" applyAlignment="1">
      <alignment horizontal="center" vertical="center" wrapText="1" readingOrder="1"/>
    </xf>
    <xf numFmtId="0" fontId="20" fillId="5" borderId="23" xfId="0" applyFont="1" applyFill="1" applyBorder="1" applyAlignment="1">
      <alignment horizontal="center" vertical="center" wrapText="1" readingOrder="1"/>
    </xf>
    <xf numFmtId="0" fontId="20" fillId="5" borderId="0" xfId="0" applyFont="1" applyFill="1" applyBorder="1" applyAlignment="1">
      <alignment horizontal="center" vertical="center" wrapText="1" readingOrder="1"/>
    </xf>
    <xf numFmtId="0" fontId="20" fillId="5" borderId="24" xfId="0" applyFont="1" applyFill="1" applyBorder="1" applyAlignment="1">
      <alignment horizontal="center" vertical="center" wrapText="1" readingOrder="1"/>
    </xf>
    <xf numFmtId="0" fontId="20" fillId="5" borderId="25" xfId="0" applyFont="1" applyFill="1" applyBorder="1" applyAlignment="1">
      <alignment horizontal="center" vertical="center" wrapText="1" readingOrder="1"/>
    </xf>
    <xf numFmtId="0" fontId="20" fillId="5" borderId="26" xfId="0" applyFont="1" applyFill="1" applyBorder="1" applyAlignment="1">
      <alignment horizontal="center" vertical="center" wrapText="1" readingOrder="1"/>
    </xf>
    <xf numFmtId="0" fontId="20" fillId="5" borderId="27" xfId="0" applyFont="1" applyFill="1" applyBorder="1" applyAlignment="1">
      <alignment horizontal="center" vertical="center" wrapText="1" readingOrder="1"/>
    </xf>
    <xf numFmtId="0" fontId="16" fillId="0" borderId="12" xfId="0" applyFont="1" applyBorder="1" applyAlignment="1">
      <alignment horizontal="center" vertical="center" wrapText="1"/>
    </xf>
    <xf numFmtId="0" fontId="16" fillId="0" borderId="19"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18" xfId="0" applyFont="1" applyBorder="1" applyAlignment="1">
      <alignment horizontal="center" vertical="center"/>
    </xf>
    <xf numFmtId="0" fontId="16" fillId="0" borderId="17" xfId="0" applyFont="1" applyBorder="1" applyAlignment="1">
      <alignment horizontal="center" vertical="center"/>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6" fillId="0" borderId="0" xfId="0" applyFont="1" applyBorder="1" applyAlignment="1">
      <alignment horizontal="center" vertical="center"/>
    </xf>
    <xf numFmtId="0" fontId="16" fillId="0" borderId="19" xfId="0" applyFont="1" applyBorder="1" applyAlignment="1">
      <alignment horizontal="center" vertical="center" wrapText="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24" fillId="0" borderId="0" xfId="0" applyFont="1" applyAlignment="1">
      <alignment horizontal="center" vertical="center" wrapText="1"/>
    </xf>
    <xf numFmtId="0" fontId="23" fillId="0" borderId="0" xfId="0" applyFont="1" applyAlignment="1">
      <alignment horizontal="center" vertical="center"/>
    </xf>
    <xf numFmtId="0" fontId="50" fillId="0" borderId="0" xfId="0" applyFont="1" applyAlignment="1">
      <alignment horizontal="center" vertical="center"/>
    </xf>
    <xf numFmtId="0" fontId="32" fillId="15" borderId="35" xfId="0" applyFont="1" applyFill="1" applyBorder="1" applyAlignment="1">
      <alignment horizontal="center" vertical="center" wrapText="1" readingOrder="1"/>
    </xf>
    <xf numFmtId="0" fontId="32" fillId="15" borderId="36" xfId="0" applyFont="1" applyFill="1" applyBorder="1" applyAlignment="1">
      <alignment horizontal="center" vertical="center" wrapText="1" readingOrder="1"/>
    </xf>
    <xf numFmtId="0" fontId="32" fillId="15" borderId="47" xfId="0" applyFont="1" applyFill="1" applyBorder="1" applyAlignment="1">
      <alignment horizontal="center" vertical="center" wrapText="1" readingOrder="1"/>
    </xf>
    <xf numFmtId="0" fontId="27" fillId="3" borderId="0" xfId="0" applyFont="1" applyFill="1" applyBorder="1" applyAlignment="1">
      <alignment horizontal="justify" vertical="center" wrapText="1"/>
    </xf>
    <xf numFmtId="0" fontId="29" fillId="15" borderId="44" xfId="0" applyFont="1" applyFill="1" applyBorder="1" applyAlignment="1">
      <alignment horizontal="center" vertical="center" wrapText="1" readingOrder="1"/>
    </xf>
    <xf numFmtId="0" fontId="29" fillId="15" borderId="45" xfId="0" applyFont="1" applyFill="1" applyBorder="1" applyAlignment="1">
      <alignment horizontal="center" vertical="center" wrapText="1" readingOrder="1"/>
    </xf>
    <xf numFmtId="0" fontId="29" fillId="3" borderId="42" xfId="0" applyFont="1" applyFill="1" applyBorder="1" applyAlignment="1">
      <alignment horizontal="center" vertical="center" wrapText="1" readingOrder="1"/>
    </xf>
    <xf numFmtId="0" fontId="29" fillId="3" borderId="37" xfId="0" applyFont="1" applyFill="1" applyBorder="1" applyAlignment="1">
      <alignment horizontal="center" vertical="center" wrapText="1" readingOrder="1"/>
    </xf>
    <xf numFmtId="0" fontId="29" fillId="3" borderId="34" xfId="0" applyFont="1" applyFill="1" applyBorder="1" applyAlignment="1">
      <alignment horizontal="center" vertical="center" wrapText="1" readingOrder="1"/>
    </xf>
    <xf numFmtId="0" fontId="29" fillId="3" borderId="33" xfId="0" applyFont="1" applyFill="1" applyBorder="1" applyAlignment="1">
      <alignment horizontal="center" vertical="center" wrapText="1" readingOrder="1"/>
    </xf>
    <xf numFmtId="0" fontId="29" fillId="3" borderId="39" xfId="0" applyFont="1" applyFill="1" applyBorder="1" applyAlignment="1">
      <alignment horizontal="center" vertical="center" wrapText="1" readingOrder="1"/>
    </xf>
    <xf numFmtId="0" fontId="29"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45">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6"/>
        <color theme="0"/>
        <name val="Arial Narrow"/>
        <scheme val="none"/>
      </font>
      <fill>
        <patternFill patternType="none">
          <fgColor indexed="64"/>
          <bgColor indexed="65"/>
        </patternFill>
      </fill>
      <alignment horizontal="general" vertical="center" textRotation="0" wrapText="0" indent="0" justifyLastLine="0" shrinkToFit="0" readingOrder="0"/>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
      <font>
        <color auto="1"/>
      </font>
    </dxf>
    <dxf>
      <font>
        <color auto="1"/>
      </font>
    </dxf>
    <dxf>
      <font>
        <color auto="1"/>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ME/Downloads/Formato%20Matriz%20de%20Riesgos%202021%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Valoración controles"/>
      <sheetName val="Opciones Tratamiento"/>
    </sheetNames>
    <sheetDataSet>
      <sheetData sheetId="0" refreshError="1"/>
      <sheetData sheetId="1"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OME" refreshedDate="44504.576682754632"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5">
        <s v="Afectación menor a 200 SMLMV"/>
        <s v="Entre 200 y 1000 SMLMV"/>
        <s v="Entre 1000 y 5000 SMLMV "/>
        <s v="Entre 5000 y 10000 SMLMV"/>
        <s v="Mayor a 10000 SMLMV"/>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 v="Mayor a 500 SMLMV " u="1"/>
        <s v="Afectación menor a 10 SMLMV ." u="1"/>
        <s v="Entre 10 y 50 SMLMV " u="1"/>
        <s v="Entre 100 y 500 SMLMV " u="1"/>
        <s v="Entre 50 y 100 SMLMV "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5">
        <item m="1" x="11"/>
        <item x="5"/>
        <item x="6"/>
        <item x="7"/>
        <item x="8"/>
        <item x="9"/>
        <item m="1" x="12"/>
        <item m="1" x="14"/>
        <item m="1" x="13"/>
        <item m="1" x="10"/>
        <item x="0"/>
        <item x="1"/>
        <item x="2"/>
        <item x="3"/>
        <item x="4"/>
      </items>
    </pivotField>
  </pivotFields>
  <rowFields count="2">
    <field x="0"/>
    <field x="1"/>
  </rowFields>
  <rowItems count="12">
    <i>
      <x/>
    </i>
    <i r="1">
      <x v="10"/>
    </i>
    <i r="1">
      <x v="11"/>
    </i>
    <i r="1">
      <x v="12"/>
    </i>
    <i r="1">
      <x v="13"/>
    </i>
    <i r="1">
      <x v="14"/>
    </i>
    <i>
      <x v="1"/>
    </i>
    <i r="1">
      <x v="1"/>
    </i>
    <i r="1">
      <x v="2"/>
    </i>
    <i r="1">
      <x v="3"/>
    </i>
    <i r="1">
      <x v="4"/>
    </i>
    <i r="1">
      <x v="5"/>
    </i>
  </rowItems>
  <colItems count="1">
    <i/>
  </colItems>
  <formats count="12">
    <format dxfId="15">
      <pivotArea type="all" dataOnly="0" outline="0" fieldPosition="0"/>
    </format>
    <format dxfId="14">
      <pivotArea field="0" type="button" dataOnly="0" labelOnly="1" outline="0" axis="axisRow" fieldPosition="0"/>
    </format>
    <format dxfId="13">
      <pivotArea field="1" type="button" dataOnly="0" labelOnly="1" outline="0" axis="axisRow" fieldPosition="1"/>
    </format>
    <format dxfId="12">
      <pivotArea dataOnly="0" labelOnly="1" outline="0" fieldPosition="0">
        <references count="1">
          <reference field="0" count="0"/>
        </references>
      </pivotArea>
    </format>
    <format dxfId="11">
      <pivotArea dataOnly="0" labelOnly="1" outline="0" fieldPosition="0">
        <references count="2">
          <reference field="0" count="1" selected="0">
            <x v="0"/>
          </reference>
          <reference field="1" count="5">
            <x v="0"/>
            <x v="6"/>
            <x v="7"/>
            <x v="8"/>
            <x v="9"/>
          </reference>
        </references>
      </pivotArea>
    </format>
    <format dxfId="10">
      <pivotArea dataOnly="0" labelOnly="1" outline="0" fieldPosition="0">
        <references count="2">
          <reference field="0" count="1" selected="0">
            <x v="1"/>
          </reference>
          <reference field="1" count="5">
            <x v="1"/>
            <x v="2"/>
            <x v="3"/>
            <x v="4"/>
            <x v="5"/>
          </reference>
        </references>
      </pivotArea>
    </format>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10"/>
            <x v="11"/>
            <x v="12"/>
            <x v="13"/>
            <x v="14"/>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workbookViewId="0">
      <selection activeCell="B4" sqref="B4:H5"/>
    </sheetView>
  </sheetViews>
  <sheetFormatPr baseColWidth="10" defaultColWidth="11.42578125" defaultRowHeight="15" x14ac:dyDescent="0.25"/>
  <cols>
    <col min="1" max="1" width="2.85546875" style="66" customWidth="1"/>
    <col min="2" max="3" width="24.7109375" style="66" customWidth="1"/>
    <col min="4" max="4" width="16" style="66" customWidth="1"/>
    <col min="5" max="5" width="24.7109375" style="66" customWidth="1"/>
    <col min="6" max="6" width="27.7109375" style="66" customWidth="1"/>
    <col min="7" max="8" width="24.7109375" style="66" customWidth="1"/>
    <col min="9" max="16384" width="11.42578125" style="66"/>
  </cols>
  <sheetData>
    <row r="1" spans="2:8" ht="15.75" thickBot="1" x14ac:dyDescent="0.3"/>
    <row r="2" spans="2:8" ht="18" x14ac:dyDescent="0.25">
      <c r="B2" s="231" t="s">
        <v>154</v>
      </c>
      <c r="C2" s="232"/>
      <c r="D2" s="232"/>
      <c r="E2" s="232"/>
      <c r="F2" s="232"/>
      <c r="G2" s="232"/>
      <c r="H2" s="233"/>
    </row>
    <row r="3" spans="2:8" x14ac:dyDescent="0.25">
      <c r="B3" s="67"/>
      <c r="C3" s="68"/>
      <c r="D3" s="68"/>
      <c r="E3" s="68"/>
      <c r="F3" s="68"/>
      <c r="G3" s="68"/>
      <c r="H3" s="69"/>
    </row>
    <row r="4" spans="2:8" ht="63" customHeight="1" x14ac:dyDescent="0.25">
      <c r="B4" s="234" t="s">
        <v>197</v>
      </c>
      <c r="C4" s="235"/>
      <c r="D4" s="235"/>
      <c r="E4" s="235"/>
      <c r="F4" s="235"/>
      <c r="G4" s="235"/>
      <c r="H4" s="236"/>
    </row>
    <row r="5" spans="2:8" ht="63" customHeight="1" x14ac:dyDescent="0.25">
      <c r="B5" s="237"/>
      <c r="C5" s="238"/>
      <c r="D5" s="238"/>
      <c r="E5" s="238"/>
      <c r="F5" s="238"/>
      <c r="G5" s="238"/>
      <c r="H5" s="239"/>
    </row>
    <row r="6" spans="2:8" ht="16.5" x14ac:dyDescent="0.25">
      <c r="B6" s="240"/>
      <c r="C6" s="241"/>
      <c r="D6" s="241"/>
      <c r="E6" s="241"/>
      <c r="F6" s="241"/>
      <c r="G6" s="241"/>
      <c r="H6" s="242"/>
    </row>
    <row r="7" spans="2:8" ht="95.25" customHeight="1" x14ac:dyDescent="0.25">
      <c r="B7" s="250" t="s">
        <v>157</v>
      </c>
      <c r="C7" s="251"/>
      <c r="D7" s="251"/>
      <c r="E7" s="251"/>
      <c r="F7" s="251"/>
      <c r="G7" s="251"/>
      <c r="H7" s="252"/>
    </row>
    <row r="8" spans="2:8" ht="16.5" x14ac:dyDescent="0.25">
      <c r="B8" s="102"/>
      <c r="C8" s="103"/>
      <c r="D8" s="103"/>
      <c r="E8" s="103"/>
      <c r="F8" s="103"/>
      <c r="G8" s="103"/>
      <c r="H8" s="104"/>
    </row>
    <row r="9" spans="2:8" ht="16.5" customHeight="1" x14ac:dyDescent="0.25">
      <c r="B9" s="243" t="s">
        <v>190</v>
      </c>
      <c r="C9" s="244"/>
      <c r="D9" s="244"/>
      <c r="E9" s="244"/>
      <c r="F9" s="244"/>
      <c r="G9" s="244"/>
      <c r="H9" s="245"/>
    </row>
    <row r="10" spans="2:8" ht="44.25" customHeight="1" x14ac:dyDescent="0.25">
      <c r="B10" s="243"/>
      <c r="C10" s="244"/>
      <c r="D10" s="244"/>
      <c r="E10" s="244"/>
      <c r="F10" s="244"/>
      <c r="G10" s="244"/>
      <c r="H10" s="245"/>
    </row>
    <row r="11" spans="2:8" ht="15.75" thickBot="1" x14ac:dyDescent="0.3">
      <c r="B11" s="90"/>
      <c r="C11" s="93"/>
      <c r="D11" s="98"/>
      <c r="E11" s="99"/>
      <c r="F11" s="99"/>
      <c r="G11" s="100"/>
      <c r="H11" s="101"/>
    </row>
    <row r="12" spans="2:8" ht="15.75" thickTop="1" x14ac:dyDescent="0.25">
      <c r="B12" s="90"/>
      <c r="C12" s="246" t="s">
        <v>153</v>
      </c>
      <c r="D12" s="247"/>
      <c r="E12" s="248" t="s">
        <v>191</v>
      </c>
      <c r="F12" s="249"/>
      <c r="G12" s="93"/>
      <c r="H12" s="94"/>
    </row>
    <row r="13" spans="2:8" ht="35.25" customHeight="1" x14ac:dyDescent="0.25">
      <c r="B13" s="90"/>
      <c r="C13" s="218" t="s">
        <v>184</v>
      </c>
      <c r="D13" s="219"/>
      <c r="E13" s="220" t="s">
        <v>189</v>
      </c>
      <c r="F13" s="221"/>
      <c r="G13" s="93"/>
      <c r="H13" s="94"/>
    </row>
    <row r="14" spans="2:8" ht="17.25" customHeight="1" x14ac:dyDescent="0.25">
      <c r="B14" s="90"/>
      <c r="C14" s="218" t="s">
        <v>185</v>
      </c>
      <c r="D14" s="219"/>
      <c r="E14" s="220" t="s">
        <v>187</v>
      </c>
      <c r="F14" s="221"/>
      <c r="G14" s="93"/>
      <c r="H14" s="94"/>
    </row>
    <row r="15" spans="2:8" ht="19.5" customHeight="1" x14ac:dyDescent="0.25">
      <c r="B15" s="90"/>
      <c r="C15" s="218" t="s">
        <v>186</v>
      </c>
      <c r="D15" s="219"/>
      <c r="E15" s="220" t="s">
        <v>188</v>
      </c>
      <c r="F15" s="221"/>
      <c r="G15" s="93"/>
      <c r="H15" s="94"/>
    </row>
    <row r="16" spans="2:8" ht="69.75" customHeight="1" x14ac:dyDescent="0.25">
      <c r="B16" s="90"/>
      <c r="C16" s="218" t="s">
        <v>155</v>
      </c>
      <c r="D16" s="219"/>
      <c r="E16" s="220" t="s">
        <v>156</v>
      </c>
      <c r="F16" s="221"/>
      <c r="G16" s="93"/>
      <c r="H16" s="94"/>
    </row>
    <row r="17" spans="2:8" ht="34.5" customHeight="1" x14ac:dyDescent="0.25">
      <c r="B17" s="90"/>
      <c r="C17" s="222" t="s">
        <v>2</v>
      </c>
      <c r="D17" s="223"/>
      <c r="E17" s="214" t="s">
        <v>198</v>
      </c>
      <c r="F17" s="215"/>
      <c r="G17" s="93"/>
      <c r="H17" s="94"/>
    </row>
    <row r="18" spans="2:8" ht="27.75" customHeight="1" x14ac:dyDescent="0.25">
      <c r="B18" s="90"/>
      <c r="C18" s="222" t="s">
        <v>3</v>
      </c>
      <c r="D18" s="223"/>
      <c r="E18" s="214" t="s">
        <v>199</v>
      </c>
      <c r="F18" s="215"/>
      <c r="G18" s="93"/>
      <c r="H18" s="94"/>
    </row>
    <row r="19" spans="2:8" ht="28.5" customHeight="1" x14ac:dyDescent="0.25">
      <c r="B19" s="90"/>
      <c r="C19" s="222" t="s">
        <v>42</v>
      </c>
      <c r="D19" s="223"/>
      <c r="E19" s="214" t="s">
        <v>200</v>
      </c>
      <c r="F19" s="215"/>
      <c r="G19" s="93"/>
      <c r="H19" s="94"/>
    </row>
    <row r="20" spans="2:8" ht="72.75" customHeight="1" x14ac:dyDescent="0.25">
      <c r="B20" s="90"/>
      <c r="C20" s="222" t="s">
        <v>1</v>
      </c>
      <c r="D20" s="223"/>
      <c r="E20" s="214" t="s">
        <v>201</v>
      </c>
      <c r="F20" s="215"/>
      <c r="G20" s="93"/>
      <c r="H20" s="94"/>
    </row>
    <row r="21" spans="2:8" ht="64.5" customHeight="1" x14ac:dyDescent="0.25">
      <c r="B21" s="90"/>
      <c r="C21" s="222" t="s">
        <v>50</v>
      </c>
      <c r="D21" s="223"/>
      <c r="E21" s="214" t="s">
        <v>159</v>
      </c>
      <c r="F21" s="215"/>
      <c r="G21" s="93"/>
      <c r="H21" s="94"/>
    </row>
    <row r="22" spans="2:8" ht="71.25" customHeight="1" x14ac:dyDescent="0.25">
      <c r="B22" s="90"/>
      <c r="C22" s="222" t="s">
        <v>158</v>
      </c>
      <c r="D22" s="223"/>
      <c r="E22" s="214" t="s">
        <v>160</v>
      </c>
      <c r="F22" s="215"/>
      <c r="G22" s="93"/>
      <c r="H22" s="94"/>
    </row>
    <row r="23" spans="2:8" ht="55.5" customHeight="1" x14ac:dyDescent="0.25">
      <c r="B23" s="90"/>
      <c r="C23" s="216" t="s">
        <v>161</v>
      </c>
      <c r="D23" s="217"/>
      <c r="E23" s="214" t="s">
        <v>162</v>
      </c>
      <c r="F23" s="215"/>
      <c r="G23" s="93"/>
      <c r="H23" s="94"/>
    </row>
    <row r="24" spans="2:8" ht="42" customHeight="1" x14ac:dyDescent="0.25">
      <c r="B24" s="90"/>
      <c r="C24" s="216" t="s">
        <v>48</v>
      </c>
      <c r="D24" s="217"/>
      <c r="E24" s="214" t="s">
        <v>163</v>
      </c>
      <c r="F24" s="215"/>
      <c r="G24" s="93"/>
      <c r="H24" s="94"/>
    </row>
    <row r="25" spans="2:8" ht="59.25" customHeight="1" x14ac:dyDescent="0.25">
      <c r="B25" s="90"/>
      <c r="C25" s="216" t="s">
        <v>152</v>
      </c>
      <c r="D25" s="217"/>
      <c r="E25" s="214" t="s">
        <v>164</v>
      </c>
      <c r="F25" s="215"/>
      <c r="G25" s="93"/>
      <c r="H25" s="94"/>
    </row>
    <row r="26" spans="2:8" ht="23.25" customHeight="1" x14ac:dyDescent="0.25">
      <c r="B26" s="90"/>
      <c r="C26" s="216" t="s">
        <v>12</v>
      </c>
      <c r="D26" s="217"/>
      <c r="E26" s="214" t="s">
        <v>165</v>
      </c>
      <c r="F26" s="215"/>
      <c r="G26" s="93"/>
      <c r="H26" s="94"/>
    </row>
    <row r="27" spans="2:8" ht="30.75" customHeight="1" x14ac:dyDescent="0.25">
      <c r="B27" s="90"/>
      <c r="C27" s="216" t="s">
        <v>169</v>
      </c>
      <c r="D27" s="217"/>
      <c r="E27" s="214" t="s">
        <v>166</v>
      </c>
      <c r="F27" s="215"/>
      <c r="G27" s="93"/>
      <c r="H27" s="94"/>
    </row>
    <row r="28" spans="2:8" ht="35.25" customHeight="1" x14ac:dyDescent="0.25">
      <c r="B28" s="90"/>
      <c r="C28" s="216" t="s">
        <v>170</v>
      </c>
      <c r="D28" s="217"/>
      <c r="E28" s="214" t="s">
        <v>167</v>
      </c>
      <c r="F28" s="215"/>
      <c r="G28" s="93"/>
      <c r="H28" s="94"/>
    </row>
    <row r="29" spans="2:8" ht="33" customHeight="1" x14ac:dyDescent="0.25">
      <c r="B29" s="90"/>
      <c r="C29" s="216" t="s">
        <v>170</v>
      </c>
      <c r="D29" s="217"/>
      <c r="E29" s="214" t="s">
        <v>167</v>
      </c>
      <c r="F29" s="215"/>
      <c r="G29" s="93"/>
      <c r="H29" s="94"/>
    </row>
    <row r="30" spans="2:8" ht="30" customHeight="1" x14ac:dyDescent="0.25">
      <c r="B30" s="90"/>
      <c r="C30" s="216" t="s">
        <v>171</v>
      </c>
      <c r="D30" s="217"/>
      <c r="E30" s="214" t="s">
        <v>168</v>
      </c>
      <c r="F30" s="215"/>
      <c r="G30" s="93"/>
      <c r="H30" s="94"/>
    </row>
    <row r="31" spans="2:8" ht="35.25" customHeight="1" x14ac:dyDescent="0.25">
      <c r="B31" s="90"/>
      <c r="C31" s="216" t="s">
        <v>172</v>
      </c>
      <c r="D31" s="217"/>
      <c r="E31" s="214" t="s">
        <v>173</v>
      </c>
      <c r="F31" s="215"/>
      <c r="G31" s="93"/>
      <c r="H31" s="94"/>
    </row>
    <row r="32" spans="2:8" ht="31.5" customHeight="1" x14ac:dyDescent="0.25">
      <c r="B32" s="90"/>
      <c r="C32" s="216" t="s">
        <v>174</v>
      </c>
      <c r="D32" s="217"/>
      <c r="E32" s="214" t="s">
        <v>175</v>
      </c>
      <c r="F32" s="215"/>
      <c r="G32" s="93"/>
      <c r="H32" s="94"/>
    </row>
    <row r="33" spans="2:8" ht="35.25" customHeight="1" x14ac:dyDescent="0.25">
      <c r="B33" s="90"/>
      <c r="C33" s="216" t="s">
        <v>176</v>
      </c>
      <c r="D33" s="217"/>
      <c r="E33" s="214" t="s">
        <v>177</v>
      </c>
      <c r="F33" s="215"/>
      <c r="G33" s="93"/>
      <c r="H33" s="94"/>
    </row>
    <row r="34" spans="2:8" ht="59.25" customHeight="1" x14ac:dyDescent="0.25">
      <c r="B34" s="90"/>
      <c r="C34" s="216" t="s">
        <v>178</v>
      </c>
      <c r="D34" s="217"/>
      <c r="E34" s="214" t="s">
        <v>179</v>
      </c>
      <c r="F34" s="215"/>
      <c r="G34" s="93"/>
      <c r="H34" s="94"/>
    </row>
    <row r="35" spans="2:8" ht="29.25" customHeight="1" x14ac:dyDescent="0.25">
      <c r="B35" s="90"/>
      <c r="C35" s="216" t="s">
        <v>29</v>
      </c>
      <c r="D35" s="217"/>
      <c r="E35" s="214" t="s">
        <v>180</v>
      </c>
      <c r="F35" s="215"/>
      <c r="G35" s="93"/>
      <c r="H35" s="94"/>
    </row>
    <row r="36" spans="2:8" ht="82.5" customHeight="1" x14ac:dyDescent="0.25">
      <c r="B36" s="90"/>
      <c r="C36" s="216" t="s">
        <v>182</v>
      </c>
      <c r="D36" s="217"/>
      <c r="E36" s="214" t="s">
        <v>181</v>
      </c>
      <c r="F36" s="215"/>
      <c r="G36" s="93"/>
      <c r="H36" s="94"/>
    </row>
    <row r="37" spans="2:8" ht="46.5" customHeight="1" x14ac:dyDescent="0.25">
      <c r="B37" s="90"/>
      <c r="C37" s="216" t="s">
        <v>39</v>
      </c>
      <c r="D37" s="217"/>
      <c r="E37" s="214" t="s">
        <v>183</v>
      </c>
      <c r="F37" s="215"/>
      <c r="G37" s="93"/>
      <c r="H37" s="94"/>
    </row>
    <row r="38" spans="2:8" ht="6.75" customHeight="1" thickBot="1" x14ac:dyDescent="0.3">
      <c r="B38" s="90"/>
      <c r="C38" s="227"/>
      <c r="D38" s="228"/>
      <c r="E38" s="229"/>
      <c r="F38" s="230"/>
      <c r="G38" s="93"/>
      <c r="H38" s="94"/>
    </row>
    <row r="39" spans="2:8" ht="15.75" thickTop="1" x14ac:dyDescent="0.25">
      <c r="B39" s="90"/>
      <c r="C39" s="91"/>
      <c r="D39" s="91"/>
      <c r="E39" s="92"/>
      <c r="F39" s="92"/>
      <c r="G39" s="93"/>
      <c r="H39" s="94"/>
    </row>
    <row r="40" spans="2:8" ht="21" customHeight="1" x14ac:dyDescent="0.25">
      <c r="B40" s="224" t="s">
        <v>192</v>
      </c>
      <c r="C40" s="225"/>
      <c r="D40" s="225"/>
      <c r="E40" s="225"/>
      <c r="F40" s="225"/>
      <c r="G40" s="225"/>
      <c r="H40" s="226"/>
    </row>
    <row r="41" spans="2:8" ht="20.25" customHeight="1" x14ac:dyDescent="0.25">
      <c r="B41" s="224" t="s">
        <v>193</v>
      </c>
      <c r="C41" s="225"/>
      <c r="D41" s="225"/>
      <c r="E41" s="225"/>
      <c r="F41" s="225"/>
      <c r="G41" s="225"/>
      <c r="H41" s="226"/>
    </row>
    <row r="42" spans="2:8" ht="20.25" customHeight="1" x14ac:dyDescent="0.25">
      <c r="B42" s="224" t="s">
        <v>194</v>
      </c>
      <c r="C42" s="225"/>
      <c r="D42" s="225"/>
      <c r="E42" s="225"/>
      <c r="F42" s="225"/>
      <c r="G42" s="225"/>
      <c r="H42" s="226"/>
    </row>
    <row r="43" spans="2:8" ht="20.25" customHeight="1" x14ac:dyDescent="0.25">
      <c r="B43" s="224" t="s">
        <v>195</v>
      </c>
      <c r="C43" s="225"/>
      <c r="D43" s="225"/>
      <c r="E43" s="225"/>
      <c r="F43" s="225"/>
      <c r="G43" s="225"/>
      <c r="H43" s="226"/>
    </row>
    <row r="44" spans="2:8" x14ac:dyDescent="0.25">
      <c r="B44" s="224" t="s">
        <v>196</v>
      </c>
      <c r="C44" s="225"/>
      <c r="D44" s="225"/>
      <c r="E44" s="225"/>
      <c r="F44" s="225"/>
      <c r="G44" s="225"/>
      <c r="H44" s="226"/>
    </row>
    <row r="45" spans="2:8" ht="15.75" thickBot="1" x14ac:dyDescent="0.3">
      <c r="B45" s="95"/>
      <c r="C45" s="96"/>
      <c r="D45" s="96"/>
      <c r="E45" s="96"/>
      <c r="F45" s="96"/>
      <c r="G45" s="96"/>
      <c r="H45" s="9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BR51"/>
  <sheetViews>
    <sheetView tabSelected="1" zoomScale="70" zoomScaleNormal="70" workbookViewId="0">
      <selection activeCell="S12" sqref="S12"/>
    </sheetView>
  </sheetViews>
  <sheetFormatPr baseColWidth="10" defaultColWidth="11.42578125" defaultRowHeight="16.5" x14ac:dyDescent="0.3"/>
  <cols>
    <col min="1" max="1" width="4" style="2" bestFit="1" customWidth="1"/>
    <col min="2" max="2" width="12.42578125" style="2" customWidth="1"/>
    <col min="3" max="3" width="21.85546875" style="2" customWidth="1"/>
    <col min="4" max="4" width="27.85546875" style="2" customWidth="1"/>
    <col min="5" max="5" width="16.28515625" style="2" customWidth="1"/>
    <col min="6" max="6" width="18.28515625" style="1" customWidth="1"/>
    <col min="7" max="7" width="15.42578125" style="1" customWidth="1"/>
    <col min="8" max="8" width="16.85546875" style="4" customWidth="1"/>
    <col min="9" max="9" width="15.140625" style="1" customWidth="1"/>
    <col min="10" max="10" width="15.85546875" style="1" customWidth="1"/>
    <col min="11" max="11" width="6.28515625" style="1" bestFit="1" customWidth="1"/>
    <col min="12" max="12" width="15" style="1" customWidth="1"/>
    <col min="13" max="13" width="28.28515625" style="1" hidden="1" customWidth="1"/>
    <col min="14" max="14" width="17" style="1" customWidth="1"/>
    <col min="15" max="15" width="6.28515625" style="1" bestFit="1" customWidth="1"/>
    <col min="16" max="16" width="14.85546875" style="1" customWidth="1"/>
    <col min="17" max="17" width="5.85546875" style="1" customWidth="1"/>
    <col min="18" max="18" width="30.140625" style="1" customWidth="1"/>
    <col min="19" max="19" width="15.28515625" style="1" customWidth="1"/>
    <col min="20" max="20" width="6.85546875" style="1" customWidth="1"/>
    <col min="21" max="21" width="5" style="1" customWidth="1"/>
    <col min="22" max="22" width="5.5703125" style="1" customWidth="1"/>
    <col min="23" max="23" width="7.140625" style="1" customWidth="1"/>
    <col min="24" max="24" width="6.7109375" style="1" customWidth="1"/>
    <col min="25" max="25" width="4.7109375" style="1" bestFit="1" customWidth="1"/>
    <col min="26" max="26" width="11.28515625" style="1" customWidth="1"/>
    <col min="27" max="27" width="8.7109375" style="1" customWidth="1"/>
    <col min="28" max="28" width="5.42578125" style="1" customWidth="1"/>
    <col min="29" max="29" width="9.28515625" style="1" customWidth="1"/>
    <col min="30" max="30" width="5.140625" style="1" customWidth="1"/>
    <col min="31" max="31" width="8.42578125" style="1" customWidth="1"/>
    <col min="32" max="32" width="7.28515625" style="1" customWidth="1"/>
    <col min="33" max="33" width="21.28515625" style="1" customWidth="1"/>
    <col min="34" max="34" width="26.7109375" style="1" customWidth="1"/>
    <col min="35" max="35" width="15.28515625" style="1" customWidth="1"/>
    <col min="36" max="36" width="16.5703125" style="1" customWidth="1"/>
    <col min="37" max="37" width="19.140625" style="1" customWidth="1"/>
    <col min="38" max="38" width="9.5703125" style="1" customWidth="1"/>
    <col min="39" max="16384" width="11.42578125" style="1"/>
  </cols>
  <sheetData>
    <row r="1" spans="1:70" ht="16.5" customHeight="1" x14ac:dyDescent="0.3">
      <c r="A1" s="255" t="s">
        <v>139</v>
      </c>
      <c r="B1" s="256"/>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row>
    <row r="2" spans="1:70" ht="24" customHeight="1" x14ac:dyDescent="0.3">
      <c r="A2" s="258"/>
      <c r="B2" s="259"/>
      <c r="C2" s="259"/>
      <c r="D2" s="259"/>
      <c r="E2" s="259"/>
      <c r="F2" s="259"/>
      <c r="G2" s="259"/>
      <c r="H2" s="259"/>
      <c r="I2" s="259"/>
      <c r="J2" s="259"/>
      <c r="K2" s="259"/>
      <c r="L2" s="259"/>
      <c r="M2" s="259"/>
      <c r="N2" s="259"/>
      <c r="O2" s="259"/>
      <c r="P2" s="259"/>
      <c r="Q2" s="259"/>
      <c r="R2" s="259"/>
      <c r="S2" s="259"/>
      <c r="T2" s="259"/>
      <c r="U2" s="259"/>
      <c r="V2" s="259"/>
      <c r="W2" s="259"/>
      <c r="X2" s="259"/>
      <c r="Y2" s="259"/>
      <c r="Z2" s="259"/>
      <c r="AA2" s="259"/>
      <c r="AB2" s="259"/>
      <c r="AC2" s="259"/>
      <c r="AD2" s="259"/>
      <c r="AE2" s="259"/>
      <c r="AF2" s="259"/>
      <c r="AG2" s="259"/>
      <c r="AH2" s="259"/>
      <c r="AI2" s="259"/>
      <c r="AJ2" s="259"/>
      <c r="AK2" s="259"/>
      <c r="AL2" s="260"/>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row>
    <row r="3" spans="1:70" x14ac:dyDescent="0.3">
      <c r="A3" s="26"/>
      <c r="B3" s="27"/>
      <c r="C3" s="26"/>
      <c r="D3" s="26"/>
      <c r="E3" s="26"/>
      <c r="F3" s="7"/>
      <c r="G3" s="7"/>
      <c r="H3" s="25"/>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row>
    <row r="4" spans="1:70" ht="26.25" customHeight="1" x14ac:dyDescent="0.3">
      <c r="A4" s="266" t="s">
        <v>43</v>
      </c>
      <c r="B4" s="267"/>
      <c r="C4" s="253" t="s">
        <v>233</v>
      </c>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c r="AF4" s="253"/>
      <c r="AG4" s="253"/>
      <c r="AH4" s="253"/>
      <c r="AI4" s="253"/>
      <c r="AJ4" s="253"/>
      <c r="AK4" s="253"/>
      <c r="AL4" s="253"/>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row>
    <row r="5" spans="1:70" ht="30" customHeight="1" x14ac:dyDescent="0.3">
      <c r="A5" s="266" t="s">
        <v>125</v>
      </c>
      <c r="B5" s="267"/>
      <c r="C5" s="254" t="s">
        <v>234</v>
      </c>
      <c r="D5" s="254"/>
      <c r="E5" s="254"/>
      <c r="F5" s="254"/>
      <c r="G5" s="254"/>
      <c r="H5" s="254"/>
      <c r="I5" s="254"/>
      <c r="J5" s="254"/>
      <c r="K5" s="254"/>
      <c r="L5" s="254"/>
      <c r="M5" s="254"/>
      <c r="N5" s="254"/>
      <c r="O5" s="254"/>
      <c r="P5" s="254"/>
      <c r="Q5" s="254"/>
      <c r="R5" s="254"/>
      <c r="S5" s="254"/>
      <c r="T5" s="254"/>
      <c r="U5" s="254"/>
      <c r="V5" s="254"/>
      <c r="W5" s="254"/>
      <c r="X5" s="254"/>
      <c r="Y5" s="254"/>
      <c r="Z5" s="254"/>
      <c r="AA5" s="254"/>
      <c r="AB5" s="254"/>
      <c r="AC5" s="254"/>
      <c r="AD5" s="254"/>
      <c r="AE5" s="254"/>
      <c r="AF5" s="254"/>
      <c r="AG5" s="254"/>
      <c r="AH5" s="254"/>
      <c r="AI5" s="254"/>
      <c r="AJ5" s="254"/>
      <c r="AK5" s="254"/>
      <c r="AL5" s="254"/>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row>
    <row r="6" spans="1:70" ht="49.5" customHeight="1" x14ac:dyDescent="0.3">
      <c r="A6" s="266" t="s">
        <v>44</v>
      </c>
      <c r="B6" s="267"/>
      <c r="C6" s="254" t="s">
        <v>235</v>
      </c>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row>
    <row r="7" spans="1:70" x14ac:dyDescent="0.3">
      <c r="A7" s="261" t="s">
        <v>134</v>
      </c>
      <c r="B7" s="262"/>
      <c r="C7" s="263"/>
      <c r="D7" s="263"/>
      <c r="E7" s="263"/>
      <c r="F7" s="263"/>
      <c r="G7" s="263"/>
      <c r="H7" s="263"/>
      <c r="I7" s="264"/>
      <c r="J7" s="265" t="s">
        <v>135</v>
      </c>
      <c r="K7" s="263"/>
      <c r="L7" s="263"/>
      <c r="M7" s="263"/>
      <c r="N7" s="263"/>
      <c r="O7" s="263"/>
      <c r="P7" s="264"/>
      <c r="Q7" s="265" t="s">
        <v>136</v>
      </c>
      <c r="R7" s="263"/>
      <c r="S7" s="263"/>
      <c r="T7" s="263"/>
      <c r="U7" s="263"/>
      <c r="V7" s="263"/>
      <c r="W7" s="263"/>
      <c r="X7" s="263"/>
      <c r="Y7" s="264"/>
      <c r="Z7" s="265" t="s">
        <v>137</v>
      </c>
      <c r="AA7" s="263"/>
      <c r="AB7" s="263"/>
      <c r="AC7" s="263"/>
      <c r="AD7" s="263"/>
      <c r="AE7" s="263"/>
      <c r="AF7" s="264"/>
      <c r="AG7" s="265" t="s">
        <v>34</v>
      </c>
      <c r="AH7" s="263"/>
      <c r="AI7" s="263"/>
      <c r="AJ7" s="263"/>
      <c r="AK7" s="263"/>
      <c r="AL7" s="264"/>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row>
    <row r="8" spans="1:70" ht="16.5" customHeight="1" x14ac:dyDescent="0.3">
      <c r="A8" s="334" t="s">
        <v>0</v>
      </c>
      <c r="B8" s="338" t="s">
        <v>2</v>
      </c>
      <c r="C8" s="330" t="s">
        <v>3</v>
      </c>
      <c r="D8" s="330" t="s">
        <v>42</v>
      </c>
      <c r="E8" s="329" t="s">
        <v>202</v>
      </c>
      <c r="F8" s="330" t="s">
        <v>237</v>
      </c>
      <c r="G8" s="136"/>
      <c r="H8" s="329" t="s">
        <v>50</v>
      </c>
      <c r="I8" s="330" t="s">
        <v>130</v>
      </c>
      <c r="J8" s="337" t="s">
        <v>33</v>
      </c>
      <c r="K8" s="327" t="s">
        <v>5</v>
      </c>
      <c r="L8" s="329" t="s">
        <v>86</v>
      </c>
      <c r="M8" s="329" t="s">
        <v>91</v>
      </c>
      <c r="N8" s="328" t="s">
        <v>45</v>
      </c>
      <c r="O8" s="327" t="s">
        <v>5</v>
      </c>
      <c r="P8" s="330" t="s">
        <v>48</v>
      </c>
      <c r="Q8" s="331" t="s">
        <v>11</v>
      </c>
      <c r="R8" s="326" t="s">
        <v>152</v>
      </c>
      <c r="S8" s="329" t="s">
        <v>12</v>
      </c>
      <c r="T8" s="326" t="s">
        <v>8</v>
      </c>
      <c r="U8" s="326"/>
      <c r="V8" s="326"/>
      <c r="W8" s="326"/>
      <c r="X8" s="326"/>
      <c r="Y8" s="326"/>
      <c r="Z8" s="333" t="s">
        <v>133</v>
      </c>
      <c r="AA8" s="333" t="s">
        <v>46</v>
      </c>
      <c r="AB8" s="333" t="s">
        <v>5</v>
      </c>
      <c r="AC8" s="333" t="s">
        <v>47</v>
      </c>
      <c r="AD8" s="333" t="s">
        <v>5</v>
      </c>
      <c r="AE8" s="333" t="s">
        <v>49</v>
      </c>
      <c r="AF8" s="331" t="s">
        <v>29</v>
      </c>
      <c r="AG8" s="326" t="s">
        <v>34</v>
      </c>
      <c r="AH8" s="326" t="s">
        <v>35</v>
      </c>
      <c r="AI8" s="326" t="s">
        <v>36</v>
      </c>
      <c r="AJ8" s="326" t="s">
        <v>38</v>
      </c>
      <c r="AK8" s="326" t="s">
        <v>37</v>
      </c>
      <c r="AL8" s="326" t="s">
        <v>39</v>
      </c>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row>
    <row r="9" spans="1:70" s="3" customFormat="1" ht="94.5" customHeight="1" x14ac:dyDescent="0.25">
      <c r="A9" s="335"/>
      <c r="B9" s="338"/>
      <c r="C9" s="326"/>
      <c r="D9" s="326"/>
      <c r="E9" s="337"/>
      <c r="F9" s="336"/>
      <c r="G9" s="144" t="s">
        <v>236</v>
      </c>
      <c r="H9" s="330"/>
      <c r="I9" s="326"/>
      <c r="J9" s="330"/>
      <c r="K9" s="265"/>
      <c r="L9" s="330"/>
      <c r="M9" s="330"/>
      <c r="N9" s="265"/>
      <c r="O9" s="265"/>
      <c r="P9" s="326"/>
      <c r="Q9" s="332"/>
      <c r="R9" s="326"/>
      <c r="S9" s="330"/>
      <c r="T9" s="6" t="s">
        <v>13</v>
      </c>
      <c r="U9" s="6" t="s">
        <v>17</v>
      </c>
      <c r="V9" s="6" t="s">
        <v>28</v>
      </c>
      <c r="W9" s="6" t="s">
        <v>18</v>
      </c>
      <c r="X9" s="6" t="s">
        <v>21</v>
      </c>
      <c r="Y9" s="6" t="s">
        <v>24</v>
      </c>
      <c r="Z9" s="333"/>
      <c r="AA9" s="333"/>
      <c r="AB9" s="333"/>
      <c r="AC9" s="333"/>
      <c r="AD9" s="333"/>
      <c r="AE9" s="333"/>
      <c r="AF9" s="332"/>
      <c r="AG9" s="326"/>
      <c r="AH9" s="326"/>
      <c r="AI9" s="326"/>
      <c r="AJ9" s="326"/>
      <c r="AK9" s="326"/>
      <c r="AL9" s="326"/>
      <c r="AM9" s="24"/>
      <c r="AN9" s="24"/>
      <c r="AO9" s="24"/>
      <c r="AP9" s="24"/>
      <c r="AQ9" s="24"/>
      <c r="AR9" s="24"/>
      <c r="AS9" s="24"/>
      <c r="AT9" s="24"/>
      <c r="AU9" s="24"/>
      <c r="AV9" s="24"/>
      <c r="AW9" s="24"/>
      <c r="AX9" s="24"/>
      <c r="AY9" s="24"/>
      <c r="AZ9" s="24"/>
      <c r="BA9" s="24"/>
      <c r="BB9" s="24"/>
      <c r="BC9" s="24"/>
      <c r="BD9" s="24"/>
      <c r="BE9" s="24"/>
      <c r="BF9" s="24"/>
      <c r="BG9" s="24"/>
      <c r="BH9" s="24"/>
      <c r="BI9" s="24"/>
      <c r="BJ9" s="24"/>
      <c r="BK9" s="24"/>
      <c r="BL9" s="24"/>
      <c r="BM9" s="24"/>
      <c r="BN9" s="24"/>
      <c r="BO9" s="24"/>
      <c r="BP9" s="24"/>
      <c r="BQ9" s="24"/>
      <c r="BR9" s="24"/>
    </row>
    <row r="10" spans="1:70" s="161" customFormat="1" ht="409.6" customHeight="1" x14ac:dyDescent="0.25">
      <c r="A10" s="145">
        <v>1</v>
      </c>
      <c r="B10" s="146" t="s">
        <v>129</v>
      </c>
      <c r="C10" s="180" t="s">
        <v>213</v>
      </c>
      <c r="D10" s="181" t="s">
        <v>222</v>
      </c>
      <c r="E10" s="179" t="s">
        <v>214</v>
      </c>
      <c r="F10" s="182" t="s">
        <v>240</v>
      </c>
      <c r="G10" s="183" t="s">
        <v>223</v>
      </c>
      <c r="H10" s="184" t="s">
        <v>118</v>
      </c>
      <c r="I10" s="185">
        <f>11+3</f>
        <v>14</v>
      </c>
      <c r="J10" s="186" t="str">
        <f>IF(I10&lt;=0,"",IF(I10&lt;=2,"Muy Baja",IF(I10&lt;=24,"Baja",IF(I10&lt;=500,"Media",IF(I10&lt;=5000,"Alta","Muy Alta")))))</f>
        <v>Baja</v>
      </c>
      <c r="K10" s="187">
        <f>IF(J10="","",IF(J10="Muy Baja",0.2,IF(J10="Baja",0.4,IF(J10="Media",0.6,IF(J10="Alta",0.8,IF(J10="Muy Alta",1,))))))</f>
        <v>0.4</v>
      </c>
      <c r="L10" s="188" t="s">
        <v>211</v>
      </c>
      <c r="M10" s="187" t="str">
        <f ca="1">IF(NOT(ISERROR(MATCH(L10,'Tabla Impacto'!$B$221:$B$223,0))),'Tabla Impacto'!$F$223&amp;"Por favor no seleccionar los criterios de impacto(Afectación Económica o presupuestal y Pérdida Reputacional)",L10)</f>
        <v xml:space="preserve">     Mayor a 10000 SMLMV</v>
      </c>
      <c r="N10" s="186" t="str">
        <f ca="1">IF(OR(M10='Tabla Impacto'!$C$11,M10='Tabla Impacto'!$D$11),"Leve",IF(OR(M10='Tabla Impacto'!$C$12,M10='Tabla Impacto'!$D$12),"Menor",IF(OR(M10='Tabla Impacto'!$C$13,M10='Tabla Impacto'!$D$13),"Moderado",IF(OR(M10='Tabla Impacto'!$C$14,M10='Tabla Impacto'!$D$14),"Mayor",IF(OR(M10='Tabla Impacto'!$C$15,M10='Tabla Impacto'!$D$15),"Catastrófico","")))))</f>
        <v>Catastrófico</v>
      </c>
      <c r="O10" s="187">
        <f ca="1">IF(N10="","",IF(N10="Leve",0.2,IF(N10="Menor",0.4,IF(N10="Moderado",0.6,IF(N10="Mayor",0.8,IF(N10="Catastrófico",1,))))))</f>
        <v>1</v>
      </c>
      <c r="P10" s="189"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Extremo</v>
      </c>
      <c r="Q10" s="190">
        <v>1</v>
      </c>
      <c r="R10" s="174" t="s">
        <v>238</v>
      </c>
      <c r="S10" s="191" t="str">
        <f>IF(OR(T10="Preventivo",T10="Detectivo"),"Probabilidad",IF(T10="Correctivo","Impacto",""))</f>
        <v>Probabilidad</v>
      </c>
      <c r="T10" s="192" t="s">
        <v>14</v>
      </c>
      <c r="U10" s="192" t="s">
        <v>9</v>
      </c>
      <c r="V10" s="193" t="str">
        <f>IF(AND(T10="Preventivo",U10="Automático"),"50%",IF(AND(T10="Preventivo",U10="Manual"),"40%",IF(AND(T10="Detectivo",U10="Automático"),"40%",IF(AND(T10="Detectivo",U10="Manual"),"30%",IF(AND(T10="Correctivo",U10="Automático"),"35%",IF(AND(T10="Correctivo",U10="Manual"),"25%",""))))))</f>
        <v>40%</v>
      </c>
      <c r="W10" s="194" t="s">
        <v>19</v>
      </c>
      <c r="X10" s="192" t="s">
        <v>22</v>
      </c>
      <c r="Y10" s="192" t="s">
        <v>114</v>
      </c>
      <c r="Z10" s="195">
        <f>IFERROR(IF(S10="Probabilidad",(K10-(+K10*V10)),IF(S10="Impacto",K10,"")),"")</f>
        <v>0.24</v>
      </c>
      <c r="AA10" s="196" t="str">
        <f>IFERROR(IF(Z10="","",IF(Z10&lt;=0.2,"Muy Baja",IF(Z10&lt;=0.4,"Baja",IF(Z10&lt;=0.6,"Media",IF(Z10&lt;=0.8,"Alta","Muy Alta"))))),"")</f>
        <v>Baja</v>
      </c>
      <c r="AB10" s="197">
        <f>+Z10</f>
        <v>0.24</v>
      </c>
      <c r="AC10" s="196" t="str">
        <f ca="1">IFERROR(IF(AD10="","",IF(AD10&lt;=0.2,"Leve",IF(AD10&lt;=0.4,"Menor",IF(AD10&lt;=0.6,"Moderado",IF(AD10&lt;=0.8,"Mayor","Catastrófico"))))),"")</f>
        <v>Catastrófico</v>
      </c>
      <c r="AD10" s="197">
        <f ca="1">IFERROR(IF(S10="Impacto",(O10-(+O10*V10)),IF(S10="Probabilidad",O10,"")),"")</f>
        <v>1</v>
      </c>
      <c r="AE10" s="198"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Extremo</v>
      </c>
      <c r="AF10" s="199" t="s">
        <v>131</v>
      </c>
      <c r="AG10" s="174" t="s">
        <v>224</v>
      </c>
      <c r="AH10" s="174" t="s">
        <v>230</v>
      </c>
      <c r="AI10" s="175" t="s">
        <v>225</v>
      </c>
      <c r="AJ10" s="176"/>
      <c r="AK10" s="174"/>
      <c r="AL10" s="177" t="s">
        <v>41</v>
      </c>
      <c r="AM10" s="160"/>
      <c r="AN10" s="160"/>
      <c r="AO10" s="160"/>
      <c r="AP10" s="160"/>
      <c r="AQ10" s="160"/>
      <c r="AR10" s="160"/>
      <c r="AS10" s="160"/>
      <c r="AT10" s="160"/>
      <c r="AU10" s="160"/>
      <c r="AV10" s="160"/>
      <c r="AW10" s="160"/>
      <c r="AX10" s="160"/>
      <c r="AY10" s="160"/>
      <c r="AZ10" s="160"/>
      <c r="BA10" s="160"/>
      <c r="BB10" s="160"/>
      <c r="BC10" s="160"/>
      <c r="BD10" s="160"/>
      <c r="BE10" s="160"/>
      <c r="BF10" s="160"/>
      <c r="BG10" s="160"/>
      <c r="BH10" s="160"/>
      <c r="BI10" s="160"/>
      <c r="BJ10" s="160"/>
      <c r="BK10" s="160"/>
      <c r="BL10" s="160"/>
      <c r="BM10" s="160"/>
      <c r="BN10" s="160"/>
      <c r="BO10" s="160"/>
      <c r="BP10" s="160"/>
      <c r="BQ10" s="160"/>
      <c r="BR10" s="160"/>
    </row>
    <row r="11" spans="1:70" s="163" customFormat="1" ht="255.75" customHeight="1" x14ac:dyDescent="0.2">
      <c r="A11" s="145">
        <v>2</v>
      </c>
      <c r="B11" s="200" t="s">
        <v>129</v>
      </c>
      <c r="C11" s="201" t="s">
        <v>221</v>
      </c>
      <c r="D11" s="202" t="s">
        <v>239</v>
      </c>
      <c r="E11" s="203" t="s">
        <v>227</v>
      </c>
      <c r="F11" s="204" t="s">
        <v>241</v>
      </c>
      <c r="G11" s="182" t="s">
        <v>215</v>
      </c>
      <c r="H11" s="184" t="s">
        <v>118</v>
      </c>
      <c r="I11" s="185">
        <v>120000</v>
      </c>
      <c r="J11" s="186" t="str">
        <f t="shared" ref="J11" si="0">IF(I11&lt;=0,"",IF(I11&lt;=2,"Muy Baja",IF(I11&lt;=24,"Baja",IF(I11&lt;=500,"Media",IF(I11&lt;=5000,"Alta","Muy Alta")))))</f>
        <v>Muy Alta</v>
      </c>
      <c r="K11" s="187">
        <f t="shared" ref="K11" si="1">IF(J11="","",IF(J11="Muy Baja",0.2,IF(J11="Baja",0.4,IF(J11="Media",0.6,IF(J11="Alta",0.8,IF(J11="Muy Alta",1,))))))</f>
        <v>1</v>
      </c>
      <c r="L11" s="188" t="s">
        <v>145</v>
      </c>
      <c r="M11" s="187" t="str">
        <f ca="1">IF(NOT(ISERROR(MATCH(L11,'Tabla Impacto'!$B$221:$B$223,0))),'Tabla Impacto'!$F$223&amp;"Por favor no seleccionar los criterios de impacto(Afectación Económica o presupuestal y Pérdida Reputacional)",L11)</f>
        <v xml:space="preserve">     El riesgo afecta la imagen de la entidad con algunos usuarios de relevancia frente al logro de los objetivos</v>
      </c>
      <c r="N11" s="186" t="str">
        <f ca="1">IF(OR(M11='Tabla Impacto'!$C$11,M11='Tabla Impacto'!$D$11),"Leve",IF(OR(M11='Tabla Impacto'!$C$12,M11='Tabla Impacto'!$D$12),"Menor",IF(OR(M11='Tabla Impacto'!$C$13,M11='Tabla Impacto'!$D$13),"Moderado",IF(OR(M11='Tabla Impacto'!$C$14,M11='Tabla Impacto'!$D$14),"Mayor",IF(OR(M11='Tabla Impacto'!$C$15,M11='Tabla Impacto'!$D$15),"Catastrófico","")))))</f>
        <v>Moderado</v>
      </c>
      <c r="O11" s="187">
        <f t="shared" ref="O11" ca="1" si="2">IF(N11="","",IF(N11="Leve",0.2,IF(N11="Menor",0.4,IF(N11="Moderado",0.6,IF(N11="Mayor",0.8,IF(N11="Catastrófico",1,))))))</f>
        <v>0.6</v>
      </c>
      <c r="P11" s="189" t="str">
        <f t="shared" ref="P11" ca="1" si="3">IF(OR(AND(J11="Muy Baja",N11="Leve"),AND(J11="Muy Baja",N11="Menor"),AND(J11="Baja",N11="Leve")),"Bajo",IF(OR(AND(J11="Muy baja",N11="Moderado"),AND(J11="Baja",N11="Menor"),AND(J11="Baja",N11="Moderado"),AND(J11="Media",N11="Leve"),AND(J11="Media",N11="Menor"),AND(J11="Media",N11="Moderado"),AND(J11="Alta",N11="Leve"),AND(J11="Alta",N11="Menor")),"Moderado",IF(OR(AND(J11="Muy Baja",N11="Mayor"),AND(J11="Baja",N11="Mayor"),AND(J11="Media",N11="Mayor"),AND(J11="Alta",N11="Moderado"),AND(J11="Alta",N11="Mayor"),AND(J11="Muy Alta",N11="Leve"),AND(J11="Muy Alta",N11="Menor"),AND(J11="Muy Alta",N11="Moderado"),AND(J11="Muy Alta",N11="Mayor")),"Alto",IF(OR(AND(J11="Muy Baja",N11="Catastrófico"),AND(J11="Baja",N11="Catastrófico"),AND(J11="Media",N11="Catastrófico"),AND(J11="Alta",N11="Catastrófico"),AND(J11="Muy Alta",N11="Catastrófico")),"Extremo",""))))</f>
        <v>Alto</v>
      </c>
      <c r="Q11" s="205">
        <v>1</v>
      </c>
      <c r="R11" s="213" t="s">
        <v>243</v>
      </c>
      <c r="S11" s="206" t="str">
        <f>IF(OR(T11="Preventivo",T11="Detectivo"),"Probabilidad",IF(T11="Correctivo","Impacto",""))</f>
        <v>Probabilidad</v>
      </c>
      <c r="T11" s="207" t="s">
        <v>14</v>
      </c>
      <c r="U11" s="207" t="s">
        <v>9</v>
      </c>
      <c r="V11" s="208" t="str">
        <f>IF(AND(T11="Preventivo",U11="Automático"),"50%",IF(AND(T11="Preventivo",U11="Manual"),"40%",IF(AND(T11="Detectivo",U11="Automático"),"40%",IF(AND(T11="Detectivo",U11="Manual"),"30%",IF(AND(T11="Correctivo",U11="Automático"),"35%",IF(AND(T11="Correctivo",U11="Manual"),"25%",""))))))</f>
        <v>40%</v>
      </c>
      <c r="W11" s="209" t="s">
        <v>19</v>
      </c>
      <c r="X11" s="207" t="s">
        <v>22</v>
      </c>
      <c r="Y11" s="207" t="s">
        <v>114</v>
      </c>
      <c r="Z11" s="210">
        <f>IFERROR(IF(S11="Probabilidad",(K11-(+K11*V11)),IF(S11="Impacto",K11,"")),"")</f>
        <v>0.6</v>
      </c>
      <c r="AA11" s="196" t="str">
        <f>IFERROR(IF(Z11="","",IF(Z11&lt;=0.2,"Muy Baja",IF(Z11&lt;=0.4,"Baja",IF(Z11&lt;=0.6,"Media",IF(Z11&lt;=0.8,"Alta","Muy Alta"))))),"")</f>
        <v>Media</v>
      </c>
      <c r="AB11" s="211">
        <f>+Z11</f>
        <v>0.6</v>
      </c>
      <c r="AC11" s="196" t="str">
        <f ca="1">IFERROR(IF(AD11="","",IF(AD11&lt;=0.2,"Leve",IF(AD11&lt;=0.4,"Menor",IF(AD11&lt;=0.6,"Moderado",IF(AD11&lt;=0.8,"Mayor","Catastrófico"))))),"")</f>
        <v>Moderado</v>
      </c>
      <c r="AD11" s="211">
        <f ca="1">IFERROR(IF(S11="Impacto",(O11-(+O11*V11)),IF(S11="Probabilidad",O11,"")),"")</f>
        <v>0.6</v>
      </c>
      <c r="AE11" s="198" t="str">
        <f ca="1">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Moderado</v>
      </c>
      <c r="AF11" s="212" t="s">
        <v>131</v>
      </c>
      <c r="AG11" s="178" t="s">
        <v>228</v>
      </c>
      <c r="AH11" s="174" t="s">
        <v>229</v>
      </c>
      <c r="AI11" s="175" t="s">
        <v>226</v>
      </c>
      <c r="AJ11" s="176"/>
      <c r="AK11" s="174"/>
      <c r="AL11" s="177" t="s">
        <v>41</v>
      </c>
      <c r="AM11" s="162"/>
      <c r="AN11" s="162"/>
      <c r="AO11" s="162"/>
      <c r="AP11" s="162"/>
      <c r="AQ11" s="162"/>
      <c r="AR11" s="162"/>
      <c r="AS11" s="162"/>
      <c r="AT11" s="162"/>
      <c r="AU11" s="162"/>
      <c r="AV11" s="162"/>
      <c r="AW11" s="162"/>
      <c r="AX11" s="162"/>
      <c r="AY11" s="162"/>
      <c r="AZ11" s="162"/>
      <c r="BA11" s="162"/>
      <c r="BB11" s="162"/>
      <c r="BC11" s="162"/>
      <c r="BD11" s="162"/>
      <c r="BE11" s="162"/>
      <c r="BF11" s="162"/>
      <c r="BG11" s="162"/>
      <c r="BH11" s="162"/>
      <c r="BI11" s="162"/>
      <c r="BJ11" s="162"/>
      <c r="BK11" s="162"/>
      <c r="BL11" s="162"/>
      <c r="BM11" s="162"/>
      <c r="BN11" s="162"/>
      <c r="BO11" s="162"/>
      <c r="BP11" s="162"/>
      <c r="BQ11" s="162"/>
      <c r="BR11" s="162"/>
    </row>
    <row r="12" spans="1:70" s="163" customFormat="1" ht="409.6" customHeight="1" x14ac:dyDescent="0.2">
      <c r="A12" s="145">
        <v>3</v>
      </c>
      <c r="B12" s="200" t="s">
        <v>127</v>
      </c>
      <c r="C12" s="180" t="s">
        <v>216</v>
      </c>
      <c r="D12" s="181" t="s">
        <v>217</v>
      </c>
      <c r="E12" s="203" t="s">
        <v>218</v>
      </c>
      <c r="F12" s="204" t="s">
        <v>242</v>
      </c>
      <c r="G12" s="182" t="s">
        <v>219</v>
      </c>
      <c r="H12" s="184" t="s">
        <v>118</v>
      </c>
      <c r="I12" s="185">
        <v>5</v>
      </c>
      <c r="J12" s="186" t="str">
        <f t="shared" ref="J12" si="4">IF(I12&lt;=0,"",IF(I12&lt;=2,"Muy Baja",IF(I12&lt;=24,"Baja",IF(I12&lt;=500,"Media",IF(I12&lt;=5000,"Alta","Muy Alta")))))</f>
        <v>Baja</v>
      </c>
      <c r="K12" s="187">
        <f t="shared" ref="K12" si="5">IF(J12="","",IF(J12="Muy Baja",0.2,IF(J12="Baja",0.4,IF(J12="Media",0.6,IF(J12="Alta",0.8,IF(J12="Muy Alta",1,))))))</f>
        <v>0.4</v>
      </c>
      <c r="L12" s="188" t="s">
        <v>145</v>
      </c>
      <c r="M12" s="187" t="str">
        <f ca="1">IF(NOT(ISERROR(MATCH(L12,'Tabla Impacto'!$B$221:$B$223,0))),'Tabla Impacto'!$F$223&amp;"Por favor no seleccionar los criterios de impacto(Afectación Económica o presupuestal y Pérdida Reputacional)",L12)</f>
        <v xml:space="preserve">     El riesgo afecta la imagen de la entidad con algunos usuarios de relevancia frente al logro de los objetivos</v>
      </c>
      <c r="N12" s="186" t="str">
        <f ca="1">IF(OR(M12='Tabla Impacto'!$C$11,M12='Tabla Impacto'!$D$11),"Leve",IF(OR(M12='Tabla Impacto'!$C$12,M12='Tabla Impacto'!$D$12),"Menor",IF(OR(M12='Tabla Impacto'!$C$13,M12='Tabla Impacto'!$D$13),"Moderado",IF(OR(M12='Tabla Impacto'!$C$14,M12='Tabla Impacto'!$D$14),"Mayor",IF(OR(M12='Tabla Impacto'!$C$15,M12='Tabla Impacto'!$D$15),"Catastrófico","")))))</f>
        <v>Moderado</v>
      </c>
      <c r="O12" s="187">
        <f t="shared" ref="O12" ca="1" si="6">IF(N12="","",IF(N12="Leve",0.2,IF(N12="Menor",0.4,IF(N12="Moderado",0.6,IF(N12="Mayor",0.8,IF(N12="Catastrófico",1,))))))</f>
        <v>0.6</v>
      </c>
      <c r="P12" s="189" t="str">
        <f t="shared" ref="P12" ca="1" si="7">IF(OR(AND(J12="Muy Baja",N12="Leve"),AND(J12="Muy Baja",N12="Menor"),AND(J12="Baja",N12="Leve")),"Bajo",IF(OR(AND(J12="Muy baja",N12="Moderado"),AND(J12="Baja",N12="Menor"),AND(J12="Baja",N12="Moderado"),AND(J12="Media",N12="Leve"),AND(J12="Media",N12="Menor"),AND(J12="Media",N12="Moderado"),AND(J12="Alta",N12="Leve"),AND(J12="Alta",N12="Menor")),"Moderado",IF(OR(AND(J12="Muy Baja",N12="Mayor"),AND(J12="Baja",N12="Mayor"),AND(J12="Media",N12="Mayor"),AND(J12="Alta",N12="Moderado"),AND(J12="Alta",N12="Mayor"),AND(J12="Muy Alta",N12="Leve"),AND(J12="Muy Alta",N12="Menor"),AND(J12="Muy Alta",N12="Moderado"),AND(J12="Muy Alta",N12="Mayor")),"Alto",IF(OR(AND(J12="Muy Baja",N12="Catastrófico"),AND(J12="Baja",N12="Catastrófico"),AND(J12="Media",N12="Catastrófico"),AND(J12="Alta",N12="Catastrófico"),AND(J12="Muy Alta",N12="Catastrófico")),"Extremo",""))))</f>
        <v>Moderado</v>
      </c>
      <c r="Q12" s="205">
        <v>1</v>
      </c>
      <c r="R12" s="213" t="s">
        <v>244</v>
      </c>
      <c r="S12" s="206" t="str">
        <f>IF(OR(T12="Preventivo",T12="Detectivo"),"Probabilidad",IF(T12="Correctivo","Impacto",""))</f>
        <v>Probabilidad</v>
      </c>
      <c r="T12" s="207" t="s">
        <v>14</v>
      </c>
      <c r="U12" s="207" t="s">
        <v>9</v>
      </c>
      <c r="V12" s="208" t="str">
        <f>IF(AND(T12="Preventivo",U12="Automático"),"50%",IF(AND(T12="Preventivo",U12="Manual"),"40%",IF(AND(T12="Detectivo",U12="Automático"),"40%",IF(AND(T12="Detectivo",U12="Manual"),"30%",IF(AND(T12="Correctivo",U12="Automático"),"35%",IF(AND(T12="Correctivo",U12="Manual"),"25%",""))))))</f>
        <v>40%</v>
      </c>
      <c r="W12" s="209" t="s">
        <v>20</v>
      </c>
      <c r="X12" s="207" t="s">
        <v>22</v>
      </c>
      <c r="Y12" s="207" t="s">
        <v>114</v>
      </c>
      <c r="Z12" s="210">
        <f>IFERROR(IF(S12="Probabilidad",(K12-(+K12*V12)),IF(S12="Impacto",K12,"")),"")</f>
        <v>0.24</v>
      </c>
      <c r="AA12" s="196" t="str">
        <f>IFERROR(IF(Z12="","",IF(Z12&lt;=0.2,"Muy Baja",IF(Z12&lt;=0.4,"Baja",IF(Z12&lt;=0.6,"Media",IF(Z12&lt;=0.8,"Alta","Muy Alta"))))),"")</f>
        <v>Baja</v>
      </c>
      <c r="AB12" s="211">
        <f>+Z12</f>
        <v>0.24</v>
      </c>
      <c r="AC12" s="196" t="str">
        <f ca="1">IFERROR(IF(AD12="","",IF(AD12&lt;=0.2,"Leve",IF(AD12&lt;=0.4,"Menor",IF(AD12&lt;=0.6,"Moderado",IF(AD12&lt;=0.8,"Mayor","Catastrófico"))))),"")</f>
        <v>Moderado</v>
      </c>
      <c r="AD12" s="211">
        <f ca="1">IFERROR(IF(S12="Impacto",(O12-(+O12*V12)),IF(S12="Probabilidad",O12,"")),"")</f>
        <v>0.6</v>
      </c>
      <c r="AE12" s="198" t="str">
        <f ca="1">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Moderado</v>
      </c>
      <c r="AF12" s="212" t="s">
        <v>131</v>
      </c>
      <c r="AG12" s="174" t="s">
        <v>231</v>
      </c>
      <c r="AH12" s="174" t="s">
        <v>232</v>
      </c>
      <c r="AI12" s="176" t="s">
        <v>220</v>
      </c>
      <c r="AJ12" s="176"/>
      <c r="AK12" s="174"/>
      <c r="AL12" s="177" t="s">
        <v>41</v>
      </c>
      <c r="AM12" s="162"/>
      <c r="AN12" s="162"/>
      <c r="AO12" s="162"/>
      <c r="AP12" s="162"/>
      <c r="AQ12" s="162"/>
      <c r="AR12" s="162"/>
      <c r="AS12" s="162"/>
      <c r="AT12" s="162"/>
      <c r="AU12" s="162"/>
      <c r="AV12" s="162"/>
      <c r="AW12" s="162"/>
      <c r="AX12" s="162"/>
      <c r="AY12" s="162"/>
      <c r="AZ12" s="162"/>
      <c r="BA12" s="162"/>
      <c r="BB12" s="162"/>
      <c r="BC12" s="162"/>
      <c r="BD12" s="162"/>
      <c r="BE12" s="162"/>
      <c r="BF12" s="162"/>
      <c r="BG12" s="162"/>
      <c r="BH12" s="162"/>
      <c r="BI12" s="162"/>
      <c r="BJ12" s="162"/>
      <c r="BK12" s="162"/>
      <c r="BL12" s="162"/>
      <c r="BM12" s="162"/>
      <c r="BN12" s="162"/>
      <c r="BO12" s="162"/>
      <c r="BP12" s="162"/>
      <c r="BQ12" s="162"/>
      <c r="BR12" s="162"/>
    </row>
    <row r="13" spans="1:70" s="166" customFormat="1" ht="26.25" hidden="1" customHeight="1" x14ac:dyDescent="0.2">
      <c r="A13" s="313">
        <v>5</v>
      </c>
      <c r="B13" s="301"/>
      <c r="C13" s="301"/>
      <c r="D13" s="319"/>
      <c r="E13" s="164"/>
      <c r="F13" s="322"/>
      <c r="G13" s="147"/>
      <c r="H13" s="323"/>
      <c r="I13" s="304"/>
      <c r="J13" s="307" t="str">
        <f t="shared" ref="J13" si="8">IF(I13&lt;=0,"",IF(I13&lt;=2,"Muy Baja",IF(I13&lt;=24,"Baja",IF(I13&lt;=500,"Media",IF(I13&lt;=5000,"Alta","Muy Alta")))))</f>
        <v/>
      </c>
      <c r="K13" s="295" t="str">
        <f t="shared" ref="K13" si="9">IF(J13="","",IF(J13="Muy Baja",0.2,IF(J13="Baja",0.4,IF(J13="Media",0.6,IF(J13="Alta",0.8,IF(J13="Muy Alta",1,))))))</f>
        <v/>
      </c>
      <c r="L13" s="310"/>
      <c r="M13" s="295">
        <f ca="1">IF(NOT(ISERROR(MATCH(L13,'Tabla Impacto'!$B$221:$B$223,0))),'Tabla Impacto'!$F$223&amp;"Por favor no seleccionar los criterios de impacto(Afectación Económica o presupuestal y Pérdida Reputacional)",L13)</f>
        <v>0</v>
      </c>
      <c r="N13" s="307" t="str">
        <f ca="1">IF(OR(M13='Tabla Impacto'!$C$11,M13='Tabla Impacto'!$D$11),"Leve",IF(OR(M13='Tabla Impacto'!$C$12,M13='Tabla Impacto'!$D$12),"Menor",IF(OR(M13='Tabla Impacto'!$C$13,M13='Tabla Impacto'!$D$13),"Moderado",IF(OR(M13='Tabla Impacto'!$C$14,M13='Tabla Impacto'!$D$14),"Mayor",IF(OR(M13='Tabla Impacto'!$C$15,M13='Tabla Impacto'!$D$15),"Catastrófico","")))))</f>
        <v/>
      </c>
      <c r="O13" s="295" t="str">
        <f t="shared" ref="O13" ca="1" si="10">IF(N13="","",IF(N13="Leve",0.2,IF(N13="Menor",0.4,IF(N13="Moderado",0.6,IF(N13="Mayor",0.8,IF(N13="Catastrófico",1,))))))</f>
        <v/>
      </c>
      <c r="P13" s="298" t="str">
        <f t="shared" ref="P13" ca="1" si="11">IF(OR(AND(J13="Muy Baja",N13="Leve"),AND(J13="Muy Baja",N13="Menor"),AND(J13="Baja",N13="Leve")),"Bajo",IF(OR(AND(J13="Muy baja",N13="Moderado"),AND(J13="Baja",N13="Menor"),AND(J13="Baja",N13="Moderado"),AND(J13="Media",N13="Leve"),AND(J13="Media",N13="Menor"),AND(J13="Media",N13="Moderado"),AND(J13="Alta",N13="Leve"),AND(J13="Alta",N13="Menor")),"Moderado",IF(OR(AND(J13="Muy Baja",N13="Mayor"),AND(J13="Baja",N13="Mayor"),AND(J13="Media",N13="Mayor"),AND(J13="Alta",N13="Moderado"),AND(J13="Alta",N13="Mayor"),AND(J13="Muy Alta",N13="Leve"),AND(J13="Muy Alta",N13="Menor"),AND(J13="Muy Alta",N13="Moderado"),AND(J13="Muy Alta",N13="Mayor")),"Alto",IF(OR(AND(J13="Muy Baja",N13="Catastrófico"),AND(J13="Baja",N13="Catastrófico"),AND(J13="Media",N13="Catastrófico"),AND(J13="Alta",N13="Catastrófico"),AND(J13="Muy Alta",N13="Catastrófico")),"Extremo",""))))</f>
        <v/>
      </c>
      <c r="Q13" s="148">
        <v>1</v>
      </c>
      <c r="R13" s="106"/>
      <c r="S13" s="149" t="str">
        <f>IF(OR(T13="Preventivo",T13="Detectivo"),"Probabilidad",IF(T13="Correctivo","Impacto",""))</f>
        <v/>
      </c>
      <c r="T13" s="150"/>
      <c r="U13" s="150"/>
      <c r="V13" s="151" t="str">
        <f>IF(AND(T13="Preventivo",U13="Automático"),"50%",IF(AND(T13="Preventivo",U13="Manual"),"40%",IF(AND(T13="Detectivo",U13="Automático"),"40%",IF(AND(T13="Detectivo",U13="Manual"),"30%",IF(AND(T13="Correctivo",U13="Automático"),"35%",IF(AND(T13="Correctivo",U13="Manual"),"25%",""))))))</f>
        <v/>
      </c>
      <c r="W13" s="150"/>
      <c r="X13" s="150"/>
      <c r="Y13" s="150"/>
      <c r="Z13" s="152" t="str">
        <f>IFERROR(IF(S13="Probabilidad",(K13-(+K13*V13)),IF(S13="Impacto",K13,"")),"")</f>
        <v/>
      </c>
      <c r="AA13" s="153" t="str">
        <f>IFERROR(IF(Z13="","",IF(Z13&lt;=0.2,"Muy Baja",IF(Z13&lt;=0.4,"Baja",IF(Z13&lt;=0.6,"Media",IF(Z13&lt;=0.8,"Alta","Muy Alta"))))),"")</f>
        <v/>
      </c>
      <c r="AB13" s="154" t="str">
        <f>+Z13</f>
        <v/>
      </c>
      <c r="AC13" s="153" t="str">
        <f>IFERROR(IF(AD13="","",IF(AD13&lt;=0.2,"Leve",IF(AD13&lt;=0.4,"Menor",IF(AD13&lt;=0.6,"Moderado",IF(AD13&lt;=0.8,"Mayor","Catastrófico"))))),"")</f>
        <v/>
      </c>
      <c r="AD13" s="154" t="str">
        <f>IFERROR(IF(S13="Impacto",(O13-(+O13*V13)),IF(S13="Probabilidad",O13,"")),"")</f>
        <v/>
      </c>
      <c r="AE13" s="155" t="str">
        <f>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
      </c>
      <c r="AF13" s="156"/>
      <c r="AG13" s="157"/>
      <c r="AH13" s="159"/>
      <c r="AI13" s="158"/>
      <c r="AJ13" s="158"/>
      <c r="AK13" s="157"/>
      <c r="AL13" s="159"/>
      <c r="AM13" s="165"/>
      <c r="AN13" s="165"/>
      <c r="AO13" s="165"/>
      <c r="AP13" s="165"/>
      <c r="AQ13" s="165"/>
      <c r="AR13" s="165"/>
      <c r="AS13" s="165"/>
      <c r="AT13" s="165"/>
      <c r="AU13" s="165"/>
      <c r="AV13" s="165"/>
      <c r="AW13" s="165"/>
      <c r="AX13" s="165"/>
      <c r="AY13" s="165"/>
      <c r="AZ13" s="165"/>
      <c r="BA13" s="165"/>
      <c r="BB13" s="165"/>
      <c r="BC13" s="165"/>
      <c r="BD13" s="165"/>
      <c r="BE13" s="165"/>
      <c r="BF13" s="165"/>
      <c r="BG13" s="165"/>
      <c r="BH13" s="165"/>
      <c r="BI13" s="165"/>
      <c r="BJ13" s="165"/>
      <c r="BK13" s="165"/>
      <c r="BL13" s="165"/>
      <c r="BM13" s="165"/>
      <c r="BN13" s="165"/>
      <c r="BO13" s="165"/>
      <c r="BP13" s="165"/>
      <c r="BQ13" s="165"/>
      <c r="BR13" s="165"/>
    </row>
    <row r="14" spans="1:70" s="166" customFormat="1" ht="26.25" hidden="1" customHeight="1" x14ac:dyDescent="0.2">
      <c r="A14" s="314"/>
      <c r="B14" s="302"/>
      <c r="C14" s="302"/>
      <c r="D14" s="320"/>
      <c r="E14" s="164"/>
      <c r="F14" s="322"/>
      <c r="G14" s="147"/>
      <c r="H14" s="324"/>
      <c r="I14" s="305"/>
      <c r="J14" s="308"/>
      <c r="K14" s="296"/>
      <c r="L14" s="311"/>
      <c r="M14" s="296">
        <f ca="1">IF(NOT(ISERROR(MATCH(L14,_xlfn.ANCHORARRAY(F25),0))),K27&amp;"Por favor no seleccionar los criterios de impacto",L14)</f>
        <v>0</v>
      </c>
      <c r="N14" s="308"/>
      <c r="O14" s="296"/>
      <c r="P14" s="299"/>
      <c r="Q14" s="148">
        <v>2</v>
      </c>
      <c r="R14" s="106"/>
      <c r="S14" s="149" t="str">
        <f>IF(OR(T14="Preventivo",T14="Detectivo"),"Probabilidad",IF(T14="Correctivo","Impacto",""))</f>
        <v/>
      </c>
      <c r="T14" s="150"/>
      <c r="U14" s="150"/>
      <c r="V14" s="151" t="str">
        <f t="shared" ref="V14:V18" si="12">IF(AND(T14="Preventivo",U14="Automático"),"50%",IF(AND(T14="Preventivo",U14="Manual"),"40%",IF(AND(T14="Detectivo",U14="Automático"),"40%",IF(AND(T14="Detectivo",U14="Manual"),"30%",IF(AND(T14="Correctivo",U14="Automático"),"35%",IF(AND(T14="Correctivo",U14="Manual"),"25%",""))))))</f>
        <v/>
      </c>
      <c r="W14" s="150"/>
      <c r="X14" s="150"/>
      <c r="Y14" s="150"/>
      <c r="Z14" s="152" t="str">
        <f>IFERROR(IF(AND(S13="Probabilidad",S14="Probabilidad"),(AB13-(+AB13*V14)),IF(AND(S13="Impacto",S14="Probabilidad"),(K13-(+K13*V14)),IF(S14="Impacto",AB13,""))),"")</f>
        <v/>
      </c>
      <c r="AA14" s="153" t="str">
        <f t="shared" ref="AA14:AA18" si="13">IFERROR(IF(Z14="","",IF(Z14&lt;=0.2,"Muy Baja",IF(Z14&lt;=0.4,"Baja",IF(Z14&lt;=0.6,"Media",IF(Z14&lt;=0.8,"Alta","Muy Alta"))))),"")</f>
        <v/>
      </c>
      <c r="AB14" s="154" t="str">
        <f>+Z14</f>
        <v/>
      </c>
      <c r="AC14" s="153" t="str">
        <f t="shared" ref="AC14:AC18" si="14">IFERROR(IF(AD14="","",IF(AD14&lt;=0.2,"Leve",IF(AD14&lt;=0.4,"Menor",IF(AD14&lt;=0.6,"Moderado",IF(AD14&lt;=0.8,"Mayor","Catastrófico"))))),"")</f>
        <v/>
      </c>
      <c r="AD14" s="167" t="str">
        <f>IFERROR(IF(AND(S13="Impacto",S14="Impacto"),(AD13-(+AD13*V14)),IF(AND(S13="Probabilidad",S14="Impacto"),(O13-(+O13*V14)),IF(S14="Probabilidad",AD13,""))),"")</f>
        <v/>
      </c>
      <c r="AE14" s="155" t="str">
        <f t="shared" ref="AE14:AE18" si="15">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
      </c>
      <c r="AF14" s="156"/>
      <c r="AG14" s="157"/>
      <c r="AH14" s="159"/>
      <c r="AI14" s="158"/>
      <c r="AJ14" s="158"/>
      <c r="AK14" s="157"/>
      <c r="AL14" s="159"/>
      <c r="AM14" s="165"/>
      <c r="AN14" s="165"/>
      <c r="AO14" s="165"/>
      <c r="AP14" s="165"/>
      <c r="AQ14" s="165"/>
      <c r="AR14" s="165"/>
      <c r="AS14" s="165"/>
      <c r="AT14" s="165"/>
      <c r="AU14" s="165"/>
      <c r="AV14" s="165"/>
      <c r="AW14" s="165"/>
      <c r="AX14" s="165"/>
      <c r="AY14" s="165"/>
      <c r="AZ14" s="165"/>
      <c r="BA14" s="165"/>
      <c r="BB14" s="165"/>
      <c r="BC14" s="165"/>
      <c r="BD14" s="165"/>
      <c r="BE14" s="165"/>
      <c r="BF14" s="165"/>
      <c r="BG14" s="165"/>
      <c r="BH14" s="165"/>
      <c r="BI14" s="165"/>
      <c r="BJ14" s="165"/>
      <c r="BK14" s="165"/>
      <c r="BL14" s="165"/>
      <c r="BM14" s="165"/>
      <c r="BN14" s="165"/>
      <c r="BO14" s="165"/>
      <c r="BP14" s="165"/>
      <c r="BQ14" s="165"/>
      <c r="BR14" s="165"/>
    </row>
    <row r="15" spans="1:70" s="166" customFormat="1" ht="26.25" hidden="1" customHeight="1" x14ac:dyDescent="0.2">
      <c r="A15" s="314"/>
      <c r="B15" s="302"/>
      <c r="C15" s="302"/>
      <c r="D15" s="320"/>
      <c r="E15" s="164"/>
      <c r="F15" s="322"/>
      <c r="G15" s="147"/>
      <c r="H15" s="324"/>
      <c r="I15" s="305"/>
      <c r="J15" s="308"/>
      <c r="K15" s="296"/>
      <c r="L15" s="311"/>
      <c r="M15" s="296">
        <f ca="1">IF(NOT(ISERROR(MATCH(L15,_xlfn.ANCHORARRAY(F26),0))),K28&amp;"Por favor no seleccionar los criterios de impacto",L15)</f>
        <v>0</v>
      </c>
      <c r="N15" s="308"/>
      <c r="O15" s="296"/>
      <c r="P15" s="299"/>
      <c r="Q15" s="148">
        <v>3</v>
      </c>
      <c r="R15" s="168"/>
      <c r="S15" s="149" t="str">
        <f t="shared" ref="S15:S18" si="16">IF(OR(T15="Preventivo",T15="Detectivo"),"Probabilidad",IF(T15="Correctivo","Impacto",""))</f>
        <v/>
      </c>
      <c r="T15" s="150"/>
      <c r="U15" s="150"/>
      <c r="V15" s="151" t="str">
        <f t="shared" si="12"/>
        <v/>
      </c>
      <c r="W15" s="150"/>
      <c r="X15" s="150"/>
      <c r="Y15" s="150"/>
      <c r="Z15" s="152" t="str">
        <f>IFERROR(IF(AND(S14="Probabilidad",S15="Probabilidad"),(AB14-(+AB14*V15)),IF(AND(S14="Impacto",S15="Probabilidad"),(AB13-(+AB13*V15)),IF(S15="Impacto",AB14,""))),"")</f>
        <v/>
      </c>
      <c r="AA15" s="153" t="str">
        <f t="shared" si="13"/>
        <v/>
      </c>
      <c r="AB15" s="154" t="str">
        <f t="shared" ref="AB15:AB18" si="17">+Z15</f>
        <v/>
      </c>
      <c r="AC15" s="153" t="str">
        <f t="shared" si="14"/>
        <v/>
      </c>
      <c r="AD15" s="167" t="str">
        <f t="shared" ref="AD15:AD18" si="18">IFERROR(IF(AND(S14="Impacto",S15="Impacto"),(AD14-(+AD14*V15)),IF(AND(S14="Probabilidad",S15="Impacto"),(AD13-(+AD13*V15)),IF(S15="Probabilidad",AD14,""))),"")</f>
        <v/>
      </c>
      <c r="AE15" s="155" t="str">
        <f t="shared" si="15"/>
        <v/>
      </c>
      <c r="AF15" s="156"/>
      <c r="AG15" s="157"/>
      <c r="AH15" s="159"/>
      <c r="AI15" s="158"/>
      <c r="AJ15" s="158"/>
      <c r="AK15" s="157"/>
      <c r="AL15" s="159"/>
      <c r="AM15" s="165"/>
      <c r="AN15" s="165"/>
      <c r="AO15" s="165"/>
      <c r="AP15" s="165"/>
      <c r="AQ15" s="165"/>
      <c r="AR15" s="165"/>
      <c r="AS15" s="165"/>
      <c r="AT15" s="165"/>
      <c r="AU15" s="165"/>
      <c r="AV15" s="165"/>
      <c r="AW15" s="165"/>
      <c r="AX15" s="165"/>
      <c r="AY15" s="165"/>
      <c r="AZ15" s="165"/>
      <c r="BA15" s="165"/>
      <c r="BB15" s="165"/>
      <c r="BC15" s="165"/>
      <c r="BD15" s="165"/>
      <c r="BE15" s="165"/>
      <c r="BF15" s="165"/>
      <c r="BG15" s="165"/>
      <c r="BH15" s="165"/>
      <c r="BI15" s="165"/>
      <c r="BJ15" s="165"/>
      <c r="BK15" s="165"/>
      <c r="BL15" s="165"/>
      <c r="BM15" s="165"/>
      <c r="BN15" s="165"/>
      <c r="BO15" s="165"/>
      <c r="BP15" s="165"/>
      <c r="BQ15" s="165"/>
      <c r="BR15" s="165"/>
    </row>
    <row r="16" spans="1:70" s="166" customFormat="1" ht="26.25" hidden="1" customHeight="1" x14ac:dyDescent="0.2">
      <c r="A16" s="314"/>
      <c r="B16" s="302"/>
      <c r="C16" s="302"/>
      <c r="D16" s="320"/>
      <c r="E16" s="164"/>
      <c r="F16" s="322"/>
      <c r="G16" s="147"/>
      <c r="H16" s="324"/>
      <c r="I16" s="305"/>
      <c r="J16" s="308"/>
      <c r="K16" s="296"/>
      <c r="L16" s="311"/>
      <c r="M16" s="296">
        <f ca="1">IF(NOT(ISERROR(MATCH(L16,_xlfn.ANCHORARRAY(F27),0))),K29&amp;"Por favor no seleccionar los criterios de impacto",L16)</f>
        <v>0</v>
      </c>
      <c r="N16" s="308"/>
      <c r="O16" s="296"/>
      <c r="P16" s="299"/>
      <c r="Q16" s="148">
        <v>4</v>
      </c>
      <c r="R16" s="106"/>
      <c r="S16" s="149" t="str">
        <f t="shared" si="16"/>
        <v/>
      </c>
      <c r="T16" s="150"/>
      <c r="U16" s="150"/>
      <c r="V16" s="151" t="str">
        <f t="shared" si="12"/>
        <v/>
      </c>
      <c r="W16" s="150"/>
      <c r="X16" s="150"/>
      <c r="Y16" s="150"/>
      <c r="Z16" s="152" t="str">
        <f t="shared" ref="Z16:Z18" si="19">IFERROR(IF(AND(S15="Probabilidad",S16="Probabilidad"),(AB15-(+AB15*V16)),IF(AND(S15="Impacto",S16="Probabilidad"),(AB14-(+AB14*V16)),IF(S16="Impacto",AB15,""))),"")</f>
        <v/>
      </c>
      <c r="AA16" s="153" t="str">
        <f t="shared" si="13"/>
        <v/>
      </c>
      <c r="AB16" s="154" t="str">
        <f t="shared" si="17"/>
        <v/>
      </c>
      <c r="AC16" s="153" t="str">
        <f t="shared" si="14"/>
        <v/>
      </c>
      <c r="AD16" s="167" t="str">
        <f t="shared" si="18"/>
        <v/>
      </c>
      <c r="AE16" s="155" t="str">
        <f t="shared" si="15"/>
        <v/>
      </c>
      <c r="AF16" s="156"/>
      <c r="AG16" s="157"/>
      <c r="AH16" s="159"/>
      <c r="AI16" s="158"/>
      <c r="AJ16" s="158"/>
      <c r="AK16" s="157"/>
      <c r="AL16" s="159"/>
      <c r="AM16" s="165"/>
      <c r="AN16" s="165"/>
      <c r="AO16" s="165"/>
      <c r="AP16" s="165"/>
      <c r="AQ16" s="165"/>
      <c r="AR16" s="165"/>
      <c r="AS16" s="165"/>
      <c r="AT16" s="165"/>
      <c r="AU16" s="165"/>
      <c r="AV16" s="165"/>
      <c r="AW16" s="165"/>
      <c r="AX16" s="165"/>
      <c r="AY16" s="165"/>
      <c r="AZ16" s="165"/>
      <c r="BA16" s="165"/>
      <c r="BB16" s="165"/>
      <c r="BC16" s="165"/>
      <c r="BD16" s="165"/>
      <c r="BE16" s="165"/>
      <c r="BF16" s="165"/>
      <c r="BG16" s="165"/>
      <c r="BH16" s="165"/>
      <c r="BI16" s="165"/>
      <c r="BJ16" s="165"/>
      <c r="BK16" s="165"/>
      <c r="BL16" s="165"/>
      <c r="BM16" s="165"/>
      <c r="BN16" s="165"/>
      <c r="BO16" s="165"/>
      <c r="BP16" s="165"/>
      <c r="BQ16" s="165"/>
      <c r="BR16" s="165"/>
    </row>
    <row r="17" spans="1:70" s="166" customFormat="1" ht="26.25" hidden="1" customHeight="1" x14ac:dyDescent="0.2">
      <c r="A17" s="314"/>
      <c r="B17" s="302"/>
      <c r="C17" s="302"/>
      <c r="D17" s="320"/>
      <c r="E17" s="164"/>
      <c r="F17" s="322"/>
      <c r="G17" s="147"/>
      <c r="H17" s="324"/>
      <c r="I17" s="305"/>
      <c r="J17" s="308"/>
      <c r="K17" s="296"/>
      <c r="L17" s="311"/>
      <c r="M17" s="296">
        <f ca="1">IF(NOT(ISERROR(MATCH(L17,_xlfn.ANCHORARRAY(F28),0))),K30&amp;"Por favor no seleccionar los criterios de impacto",L17)</f>
        <v>0</v>
      </c>
      <c r="N17" s="308"/>
      <c r="O17" s="296"/>
      <c r="P17" s="299"/>
      <c r="Q17" s="148">
        <v>5</v>
      </c>
      <c r="R17" s="106"/>
      <c r="S17" s="149" t="str">
        <f t="shared" si="16"/>
        <v/>
      </c>
      <c r="T17" s="150"/>
      <c r="U17" s="150"/>
      <c r="V17" s="151" t="str">
        <f t="shared" si="12"/>
        <v/>
      </c>
      <c r="W17" s="150"/>
      <c r="X17" s="150"/>
      <c r="Y17" s="150"/>
      <c r="Z17" s="152" t="str">
        <f t="shared" si="19"/>
        <v/>
      </c>
      <c r="AA17" s="153" t="str">
        <f t="shared" si="13"/>
        <v/>
      </c>
      <c r="AB17" s="154" t="str">
        <f t="shared" si="17"/>
        <v/>
      </c>
      <c r="AC17" s="153" t="str">
        <f t="shared" si="14"/>
        <v/>
      </c>
      <c r="AD17" s="167" t="str">
        <f t="shared" si="18"/>
        <v/>
      </c>
      <c r="AE17" s="155" t="str">
        <f t="shared" si="15"/>
        <v/>
      </c>
      <c r="AF17" s="156"/>
      <c r="AG17" s="157"/>
      <c r="AH17" s="159"/>
      <c r="AI17" s="158"/>
      <c r="AJ17" s="158"/>
      <c r="AK17" s="157"/>
      <c r="AL17" s="159"/>
      <c r="AM17" s="165"/>
      <c r="AN17" s="165"/>
      <c r="AO17" s="165"/>
      <c r="AP17" s="165"/>
      <c r="AQ17" s="165"/>
      <c r="AR17" s="165"/>
      <c r="AS17" s="165"/>
      <c r="AT17" s="165"/>
      <c r="AU17" s="165"/>
      <c r="AV17" s="165"/>
      <c r="AW17" s="165"/>
      <c r="AX17" s="165"/>
      <c r="AY17" s="165"/>
      <c r="AZ17" s="165"/>
      <c r="BA17" s="165"/>
      <c r="BB17" s="165"/>
      <c r="BC17" s="165"/>
      <c r="BD17" s="165"/>
      <c r="BE17" s="165"/>
      <c r="BF17" s="165"/>
      <c r="BG17" s="165"/>
      <c r="BH17" s="165"/>
      <c r="BI17" s="165"/>
      <c r="BJ17" s="165"/>
      <c r="BK17" s="165"/>
      <c r="BL17" s="165"/>
      <c r="BM17" s="165"/>
      <c r="BN17" s="165"/>
      <c r="BO17" s="165"/>
      <c r="BP17" s="165"/>
      <c r="BQ17" s="165"/>
      <c r="BR17" s="165"/>
    </row>
    <row r="18" spans="1:70" s="166" customFormat="1" ht="26.25" hidden="1" customHeight="1" x14ac:dyDescent="0.2">
      <c r="A18" s="315"/>
      <c r="B18" s="303"/>
      <c r="C18" s="303"/>
      <c r="D18" s="321"/>
      <c r="E18" s="164"/>
      <c r="F18" s="322"/>
      <c r="G18" s="147"/>
      <c r="H18" s="325"/>
      <c r="I18" s="306"/>
      <c r="J18" s="309"/>
      <c r="K18" s="297"/>
      <c r="L18" s="312"/>
      <c r="M18" s="297">
        <f ca="1">IF(NOT(ISERROR(MATCH(L18,_xlfn.ANCHORARRAY(F29),0))),K31&amp;"Por favor no seleccionar los criterios de impacto",L18)</f>
        <v>0</v>
      </c>
      <c r="N18" s="309"/>
      <c r="O18" s="297"/>
      <c r="P18" s="300"/>
      <c r="Q18" s="148">
        <v>6</v>
      </c>
      <c r="R18" s="106"/>
      <c r="S18" s="149" t="str">
        <f t="shared" si="16"/>
        <v/>
      </c>
      <c r="T18" s="150"/>
      <c r="U18" s="150"/>
      <c r="V18" s="151" t="str">
        <f t="shared" si="12"/>
        <v/>
      </c>
      <c r="W18" s="150"/>
      <c r="X18" s="150"/>
      <c r="Y18" s="150"/>
      <c r="Z18" s="152" t="str">
        <f t="shared" si="19"/>
        <v/>
      </c>
      <c r="AA18" s="153" t="str">
        <f t="shared" si="13"/>
        <v/>
      </c>
      <c r="AB18" s="154" t="str">
        <f t="shared" si="17"/>
        <v/>
      </c>
      <c r="AC18" s="153" t="str">
        <f t="shared" si="14"/>
        <v/>
      </c>
      <c r="AD18" s="167" t="str">
        <f t="shared" si="18"/>
        <v/>
      </c>
      <c r="AE18" s="155" t="str">
        <f t="shared" si="15"/>
        <v/>
      </c>
      <c r="AF18" s="156"/>
      <c r="AG18" s="157"/>
      <c r="AH18" s="159"/>
      <c r="AI18" s="158"/>
      <c r="AJ18" s="158"/>
      <c r="AK18" s="157"/>
      <c r="AL18" s="159"/>
      <c r="AM18" s="165"/>
      <c r="AN18" s="165"/>
      <c r="AO18" s="165"/>
      <c r="AP18" s="165"/>
      <c r="AQ18" s="165"/>
      <c r="AR18" s="165"/>
      <c r="AS18" s="165"/>
      <c r="AT18" s="165"/>
      <c r="AU18" s="165"/>
      <c r="AV18" s="165"/>
      <c r="AW18" s="165"/>
      <c r="AX18" s="165"/>
      <c r="AY18" s="165"/>
      <c r="AZ18" s="165"/>
      <c r="BA18" s="165"/>
      <c r="BB18" s="165"/>
      <c r="BC18" s="165"/>
      <c r="BD18" s="165"/>
      <c r="BE18" s="165"/>
      <c r="BF18" s="165"/>
      <c r="BG18" s="165"/>
      <c r="BH18" s="165"/>
      <c r="BI18" s="165"/>
      <c r="BJ18" s="165"/>
      <c r="BK18" s="165"/>
      <c r="BL18" s="165"/>
      <c r="BM18" s="165"/>
      <c r="BN18" s="165"/>
      <c r="BO18" s="165"/>
      <c r="BP18" s="165"/>
      <c r="BQ18" s="165"/>
      <c r="BR18" s="165"/>
    </row>
    <row r="19" spans="1:70" s="166" customFormat="1" ht="26.25" hidden="1" customHeight="1" x14ac:dyDescent="0.2">
      <c r="A19" s="313">
        <v>6</v>
      </c>
      <c r="B19" s="301"/>
      <c r="C19" s="301"/>
      <c r="D19" s="319"/>
      <c r="E19" s="164"/>
      <c r="F19" s="322"/>
      <c r="G19" s="147"/>
      <c r="H19" s="323"/>
      <c r="I19" s="304"/>
      <c r="J19" s="307" t="str">
        <f t="shared" ref="J19" si="20">IF(I19&lt;=0,"",IF(I19&lt;=2,"Muy Baja",IF(I19&lt;=24,"Baja",IF(I19&lt;=500,"Media",IF(I19&lt;=5000,"Alta","Muy Alta")))))</f>
        <v/>
      </c>
      <c r="K19" s="295" t="str">
        <f t="shared" ref="K19" si="21">IF(J19="","",IF(J19="Muy Baja",0.2,IF(J19="Baja",0.4,IF(J19="Media",0.6,IF(J19="Alta",0.8,IF(J19="Muy Alta",1,))))))</f>
        <v/>
      </c>
      <c r="L19" s="310"/>
      <c r="M19" s="295">
        <f ca="1">IF(NOT(ISERROR(MATCH(L19,'Tabla Impacto'!$B$221:$B$223,0))),'Tabla Impacto'!$F$223&amp;"Por favor no seleccionar los criterios de impacto(Afectación Económica o presupuestal y Pérdida Reputacional)",L19)</f>
        <v>0</v>
      </c>
      <c r="N19" s="307" t="str">
        <f ca="1">IF(OR(M19='Tabla Impacto'!$C$11,M19='Tabla Impacto'!$D$11),"Leve",IF(OR(M19='Tabla Impacto'!$C$12,M19='Tabla Impacto'!$D$12),"Menor",IF(OR(M19='Tabla Impacto'!$C$13,M19='Tabla Impacto'!$D$13),"Moderado",IF(OR(M19='Tabla Impacto'!$C$14,M19='Tabla Impacto'!$D$14),"Mayor",IF(OR(M19='Tabla Impacto'!$C$15,M19='Tabla Impacto'!$D$15),"Catastrófico","")))))</f>
        <v/>
      </c>
      <c r="O19" s="295" t="str">
        <f t="shared" ref="O19" ca="1" si="22">IF(N19="","",IF(N19="Leve",0.2,IF(N19="Menor",0.4,IF(N19="Moderado",0.6,IF(N19="Mayor",0.8,IF(N19="Catastrófico",1,))))))</f>
        <v/>
      </c>
      <c r="P19" s="298" t="str">
        <f t="shared" ref="P19" ca="1" si="23">IF(OR(AND(J19="Muy Baja",N19="Leve"),AND(J19="Muy Baja",N19="Menor"),AND(J19="Baja",N19="Leve")),"Bajo",IF(OR(AND(J19="Muy baja",N19="Moderado"),AND(J19="Baja",N19="Menor"),AND(J19="Baja",N19="Moderado"),AND(J19="Media",N19="Leve"),AND(J19="Media",N19="Menor"),AND(J19="Media",N19="Moderado"),AND(J19="Alta",N19="Leve"),AND(J19="Alta",N19="Menor")),"Moderado",IF(OR(AND(J19="Muy Baja",N19="Mayor"),AND(J19="Baja",N19="Mayor"),AND(J19="Media",N19="Mayor"),AND(J19="Alta",N19="Moderado"),AND(J19="Alta",N19="Mayor"),AND(J19="Muy Alta",N19="Leve"),AND(J19="Muy Alta",N19="Menor"),AND(J19="Muy Alta",N19="Moderado"),AND(J19="Muy Alta",N19="Mayor")),"Alto",IF(OR(AND(J19="Muy Baja",N19="Catastrófico"),AND(J19="Baja",N19="Catastrófico"),AND(J19="Media",N19="Catastrófico"),AND(J19="Alta",N19="Catastrófico"),AND(J19="Muy Alta",N19="Catastrófico")),"Extremo",""))))</f>
        <v/>
      </c>
      <c r="Q19" s="148">
        <v>1</v>
      </c>
      <c r="R19" s="106"/>
      <c r="S19" s="149" t="str">
        <f>IF(OR(T19="Preventivo",T19="Detectivo"),"Probabilidad",IF(T19="Correctivo","Impacto",""))</f>
        <v/>
      </c>
      <c r="T19" s="150"/>
      <c r="U19" s="150"/>
      <c r="V19" s="151" t="str">
        <f>IF(AND(T19="Preventivo",U19="Automático"),"50%",IF(AND(T19="Preventivo",U19="Manual"),"40%",IF(AND(T19="Detectivo",U19="Automático"),"40%",IF(AND(T19="Detectivo",U19="Manual"),"30%",IF(AND(T19="Correctivo",U19="Automático"),"35%",IF(AND(T19="Correctivo",U19="Manual"),"25%",""))))))</f>
        <v/>
      </c>
      <c r="W19" s="150"/>
      <c r="X19" s="150"/>
      <c r="Y19" s="150"/>
      <c r="Z19" s="152" t="str">
        <f>IFERROR(IF(S19="Probabilidad",(K19-(+K19*V19)),IF(S19="Impacto",K19,"")),"")</f>
        <v/>
      </c>
      <c r="AA19" s="153" t="str">
        <f>IFERROR(IF(Z19="","",IF(Z19&lt;=0.2,"Muy Baja",IF(Z19&lt;=0.4,"Baja",IF(Z19&lt;=0.6,"Media",IF(Z19&lt;=0.8,"Alta","Muy Alta"))))),"")</f>
        <v/>
      </c>
      <c r="AB19" s="154" t="str">
        <f>+Z19</f>
        <v/>
      </c>
      <c r="AC19" s="153" t="str">
        <f>IFERROR(IF(AD19="","",IF(AD19&lt;=0.2,"Leve",IF(AD19&lt;=0.4,"Menor",IF(AD19&lt;=0.6,"Moderado",IF(AD19&lt;=0.8,"Mayor","Catastrófico"))))),"")</f>
        <v/>
      </c>
      <c r="AD19" s="154" t="str">
        <f>IFERROR(IF(S19="Impacto",(O19-(+O19*V19)),IF(S19="Probabilidad",O19,"")),"")</f>
        <v/>
      </c>
      <c r="AE19" s="155" t="str">
        <f>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56"/>
      <c r="AG19" s="157"/>
      <c r="AH19" s="159"/>
      <c r="AI19" s="158"/>
      <c r="AJ19" s="158"/>
      <c r="AK19" s="157"/>
      <c r="AL19" s="159"/>
      <c r="AM19" s="165"/>
      <c r="AN19" s="165"/>
      <c r="AO19" s="165"/>
      <c r="AP19" s="165"/>
      <c r="AQ19" s="165"/>
      <c r="AR19" s="165"/>
      <c r="AS19" s="165"/>
      <c r="AT19" s="165"/>
      <c r="AU19" s="165"/>
      <c r="AV19" s="165"/>
      <c r="AW19" s="165"/>
      <c r="AX19" s="165"/>
      <c r="AY19" s="165"/>
      <c r="AZ19" s="165"/>
      <c r="BA19" s="165"/>
      <c r="BB19" s="165"/>
      <c r="BC19" s="165"/>
      <c r="BD19" s="165"/>
      <c r="BE19" s="165"/>
      <c r="BF19" s="165"/>
      <c r="BG19" s="165"/>
      <c r="BH19" s="165"/>
      <c r="BI19" s="165"/>
      <c r="BJ19" s="165"/>
      <c r="BK19" s="165"/>
      <c r="BL19" s="165"/>
      <c r="BM19" s="165"/>
      <c r="BN19" s="165"/>
      <c r="BO19" s="165"/>
      <c r="BP19" s="165"/>
      <c r="BQ19" s="165"/>
      <c r="BR19" s="165"/>
    </row>
    <row r="20" spans="1:70" s="166" customFormat="1" ht="26.25" hidden="1" customHeight="1" x14ac:dyDescent="0.2">
      <c r="A20" s="314"/>
      <c r="B20" s="302"/>
      <c r="C20" s="302"/>
      <c r="D20" s="320"/>
      <c r="E20" s="164"/>
      <c r="F20" s="322"/>
      <c r="G20" s="147"/>
      <c r="H20" s="324"/>
      <c r="I20" s="305"/>
      <c r="J20" s="308"/>
      <c r="K20" s="296"/>
      <c r="L20" s="311"/>
      <c r="M20" s="296">
        <f ca="1">IF(NOT(ISERROR(MATCH(L20,_xlfn.ANCHORARRAY(F31),0))),K33&amp;"Por favor no seleccionar los criterios de impacto",L20)</f>
        <v>0</v>
      </c>
      <c r="N20" s="308"/>
      <c r="O20" s="296"/>
      <c r="P20" s="299"/>
      <c r="Q20" s="148">
        <v>2</v>
      </c>
      <c r="R20" s="106"/>
      <c r="S20" s="149" t="str">
        <f>IF(OR(T20="Preventivo",T20="Detectivo"),"Probabilidad",IF(T20="Correctivo","Impacto",""))</f>
        <v/>
      </c>
      <c r="T20" s="150"/>
      <c r="U20" s="150"/>
      <c r="V20" s="151" t="str">
        <f t="shared" ref="V20:V24" si="24">IF(AND(T20="Preventivo",U20="Automático"),"50%",IF(AND(T20="Preventivo",U20="Manual"),"40%",IF(AND(T20="Detectivo",U20="Automático"),"40%",IF(AND(T20="Detectivo",U20="Manual"),"30%",IF(AND(T20="Correctivo",U20="Automático"),"35%",IF(AND(T20="Correctivo",U20="Manual"),"25%",""))))))</f>
        <v/>
      </c>
      <c r="W20" s="150"/>
      <c r="X20" s="150"/>
      <c r="Y20" s="150"/>
      <c r="Z20" s="152" t="str">
        <f>IFERROR(IF(AND(S19="Probabilidad",S20="Probabilidad"),(AB19-(+AB19*V20)),IF(AND(S19="Impacto",S20="Probabilidad"),(K19-(+K19*V20)),IF(S20="Impacto",AB19,""))),"")</f>
        <v/>
      </c>
      <c r="AA20" s="153" t="str">
        <f t="shared" ref="AA20:AA24" si="25">IFERROR(IF(Z20="","",IF(Z20&lt;=0.2,"Muy Baja",IF(Z20&lt;=0.4,"Baja",IF(Z20&lt;=0.6,"Media",IF(Z20&lt;=0.8,"Alta","Muy Alta"))))),"")</f>
        <v/>
      </c>
      <c r="AB20" s="154" t="str">
        <f>+Z20</f>
        <v/>
      </c>
      <c r="AC20" s="153" t="str">
        <f t="shared" ref="AC20:AC24" si="26">IFERROR(IF(AD20="","",IF(AD20&lt;=0.2,"Leve",IF(AD20&lt;=0.4,"Menor",IF(AD20&lt;=0.6,"Moderado",IF(AD20&lt;=0.8,"Mayor","Catastrófico"))))),"")</f>
        <v/>
      </c>
      <c r="AD20" s="167" t="str">
        <f>IFERROR(IF(AND(S19="Impacto",S20="Impacto"),(AD19-(+AD19*V20)),IF(AND(S19="Probabilidad",S20="Impacto"),(O19-(+O19*V20)),IF(S20="Probabilidad",AD19,""))),"")</f>
        <v/>
      </c>
      <c r="AE20" s="155" t="str">
        <f t="shared" ref="AE20:AE24" si="27">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
      </c>
      <c r="AF20" s="156"/>
      <c r="AG20" s="157"/>
      <c r="AH20" s="159"/>
      <c r="AI20" s="158"/>
      <c r="AJ20" s="158"/>
      <c r="AK20" s="157"/>
      <c r="AL20" s="159"/>
      <c r="AM20" s="165"/>
      <c r="AN20" s="165"/>
      <c r="AO20" s="165"/>
      <c r="AP20" s="165"/>
      <c r="AQ20" s="165"/>
      <c r="AR20" s="165"/>
      <c r="AS20" s="165"/>
      <c r="AT20" s="165"/>
      <c r="AU20" s="165"/>
      <c r="AV20" s="165"/>
      <c r="AW20" s="165"/>
      <c r="AX20" s="165"/>
      <c r="AY20" s="165"/>
      <c r="AZ20" s="165"/>
      <c r="BA20" s="165"/>
      <c r="BB20" s="165"/>
      <c r="BC20" s="165"/>
      <c r="BD20" s="165"/>
      <c r="BE20" s="165"/>
      <c r="BF20" s="165"/>
      <c r="BG20" s="165"/>
      <c r="BH20" s="165"/>
      <c r="BI20" s="165"/>
      <c r="BJ20" s="165"/>
      <c r="BK20" s="165"/>
      <c r="BL20" s="165"/>
      <c r="BM20" s="165"/>
      <c r="BN20" s="165"/>
      <c r="BO20" s="165"/>
      <c r="BP20" s="165"/>
      <c r="BQ20" s="165"/>
      <c r="BR20" s="165"/>
    </row>
    <row r="21" spans="1:70" s="166" customFormat="1" ht="26.25" hidden="1" customHeight="1" x14ac:dyDescent="0.2">
      <c r="A21" s="314"/>
      <c r="B21" s="302"/>
      <c r="C21" s="302"/>
      <c r="D21" s="320"/>
      <c r="E21" s="164"/>
      <c r="F21" s="322"/>
      <c r="G21" s="147"/>
      <c r="H21" s="324"/>
      <c r="I21" s="305"/>
      <c r="J21" s="308"/>
      <c r="K21" s="296"/>
      <c r="L21" s="311"/>
      <c r="M21" s="296">
        <f ca="1">IF(NOT(ISERROR(MATCH(L21,_xlfn.ANCHORARRAY(F32),0))),K34&amp;"Por favor no seleccionar los criterios de impacto",L21)</f>
        <v>0</v>
      </c>
      <c r="N21" s="308"/>
      <c r="O21" s="296"/>
      <c r="P21" s="299"/>
      <c r="Q21" s="148">
        <v>3</v>
      </c>
      <c r="R21" s="168"/>
      <c r="S21" s="149" t="str">
        <f t="shared" ref="S21:S24" si="28">IF(OR(T21="Preventivo",T21="Detectivo"),"Probabilidad",IF(T21="Correctivo","Impacto",""))</f>
        <v/>
      </c>
      <c r="T21" s="150"/>
      <c r="U21" s="150"/>
      <c r="V21" s="151" t="str">
        <f t="shared" si="24"/>
        <v/>
      </c>
      <c r="W21" s="150"/>
      <c r="X21" s="150"/>
      <c r="Y21" s="150"/>
      <c r="Z21" s="152" t="str">
        <f>IFERROR(IF(AND(S20="Probabilidad",S21="Probabilidad"),(AB20-(+AB20*V21)),IF(AND(S20="Impacto",S21="Probabilidad"),(AB19-(+AB19*V21)),IF(S21="Impacto",AB20,""))),"")</f>
        <v/>
      </c>
      <c r="AA21" s="153" t="str">
        <f t="shared" si="25"/>
        <v/>
      </c>
      <c r="AB21" s="154" t="str">
        <f t="shared" ref="AB21:AB24" si="29">+Z21</f>
        <v/>
      </c>
      <c r="AC21" s="153" t="str">
        <f t="shared" si="26"/>
        <v/>
      </c>
      <c r="AD21" s="167" t="str">
        <f t="shared" ref="AD21:AD24" si="30">IFERROR(IF(AND(S20="Impacto",S21="Impacto"),(AD20-(+AD20*V21)),IF(AND(S20="Probabilidad",S21="Impacto"),(AD19-(+AD19*V21)),IF(S21="Probabilidad",AD20,""))),"")</f>
        <v/>
      </c>
      <c r="AE21" s="155" t="str">
        <f t="shared" si="27"/>
        <v/>
      </c>
      <c r="AF21" s="156"/>
      <c r="AG21" s="157"/>
      <c r="AH21" s="159"/>
      <c r="AI21" s="158"/>
      <c r="AJ21" s="158"/>
      <c r="AK21" s="157"/>
      <c r="AL21" s="159"/>
      <c r="AM21" s="165"/>
      <c r="AN21" s="165"/>
      <c r="AO21" s="165"/>
      <c r="AP21" s="165"/>
      <c r="AQ21" s="165"/>
      <c r="AR21" s="165"/>
      <c r="AS21" s="165"/>
      <c r="AT21" s="165"/>
      <c r="AU21" s="165"/>
      <c r="AV21" s="165"/>
      <c r="AW21" s="165"/>
      <c r="AX21" s="165"/>
      <c r="AY21" s="165"/>
      <c r="AZ21" s="165"/>
      <c r="BA21" s="165"/>
      <c r="BB21" s="165"/>
      <c r="BC21" s="165"/>
      <c r="BD21" s="165"/>
      <c r="BE21" s="165"/>
      <c r="BF21" s="165"/>
      <c r="BG21" s="165"/>
      <c r="BH21" s="165"/>
      <c r="BI21" s="165"/>
      <c r="BJ21" s="165"/>
      <c r="BK21" s="165"/>
      <c r="BL21" s="165"/>
      <c r="BM21" s="165"/>
      <c r="BN21" s="165"/>
      <c r="BO21" s="165"/>
      <c r="BP21" s="165"/>
      <c r="BQ21" s="165"/>
      <c r="BR21" s="165"/>
    </row>
    <row r="22" spans="1:70" s="166" customFormat="1" ht="26.25" hidden="1" customHeight="1" x14ac:dyDescent="0.2">
      <c r="A22" s="314"/>
      <c r="B22" s="302"/>
      <c r="C22" s="302"/>
      <c r="D22" s="320"/>
      <c r="E22" s="164"/>
      <c r="F22" s="322"/>
      <c r="G22" s="147"/>
      <c r="H22" s="324"/>
      <c r="I22" s="305"/>
      <c r="J22" s="308"/>
      <c r="K22" s="296"/>
      <c r="L22" s="311"/>
      <c r="M22" s="296">
        <f ca="1">IF(NOT(ISERROR(MATCH(L22,_xlfn.ANCHORARRAY(F33),0))),K35&amp;"Por favor no seleccionar los criterios de impacto",L22)</f>
        <v>0</v>
      </c>
      <c r="N22" s="308"/>
      <c r="O22" s="296"/>
      <c r="P22" s="299"/>
      <c r="Q22" s="148">
        <v>4</v>
      </c>
      <c r="R22" s="106"/>
      <c r="S22" s="149" t="str">
        <f t="shared" si="28"/>
        <v/>
      </c>
      <c r="T22" s="150"/>
      <c r="U22" s="150"/>
      <c r="V22" s="151" t="str">
        <f t="shared" si="24"/>
        <v/>
      </c>
      <c r="W22" s="150"/>
      <c r="X22" s="150"/>
      <c r="Y22" s="150"/>
      <c r="Z22" s="152" t="str">
        <f t="shared" ref="Z22:Z24" si="31">IFERROR(IF(AND(S21="Probabilidad",S22="Probabilidad"),(AB21-(+AB21*V22)),IF(AND(S21="Impacto",S22="Probabilidad"),(AB20-(+AB20*V22)),IF(S22="Impacto",AB21,""))),"")</f>
        <v/>
      </c>
      <c r="AA22" s="153" t="str">
        <f t="shared" si="25"/>
        <v/>
      </c>
      <c r="AB22" s="154" t="str">
        <f t="shared" si="29"/>
        <v/>
      </c>
      <c r="AC22" s="153" t="str">
        <f t="shared" si="26"/>
        <v/>
      </c>
      <c r="AD22" s="167" t="str">
        <f t="shared" si="30"/>
        <v/>
      </c>
      <c r="AE22" s="155" t="str">
        <f t="shared" si="27"/>
        <v/>
      </c>
      <c r="AF22" s="156"/>
      <c r="AG22" s="157"/>
      <c r="AH22" s="159"/>
      <c r="AI22" s="158"/>
      <c r="AJ22" s="158"/>
      <c r="AK22" s="157"/>
      <c r="AL22" s="159"/>
      <c r="AM22" s="165"/>
      <c r="AN22" s="165"/>
      <c r="AO22" s="165"/>
      <c r="AP22" s="165"/>
      <c r="AQ22" s="165"/>
      <c r="AR22" s="165"/>
      <c r="AS22" s="165"/>
      <c r="AT22" s="165"/>
      <c r="AU22" s="165"/>
      <c r="AV22" s="165"/>
      <c r="AW22" s="165"/>
      <c r="AX22" s="165"/>
      <c r="AY22" s="165"/>
      <c r="AZ22" s="165"/>
      <c r="BA22" s="165"/>
      <c r="BB22" s="165"/>
      <c r="BC22" s="165"/>
      <c r="BD22" s="165"/>
      <c r="BE22" s="165"/>
      <c r="BF22" s="165"/>
      <c r="BG22" s="165"/>
      <c r="BH22" s="165"/>
      <c r="BI22" s="165"/>
      <c r="BJ22" s="165"/>
      <c r="BK22" s="165"/>
      <c r="BL22" s="165"/>
      <c r="BM22" s="165"/>
      <c r="BN22" s="165"/>
      <c r="BO22" s="165"/>
      <c r="BP22" s="165"/>
      <c r="BQ22" s="165"/>
      <c r="BR22" s="165"/>
    </row>
    <row r="23" spans="1:70" s="166" customFormat="1" ht="26.25" hidden="1" customHeight="1" x14ac:dyDescent="0.2">
      <c r="A23" s="314"/>
      <c r="B23" s="302"/>
      <c r="C23" s="302"/>
      <c r="D23" s="320"/>
      <c r="E23" s="164"/>
      <c r="F23" s="322"/>
      <c r="G23" s="147"/>
      <c r="H23" s="324"/>
      <c r="I23" s="305"/>
      <c r="J23" s="308"/>
      <c r="K23" s="296"/>
      <c r="L23" s="311"/>
      <c r="M23" s="296">
        <f ca="1">IF(NOT(ISERROR(MATCH(L23,_xlfn.ANCHORARRAY(F34),0))),K36&amp;"Por favor no seleccionar los criterios de impacto",L23)</f>
        <v>0</v>
      </c>
      <c r="N23" s="308"/>
      <c r="O23" s="296"/>
      <c r="P23" s="299"/>
      <c r="Q23" s="148">
        <v>5</v>
      </c>
      <c r="R23" s="106"/>
      <c r="S23" s="149" t="str">
        <f t="shared" si="28"/>
        <v/>
      </c>
      <c r="T23" s="150"/>
      <c r="U23" s="150"/>
      <c r="V23" s="151" t="str">
        <f t="shared" si="24"/>
        <v/>
      </c>
      <c r="W23" s="150"/>
      <c r="X23" s="150"/>
      <c r="Y23" s="150"/>
      <c r="Z23" s="152" t="str">
        <f t="shared" si="31"/>
        <v/>
      </c>
      <c r="AA23" s="153" t="str">
        <f t="shared" si="25"/>
        <v/>
      </c>
      <c r="AB23" s="154" t="str">
        <f t="shared" si="29"/>
        <v/>
      </c>
      <c r="AC23" s="153" t="str">
        <f t="shared" si="26"/>
        <v/>
      </c>
      <c r="AD23" s="167" t="str">
        <f t="shared" si="30"/>
        <v/>
      </c>
      <c r="AE23" s="155" t="str">
        <f t="shared" si="27"/>
        <v/>
      </c>
      <c r="AF23" s="156"/>
      <c r="AG23" s="157"/>
      <c r="AH23" s="159"/>
      <c r="AI23" s="158"/>
      <c r="AJ23" s="158"/>
      <c r="AK23" s="157"/>
      <c r="AL23" s="159"/>
      <c r="AM23" s="165"/>
      <c r="AN23" s="165"/>
      <c r="AO23" s="165"/>
      <c r="AP23" s="165"/>
      <c r="AQ23" s="165"/>
      <c r="AR23" s="165"/>
      <c r="AS23" s="165"/>
      <c r="AT23" s="165"/>
      <c r="AU23" s="165"/>
      <c r="AV23" s="165"/>
      <c r="AW23" s="165"/>
      <c r="AX23" s="165"/>
      <c r="AY23" s="165"/>
      <c r="AZ23" s="165"/>
      <c r="BA23" s="165"/>
      <c r="BB23" s="165"/>
      <c r="BC23" s="165"/>
      <c r="BD23" s="165"/>
      <c r="BE23" s="165"/>
      <c r="BF23" s="165"/>
      <c r="BG23" s="165"/>
      <c r="BH23" s="165"/>
      <c r="BI23" s="165"/>
      <c r="BJ23" s="165"/>
      <c r="BK23" s="165"/>
      <c r="BL23" s="165"/>
      <c r="BM23" s="165"/>
      <c r="BN23" s="165"/>
      <c r="BO23" s="165"/>
      <c r="BP23" s="165"/>
      <c r="BQ23" s="165"/>
      <c r="BR23" s="165"/>
    </row>
    <row r="24" spans="1:70" s="166" customFormat="1" ht="26.25" hidden="1" customHeight="1" x14ac:dyDescent="0.2">
      <c r="A24" s="315"/>
      <c r="B24" s="303"/>
      <c r="C24" s="303"/>
      <c r="D24" s="321"/>
      <c r="E24" s="164"/>
      <c r="F24" s="322"/>
      <c r="G24" s="147"/>
      <c r="H24" s="325"/>
      <c r="I24" s="306"/>
      <c r="J24" s="309"/>
      <c r="K24" s="297"/>
      <c r="L24" s="312"/>
      <c r="M24" s="297">
        <f ca="1">IF(NOT(ISERROR(MATCH(L24,_xlfn.ANCHORARRAY(F35),0))),K37&amp;"Por favor no seleccionar los criterios de impacto",L24)</f>
        <v>0</v>
      </c>
      <c r="N24" s="309"/>
      <c r="O24" s="297"/>
      <c r="P24" s="300"/>
      <c r="Q24" s="148">
        <v>6</v>
      </c>
      <c r="R24" s="106"/>
      <c r="S24" s="149" t="str">
        <f t="shared" si="28"/>
        <v/>
      </c>
      <c r="T24" s="150"/>
      <c r="U24" s="150"/>
      <c r="V24" s="151" t="str">
        <f t="shared" si="24"/>
        <v/>
      </c>
      <c r="W24" s="150"/>
      <c r="X24" s="150"/>
      <c r="Y24" s="150"/>
      <c r="Z24" s="152" t="str">
        <f t="shared" si="31"/>
        <v/>
      </c>
      <c r="AA24" s="153" t="str">
        <f t="shared" si="25"/>
        <v/>
      </c>
      <c r="AB24" s="154" t="str">
        <f t="shared" si="29"/>
        <v/>
      </c>
      <c r="AC24" s="153" t="str">
        <f t="shared" si="26"/>
        <v/>
      </c>
      <c r="AD24" s="167" t="str">
        <f t="shared" si="30"/>
        <v/>
      </c>
      <c r="AE24" s="155" t="str">
        <f t="shared" si="27"/>
        <v/>
      </c>
      <c r="AF24" s="156"/>
      <c r="AG24" s="157"/>
      <c r="AH24" s="159"/>
      <c r="AI24" s="158"/>
      <c r="AJ24" s="158"/>
      <c r="AK24" s="157"/>
      <c r="AL24" s="159"/>
      <c r="AM24" s="165"/>
      <c r="AN24" s="165"/>
      <c r="AO24" s="165"/>
      <c r="AP24" s="165"/>
      <c r="AQ24" s="165"/>
      <c r="AR24" s="165"/>
      <c r="AS24" s="165"/>
      <c r="AT24" s="165"/>
      <c r="AU24" s="165"/>
      <c r="AV24" s="165"/>
      <c r="AW24" s="165"/>
      <c r="AX24" s="165"/>
      <c r="AY24" s="165"/>
      <c r="AZ24" s="165"/>
      <c r="BA24" s="165"/>
      <c r="BB24" s="165"/>
      <c r="BC24" s="165"/>
      <c r="BD24" s="165"/>
      <c r="BE24" s="165"/>
      <c r="BF24" s="165"/>
      <c r="BG24" s="165"/>
      <c r="BH24" s="165"/>
      <c r="BI24" s="165"/>
      <c r="BJ24" s="165"/>
      <c r="BK24" s="165"/>
      <c r="BL24" s="165"/>
      <c r="BM24" s="165"/>
      <c r="BN24" s="165"/>
      <c r="BO24" s="165"/>
      <c r="BP24" s="165"/>
      <c r="BQ24" s="165"/>
      <c r="BR24" s="165"/>
    </row>
    <row r="25" spans="1:70" s="166" customFormat="1" ht="26.25" hidden="1" customHeight="1" x14ac:dyDescent="0.2">
      <c r="A25" s="313">
        <v>7</v>
      </c>
      <c r="B25" s="301"/>
      <c r="C25" s="301"/>
      <c r="D25" s="301"/>
      <c r="E25" s="169"/>
      <c r="F25" s="317"/>
      <c r="G25" s="170"/>
      <c r="H25" s="301"/>
      <c r="I25" s="304"/>
      <c r="J25" s="307" t="str">
        <f t="shared" ref="J25" si="32">IF(I25&lt;=0,"",IF(I25&lt;=2,"Muy Baja",IF(I25&lt;=24,"Baja",IF(I25&lt;=500,"Media",IF(I25&lt;=5000,"Alta","Muy Alta")))))</f>
        <v/>
      </c>
      <c r="K25" s="295" t="str">
        <f t="shared" ref="K25" si="33">IF(J25="","",IF(J25="Muy Baja",0.2,IF(J25="Baja",0.4,IF(J25="Media",0.6,IF(J25="Alta",0.8,IF(J25="Muy Alta",1,))))))</f>
        <v/>
      </c>
      <c r="L25" s="310"/>
      <c r="M25" s="295">
        <f ca="1">IF(NOT(ISERROR(MATCH(L25,'Tabla Impacto'!$B$221:$B$223,0))),'Tabla Impacto'!$F$223&amp;"Por favor no seleccionar los criterios de impacto(Afectación Económica o presupuestal y Pérdida Reputacional)",L25)</f>
        <v>0</v>
      </c>
      <c r="N25" s="307" t="str">
        <f ca="1">IF(OR(M25='Tabla Impacto'!$C$11,M25='Tabla Impacto'!$D$11),"Leve",IF(OR(M25='Tabla Impacto'!$C$12,M25='Tabla Impacto'!$D$12),"Menor",IF(OR(M25='Tabla Impacto'!$C$13,M25='Tabla Impacto'!$D$13),"Moderado",IF(OR(M25='Tabla Impacto'!$C$14,M25='Tabla Impacto'!$D$14),"Mayor",IF(OR(M25='Tabla Impacto'!$C$15,M25='Tabla Impacto'!$D$15),"Catastrófico","")))))</f>
        <v/>
      </c>
      <c r="O25" s="295" t="str">
        <f t="shared" ref="O25" ca="1" si="34">IF(N25="","",IF(N25="Leve",0.2,IF(N25="Menor",0.4,IF(N25="Moderado",0.6,IF(N25="Mayor",0.8,IF(N25="Catastrófico",1,))))))</f>
        <v/>
      </c>
      <c r="P25" s="298" t="str">
        <f t="shared" ref="P25" ca="1" si="35">IF(OR(AND(J25="Muy Baja",N25="Leve"),AND(J25="Muy Baja",N25="Menor"),AND(J25="Baja",N25="Leve")),"Bajo",IF(OR(AND(J25="Muy baja",N25="Moderado"),AND(J25="Baja",N25="Menor"),AND(J25="Baja",N25="Moderado"),AND(J25="Media",N25="Leve"),AND(J25="Media",N25="Menor"),AND(J25="Media",N25="Moderado"),AND(J25="Alta",N25="Leve"),AND(J25="Alta",N25="Menor")),"Moderado",IF(OR(AND(J25="Muy Baja",N25="Mayor"),AND(J25="Baja",N25="Mayor"),AND(J25="Media",N25="Mayor"),AND(J25="Alta",N25="Moderado"),AND(J25="Alta",N25="Mayor"),AND(J25="Muy Alta",N25="Leve"),AND(J25="Muy Alta",N25="Menor"),AND(J25="Muy Alta",N25="Moderado"),AND(J25="Muy Alta",N25="Mayor")),"Alto",IF(OR(AND(J25="Muy Baja",N25="Catastrófico"),AND(J25="Baja",N25="Catastrófico"),AND(J25="Media",N25="Catastrófico"),AND(J25="Alta",N25="Catastrófico"),AND(J25="Muy Alta",N25="Catastrófico")),"Extremo",""))))</f>
        <v/>
      </c>
      <c r="Q25" s="148">
        <v>1</v>
      </c>
      <c r="R25" s="106"/>
      <c r="S25" s="149" t="str">
        <f>IF(OR(T25="Preventivo",T25="Detectivo"),"Probabilidad",IF(T25="Correctivo","Impacto",""))</f>
        <v/>
      </c>
      <c r="T25" s="150"/>
      <c r="U25" s="150"/>
      <c r="V25" s="151" t="str">
        <f>IF(AND(T25="Preventivo",U25="Automático"),"50%",IF(AND(T25="Preventivo",U25="Manual"),"40%",IF(AND(T25="Detectivo",U25="Automático"),"40%",IF(AND(T25="Detectivo",U25="Manual"),"30%",IF(AND(T25="Correctivo",U25="Automático"),"35%",IF(AND(T25="Correctivo",U25="Manual"),"25%",""))))))</f>
        <v/>
      </c>
      <c r="W25" s="150"/>
      <c r="X25" s="150"/>
      <c r="Y25" s="150"/>
      <c r="Z25" s="152" t="str">
        <f>IFERROR(IF(S25="Probabilidad",(K25-(+K25*V25)),IF(S25="Impacto",K25,"")),"")</f>
        <v/>
      </c>
      <c r="AA25" s="153" t="str">
        <f>IFERROR(IF(Z25="","",IF(Z25&lt;=0.2,"Muy Baja",IF(Z25&lt;=0.4,"Baja",IF(Z25&lt;=0.6,"Media",IF(Z25&lt;=0.8,"Alta","Muy Alta"))))),"")</f>
        <v/>
      </c>
      <c r="AB25" s="154" t="str">
        <f>+Z25</f>
        <v/>
      </c>
      <c r="AC25" s="153" t="str">
        <f>IFERROR(IF(AD25="","",IF(AD25&lt;=0.2,"Leve",IF(AD25&lt;=0.4,"Menor",IF(AD25&lt;=0.6,"Moderado",IF(AD25&lt;=0.8,"Mayor","Catastrófico"))))),"")</f>
        <v/>
      </c>
      <c r="AD25" s="154" t="str">
        <f>IFERROR(IF(S25="Impacto",(O25-(+O25*V25)),IF(S25="Probabilidad",O25,"")),"")</f>
        <v/>
      </c>
      <c r="AE25" s="155" t="str">
        <f>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
      </c>
      <c r="AF25" s="156"/>
      <c r="AG25" s="157"/>
      <c r="AH25" s="159"/>
      <c r="AI25" s="158"/>
      <c r="AJ25" s="158"/>
      <c r="AK25" s="157"/>
      <c r="AL25" s="159"/>
      <c r="AM25" s="165"/>
      <c r="AN25" s="165"/>
      <c r="AO25" s="165"/>
      <c r="AP25" s="165"/>
      <c r="AQ25" s="165"/>
      <c r="AR25" s="165"/>
      <c r="AS25" s="165"/>
      <c r="AT25" s="165"/>
      <c r="AU25" s="165"/>
      <c r="AV25" s="165"/>
      <c r="AW25" s="165"/>
      <c r="AX25" s="165"/>
      <c r="AY25" s="165"/>
      <c r="AZ25" s="165"/>
      <c r="BA25" s="165"/>
      <c r="BB25" s="165"/>
      <c r="BC25" s="165"/>
      <c r="BD25" s="165"/>
      <c r="BE25" s="165"/>
      <c r="BF25" s="165"/>
      <c r="BG25" s="165"/>
      <c r="BH25" s="165"/>
      <c r="BI25" s="165"/>
      <c r="BJ25" s="165"/>
      <c r="BK25" s="165"/>
      <c r="BL25" s="165"/>
      <c r="BM25" s="165"/>
      <c r="BN25" s="165"/>
      <c r="BO25" s="165"/>
      <c r="BP25" s="165"/>
      <c r="BQ25" s="165"/>
      <c r="BR25" s="165"/>
    </row>
    <row r="26" spans="1:70" s="166" customFormat="1" ht="26.25" hidden="1" customHeight="1" x14ac:dyDescent="0.2">
      <c r="A26" s="314"/>
      <c r="B26" s="302"/>
      <c r="C26" s="302"/>
      <c r="D26" s="302"/>
      <c r="E26" s="169"/>
      <c r="F26" s="317"/>
      <c r="G26" s="170"/>
      <c r="H26" s="302"/>
      <c r="I26" s="305"/>
      <c r="J26" s="308"/>
      <c r="K26" s="296"/>
      <c r="L26" s="311"/>
      <c r="M26" s="296">
        <f ca="1">IF(NOT(ISERROR(MATCH(L26,_xlfn.ANCHORARRAY(F37),0))),K39&amp;"Por favor no seleccionar los criterios de impacto",L26)</f>
        <v>0</v>
      </c>
      <c r="N26" s="308"/>
      <c r="O26" s="296"/>
      <c r="P26" s="299"/>
      <c r="Q26" s="148">
        <v>2</v>
      </c>
      <c r="R26" s="106"/>
      <c r="S26" s="149" t="str">
        <f>IF(OR(T26="Preventivo",T26="Detectivo"),"Probabilidad",IF(T26="Correctivo","Impacto",""))</f>
        <v/>
      </c>
      <c r="T26" s="150"/>
      <c r="U26" s="150"/>
      <c r="V26" s="151" t="str">
        <f t="shared" ref="V26:V30" si="36">IF(AND(T26="Preventivo",U26="Automático"),"50%",IF(AND(T26="Preventivo",U26="Manual"),"40%",IF(AND(T26="Detectivo",U26="Automático"),"40%",IF(AND(T26="Detectivo",U26="Manual"),"30%",IF(AND(T26="Correctivo",U26="Automático"),"35%",IF(AND(T26="Correctivo",U26="Manual"),"25%",""))))))</f>
        <v/>
      </c>
      <c r="W26" s="150"/>
      <c r="X26" s="150"/>
      <c r="Y26" s="150"/>
      <c r="Z26" s="152" t="str">
        <f>IFERROR(IF(AND(S25="Probabilidad",S26="Probabilidad"),(AB25-(+AB25*V26)),IF(AND(S25="Impacto",S26="Probabilidad"),(K25-(+K25*V26)),IF(S26="Impacto",AB25,""))),"")</f>
        <v/>
      </c>
      <c r="AA26" s="153" t="str">
        <f t="shared" ref="AA26:AA30" si="37">IFERROR(IF(Z26="","",IF(Z26&lt;=0.2,"Muy Baja",IF(Z26&lt;=0.4,"Baja",IF(Z26&lt;=0.6,"Media",IF(Z26&lt;=0.8,"Alta","Muy Alta"))))),"")</f>
        <v/>
      </c>
      <c r="AB26" s="154" t="str">
        <f>+Z26</f>
        <v/>
      </c>
      <c r="AC26" s="153" t="str">
        <f t="shared" ref="AC26:AC30" si="38">IFERROR(IF(AD26="","",IF(AD26&lt;=0.2,"Leve",IF(AD26&lt;=0.4,"Menor",IF(AD26&lt;=0.6,"Moderado",IF(AD26&lt;=0.8,"Mayor","Catastrófico"))))),"")</f>
        <v/>
      </c>
      <c r="AD26" s="167" t="str">
        <f>IFERROR(IF(AND(S25="Impacto",S26="Impacto"),(AD25-(+AD25*V26)),IF(AND(S25="Probabilidad",S26="Impacto"),(O25-(+O25*V26)),IF(S26="Probabilidad",AD25,""))),"")</f>
        <v/>
      </c>
      <c r="AE26" s="155" t="str">
        <f t="shared" ref="AE26:AE30" si="39">IFERROR(IF(OR(AND(AA26="Muy Baja",AC26="Leve"),AND(AA26="Muy Baja",AC26="Menor"),AND(AA26="Baja",AC26="Leve")),"Bajo",IF(OR(AND(AA26="Muy baja",AC26="Moderado"),AND(AA26="Baja",AC26="Menor"),AND(AA26="Baja",AC26="Moderado"),AND(AA26="Media",AC26="Leve"),AND(AA26="Media",AC26="Menor"),AND(AA26="Media",AC26="Moderado"),AND(AA26="Alta",AC26="Leve"),AND(AA26="Alta",AC26="Menor")),"Moderado",IF(OR(AND(AA26="Muy Baja",AC26="Mayor"),AND(AA26="Baja",AC26="Mayor"),AND(AA26="Media",AC26="Mayor"),AND(AA26="Alta",AC26="Moderado"),AND(AA26="Alta",AC26="Mayor"),AND(AA26="Muy Alta",AC26="Leve"),AND(AA26="Muy Alta",AC26="Menor"),AND(AA26="Muy Alta",AC26="Moderado"),AND(AA26="Muy Alta",AC26="Mayor")),"Alto",IF(OR(AND(AA26="Muy Baja",AC26="Catastrófico"),AND(AA26="Baja",AC26="Catastrófico"),AND(AA26="Media",AC26="Catastrófico"),AND(AA26="Alta",AC26="Catastrófico"),AND(AA26="Muy Alta",AC26="Catastrófico")),"Extremo","")))),"")</f>
        <v/>
      </c>
      <c r="AF26" s="156"/>
      <c r="AG26" s="157"/>
      <c r="AH26" s="159"/>
      <c r="AI26" s="158"/>
      <c r="AJ26" s="158"/>
      <c r="AK26" s="157"/>
      <c r="AL26" s="159"/>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65"/>
    </row>
    <row r="27" spans="1:70" s="166" customFormat="1" ht="26.25" hidden="1" customHeight="1" x14ac:dyDescent="0.2">
      <c r="A27" s="314"/>
      <c r="B27" s="302"/>
      <c r="C27" s="302"/>
      <c r="D27" s="302"/>
      <c r="E27" s="169"/>
      <c r="F27" s="317"/>
      <c r="G27" s="170"/>
      <c r="H27" s="302"/>
      <c r="I27" s="305"/>
      <c r="J27" s="308"/>
      <c r="K27" s="296"/>
      <c r="L27" s="311"/>
      <c r="M27" s="296">
        <f ca="1">IF(NOT(ISERROR(MATCH(L27,_xlfn.ANCHORARRAY(F38),0))),K40&amp;"Por favor no seleccionar los criterios de impacto",L27)</f>
        <v>0</v>
      </c>
      <c r="N27" s="308"/>
      <c r="O27" s="296"/>
      <c r="P27" s="299"/>
      <c r="Q27" s="148">
        <v>3</v>
      </c>
      <c r="R27" s="168"/>
      <c r="S27" s="149" t="str">
        <f t="shared" ref="S27:S30" si="40">IF(OR(T27="Preventivo",T27="Detectivo"),"Probabilidad",IF(T27="Correctivo","Impacto",""))</f>
        <v/>
      </c>
      <c r="T27" s="150"/>
      <c r="U27" s="150"/>
      <c r="V27" s="151" t="str">
        <f t="shared" si="36"/>
        <v/>
      </c>
      <c r="W27" s="150"/>
      <c r="X27" s="150"/>
      <c r="Y27" s="150"/>
      <c r="Z27" s="152" t="str">
        <f>IFERROR(IF(AND(S26="Probabilidad",S27="Probabilidad"),(AB26-(+AB26*V27)),IF(AND(S26="Impacto",S27="Probabilidad"),(AB25-(+AB25*V27)),IF(S27="Impacto",AB26,""))),"")</f>
        <v/>
      </c>
      <c r="AA27" s="153" t="str">
        <f t="shared" si="37"/>
        <v/>
      </c>
      <c r="AB27" s="154" t="str">
        <f t="shared" ref="AB27:AB30" si="41">+Z27</f>
        <v/>
      </c>
      <c r="AC27" s="153" t="str">
        <f t="shared" si="38"/>
        <v/>
      </c>
      <c r="AD27" s="167" t="str">
        <f t="shared" ref="AD27:AD30" si="42">IFERROR(IF(AND(S26="Impacto",S27="Impacto"),(AD26-(+AD26*V27)),IF(AND(S26="Probabilidad",S27="Impacto"),(AD25-(+AD25*V27)),IF(S27="Probabilidad",AD26,""))),"")</f>
        <v/>
      </c>
      <c r="AE27" s="155" t="str">
        <f t="shared" si="39"/>
        <v/>
      </c>
      <c r="AF27" s="156"/>
      <c r="AG27" s="157"/>
      <c r="AH27" s="159"/>
      <c r="AI27" s="158"/>
      <c r="AJ27" s="158"/>
      <c r="AK27" s="157"/>
      <c r="AL27" s="159"/>
      <c r="AM27" s="165"/>
      <c r="AN27" s="165"/>
      <c r="AO27" s="165"/>
      <c r="AP27" s="165"/>
      <c r="AQ27" s="165"/>
      <c r="AR27" s="165"/>
      <c r="AS27" s="165"/>
      <c r="AT27" s="165"/>
      <c r="AU27" s="165"/>
      <c r="AV27" s="165"/>
      <c r="AW27" s="165"/>
      <c r="AX27" s="165"/>
      <c r="AY27" s="165"/>
      <c r="AZ27" s="165"/>
      <c r="BA27" s="165"/>
      <c r="BB27" s="165"/>
      <c r="BC27" s="165"/>
      <c r="BD27" s="165"/>
      <c r="BE27" s="165"/>
      <c r="BF27" s="165"/>
      <c r="BG27" s="165"/>
      <c r="BH27" s="165"/>
      <c r="BI27" s="165"/>
      <c r="BJ27" s="165"/>
      <c r="BK27" s="165"/>
      <c r="BL27" s="165"/>
      <c r="BM27" s="165"/>
      <c r="BN27" s="165"/>
      <c r="BO27" s="165"/>
      <c r="BP27" s="165"/>
      <c r="BQ27" s="165"/>
      <c r="BR27" s="165"/>
    </row>
    <row r="28" spans="1:70" s="166" customFormat="1" ht="26.25" hidden="1" customHeight="1" x14ac:dyDescent="0.2">
      <c r="A28" s="314"/>
      <c r="B28" s="302"/>
      <c r="C28" s="302"/>
      <c r="D28" s="302"/>
      <c r="E28" s="169"/>
      <c r="F28" s="317"/>
      <c r="G28" s="170"/>
      <c r="H28" s="302"/>
      <c r="I28" s="305"/>
      <c r="J28" s="308"/>
      <c r="K28" s="296"/>
      <c r="L28" s="311"/>
      <c r="M28" s="296">
        <f ca="1">IF(NOT(ISERROR(MATCH(L28,_xlfn.ANCHORARRAY(F39),0))),K41&amp;"Por favor no seleccionar los criterios de impacto",L28)</f>
        <v>0</v>
      </c>
      <c r="N28" s="308"/>
      <c r="O28" s="296"/>
      <c r="P28" s="299"/>
      <c r="Q28" s="148">
        <v>4</v>
      </c>
      <c r="R28" s="106"/>
      <c r="S28" s="149" t="str">
        <f t="shared" si="40"/>
        <v/>
      </c>
      <c r="T28" s="150"/>
      <c r="U28" s="150"/>
      <c r="V28" s="151" t="str">
        <f t="shared" si="36"/>
        <v/>
      </c>
      <c r="W28" s="150"/>
      <c r="X28" s="150"/>
      <c r="Y28" s="150"/>
      <c r="Z28" s="152" t="str">
        <f t="shared" ref="Z28:Z30" si="43">IFERROR(IF(AND(S27="Probabilidad",S28="Probabilidad"),(AB27-(+AB27*V28)),IF(AND(S27="Impacto",S28="Probabilidad"),(AB26-(+AB26*V28)),IF(S28="Impacto",AB27,""))),"")</f>
        <v/>
      </c>
      <c r="AA28" s="153" t="str">
        <f t="shared" si="37"/>
        <v/>
      </c>
      <c r="AB28" s="154" t="str">
        <f t="shared" si="41"/>
        <v/>
      </c>
      <c r="AC28" s="153" t="str">
        <f t="shared" si="38"/>
        <v/>
      </c>
      <c r="AD28" s="167" t="str">
        <f t="shared" si="42"/>
        <v/>
      </c>
      <c r="AE28" s="155" t="str">
        <f t="shared" si="39"/>
        <v/>
      </c>
      <c r="AF28" s="156"/>
      <c r="AG28" s="157"/>
      <c r="AH28" s="159"/>
      <c r="AI28" s="158"/>
      <c r="AJ28" s="158"/>
      <c r="AK28" s="157"/>
      <c r="AL28" s="159"/>
      <c r="AM28" s="165"/>
      <c r="AN28" s="165"/>
      <c r="AO28" s="165"/>
      <c r="AP28" s="165"/>
      <c r="AQ28" s="165"/>
      <c r="AR28" s="165"/>
      <c r="AS28" s="165"/>
      <c r="AT28" s="165"/>
      <c r="AU28" s="165"/>
      <c r="AV28" s="165"/>
      <c r="AW28" s="165"/>
      <c r="AX28" s="165"/>
      <c r="AY28" s="165"/>
      <c r="AZ28" s="165"/>
      <c r="BA28" s="165"/>
      <c r="BB28" s="165"/>
      <c r="BC28" s="165"/>
      <c r="BD28" s="165"/>
      <c r="BE28" s="165"/>
      <c r="BF28" s="165"/>
      <c r="BG28" s="165"/>
      <c r="BH28" s="165"/>
      <c r="BI28" s="165"/>
      <c r="BJ28" s="165"/>
      <c r="BK28" s="165"/>
      <c r="BL28" s="165"/>
      <c r="BM28" s="165"/>
      <c r="BN28" s="165"/>
      <c r="BO28" s="165"/>
      <c r="BP28" s="165"/>
      <c r="BQ28" s="165"/>
      <c r="BR28" s="165"/>
    </row>
    <row r="29" spans="1:70" s="166" customFormat="1" ht="26.25" hidden="1" customHeight="1" x14ac:dyDescent="0.2">
      <c r="A29" s="314"/>
      <c r="B29" s="302"/>
      <c r="C29" s="302"/>
      <c r="D29" s="302"/>
      <c r="E29" s="169"/>
      <c r="F29" s="317"/>
      <c r="G29" s="170"/>
      <c r="H29" s="302"/>
      <c r="I29" s="305"/>
      <c r="J29" s="308"/>
      <c r="K29" s="296"/>
      <c r="L29" s="311"/>
      <c r="M29" s="296">
        <f ca="1">IF(NOT(ISERROR(MATCH(L29,_xlfn.ANCHORARRAY(F40),0))),K42&amp;"Por favor no seleccionar los criterios de impacto",L29)</f>
        <v>0</v>
      </c>
      <c r="N29" s="308"/>
      <c r="O29" s="296"/>
      <c r="P29" s="299"/>
      <c r="Q29" s="148">
        <v>5</v>
      </c>
      <c r="R29" s="106"/>
      <c r="S29" s="149" t="str">
        <f t="shared" si="40"/>
        <v/>
      </c>
      <c r="T29" s="150"/>
      <c r="U29" s="150"/>
      <c r="V29" s="151" t="str">
        <f t="shared" si="36"/>
        <v/>
      </c>
      <c r="W29" s="150"/>
      <c r="X29" s="150"/>
      <c r="Y29" s="150"/>
      <c r="Z29" s="152" t="str">
        <f t="shared" si="43"/>
        <v/>
      </c>
      <c r="AA29" s="153" t="str">
        <f t="shared" si="37"/>
        <v/>
      </c>
      <c r="AB29" s="154" t="str">
        <f t="shared" si="41"/>
        <v/>
      </c>
      <c r="AC29" s="153" t="str">
        <f t="shared" si="38"/>
        <v/>
      </c>
      <c r="AD29" s="167" t="str">
        <f t="shared" si="42"/>
        <v/>
      </c>
      <c r="AE29" s="155" t="str">
        <f t="shared" si="39"/>
        <v/>
      </c>
      <c r="AF29" s="156"/>
      <c r="AG29" s="157"/>
      <c r="AH29" s="159"/>
      <c r="AI29" s="158"/>
      <c r="AJ29" s="158"/>
      <c r="AK29" s="157"/>
      <c r="AL29" s="159"/>
      <c r="AM29" s="165"/>
      <c r="AN29" s="165"/>
      <c r="AO29" s="165"/>
      <c r="AP29" s="165"/>
      <c r="AQ29" s="165"/>
      <c r="AR29" s="165"/>
      <c r="AS29" s="165"/>
      <c r="AT29" s="165"/>
      <c r="AU29" s="165"/>
      <c r="AV29" s="165"/>
      <c r="AW29" s="165"/>
      <c r="AX29" s="165"/>
      <c r="AY29" s="165"/>
      <c r="AZ29" s="165"/>
      <c r="BA29" s="165"/>
      <c r="BB29" s="165"/>
      <c r="BC29" s="165"/>
      <c r="BD29" s="165"/>
      <c r="BE29" s="165"/>
      <c r="BF29" s="165"/>
      <c r="BG29" s="165"/>
      <c r="BH29" s="165"/>
      <c r="BI29" s="165"/>
      <c r="BJ29" s="165"/>
      <c r="BK29" s="165"/>
      <c r="BL29" s="165"/>
      <c r="BM29" s="165"/>
      <c r="BN29" s="165"/>
      <c r="BO29" s="165"/>
      <c r="BP29" s="165"/>
      <c r="BQ29" s="165"/>
      <c r="BR29" s="165"/>
    </row>
    <row r="30" spans="1:70" s="166" customFormat="1" ht="26.25" hidden="1" customHeight="1" x14ac:dyDescent="0.2">
      <c r="A30" s="315"/>
      <c r="B30" s="303"/>
      <c r="C30" s="303"/>
      <c r="D30" s="303"/>
      <c r="E30" s="171"/>
      <c r="F30" s="318"/>
      <c r="G30" s="172"/>
      <c r="H30" s="303"/>
      <c r="I30" s="306"/>
      <c r="J30" s="309"/>
      <c r="K30" s="297"/>
      <c r="L30" s="312"/>
      <c r="M30" s="297">
        <f ca="1">IF(NOT(ISERROR(MATCH(L30,_xlfn.ANCHORARRAY(F41),0))),K43&amp;"Por favor no seleccionar los criterios de impacto",L30)</f>
        <v>0</v>
      </c>
      <c r="N30" s="309"/>
      <c r="O30" s="297"/>
      <c r="P30" s="300"/>
      <c r="Q30" s="148">
        <v>6</v>
      </c>
      <c r="R30" s="106"/>
      <c r="S30" s="149" t="str">
        <f t="shared" si="40"/>
        <v/>
      </c>
      <c r="T30" s="150"/>
      <c r="U30" s="150"/>
      <c r="V30" s="151" t="str">
        <f t="shared" si="36"/>
        <v/>
      </c>
      <c r="W30" s="150"/>
      <c r="X30" s="150"/>
      <c r="Y30" s="150"/>
      <c r="Z30" s="152" t="str">
        <f t="shared" si="43"/>
        <v/>
      </c>
      <c r="AA30" s="153" t="str">
        <f t="shared" si="37"/>
        <v/>
      </c>
      <c r="AB30" s="154" t="str">
        <f t="shared" si="41"/>
        <v/>
      </c>
      <c r="AC30" s="153" t="str">
        <f t="shared" si="38"/>
        <v/>
      </c>
      <c r="AD30" s="167" t="str">
        <f t="shared" si="42"/>
        <v/>
      </c>
      <c r="AE30" s="155" t="str">
        <f t="shared" si="39"/>
        <v/>
      </c>
      <c r="AF30" s="156"/>
      <c r="AG30" s="157"/>
      <c r="AH30" s="159"/>
      <c r="AI30" s="158"/>
      <c r="AJ30" s="158"/>
      <c r="AK30" s="157"/>
      <c r="AL30" s="159"/>
      <c r="AM30" s="165"/>
      <c r="AN30" s="165"/>
      <c r="AO30" s="165"/>
      <c r="AP30" s="165"/>
      <c r="AQ30" s="165"/>
      <c r="AR30" s="165"/>
      <c r="AS30" s="165"/>
      <c r="AT30" s="165"/>
      <c r="AU30" s="165"/>
      <c r="AV30" s="165"/>
      <c r="AW30" s="165"/>
      <c r="AX30" s="165"/>
      <c r="AY30" s="165"/>
      <c r="AZ30" s="165"/>
      <c r="BA30" s="165"/>
      <c r="BB30" s="165"/>
      <c r="BC30" s="165"/>
      <c r="BD30" s="165"/>
      <c r="BE30" s="165"/>
      <c r="BF30" s="165"/>
      <c r="BG30" s="165"/>
      <c r="BH30" s="165"/>
      <c r="BI30" s="165"/>
      <c r="BJ30" s="165"/>
      <c r="BK30" s="165"/>
      <c r="BL30" s="165"/>
      <c r="BM30" s="165"/>
      <c r="BN30" s="165"/>
      <c r="BO30" s="165"/>
      <c r="BP30" s="165"/>
      <c r="BQ30" s="165"/>
      <c r="BR30" s="165"/>
    </row>
    <row r="31" spans="1:70" s="166" customFormat="1" ht="26.25" hidden="1" customHeight="1" x14ac:dyDescent="0.2">
      <c r="A31" s="313">
        <v>8</v>
      </c>
      <c r="B31" s="301"/>
      <c r="C31" s="301"/>
      <c r="D31" s="301"/>
      <c r="E31" s="146"/>
      <c r="F31" s="316"/>
      <c r="G31" s="173"/>
      <c r="H31" s="301"/>
      <c r="I31" s="304"/>
      <c r="J31" s="307" t="str">
        <f t="shared" ref="J31" si="44">IF(I31&lt;=0,"",IF(I31&lt;=2,"Muy Baja",IF(I31&lt;=24,"Baja",IF(I31&lt;=500,"Media",IF(I31&lt;=5000,"Alta","Muy Alta")))))</f>
        <v/>
      </c>
      <c r="K31" s="295" t="str">
        <f t="shared" ref="K31" si="45">IF(J31="","",IF(J31="Muy Baja",0.2,IF(J31="Baja",0.4,IF(J31="Media",0.6,IF(J31="Alta",0.8,IF(J31="Muy Alta",1,))))))</f>
        <v/>
      </c>
      <c r="L31" s="310"/>
      <c r="M31" s="295">
        <f ca="1">IF(NOT(ISERROR(MATCH(L31,'Tabla Impacto'!$B$221:$B$223,0))),'Tabla Impacto'!$F$223&amp;"Por favor no seleccionar los criterios de impacto(Afectación Económica o presupuestal y Pérdida Reputacional)",L31)</f>
        <v>0</v>
      </c>
      <c r="N31" s="307" t="str">
        <f ca="1">IF(OR(M31='Tabla Impacto'!$C$11,M31='Tabla Impacto'!$D$11),"Leve",IF(OR(M31='Tabla Impacto'!$C$12,M31='Tabla Impacto'!$D$12),"Menor",IF(OR(M31='Tabla Impacto'!$C$13,M31='Tabla Impacto'!$D$13),"Moderado",IF(OR(M31='Tabla Impacto'!$C$14,M31='Tabla Impacto'!$D$14),"Mayor",IF(OR(M31='Tabla Impacto'!$C$15,M31='Tabla Impacto'!$D$15),"Catastrófico","")))))</f>
        <v/>
      </c>
      <c r="O31" s="295" t="str">
        <f t="shared" ref="O31" ca="1" si="46">IF(N31="","",IF(N31="Leve",0.2,IF(N31="Menor",0.4,IF(N31="Moderado",0.6,IF(N31="Mayor",0.8,IF(N31="Catastrófico",1,))))))</f>
        <v/>
      </c>
      <c r="P31" s="298" t="str">
        <f t="shared" ref="P31" ca="1" si="47">IF(OR(AND(J31="Muy Baja",N31="Leve"),AND(J31="Muy Baja",N31="Menor"),AND(J31="Baja",N31="Leve")),"Bajo",IF(OR(AND(J31="Muy baja",N31="Moderado"),AND(J31="Baja",N31="Menor"),AND(J31="Baja",N31="Moderado"),AND(J31="Media",N31="Leve"),AND(J31="Media",N31="Menor"),AND(J31="Media",N31="Moderado"),AND(J31="Alta",N31="Leve"),AND(J31="Alta",N31="Menor")),"Moderado",IF(OR(AND(J31="Muy Baja",N31="Mayor"),AND(J31="Baja",N31="Mayor"),AND(J31="Media",N31="Mayor"),AND(J31="Alta",N31="Moderado"),AND(J31="Alta",N31="Mayor"),AND(J31="Muy Alta",N31="Leve"),AND(J31="Muy Alta",N31="Menor"),AND(J31="Muy Alta",N31="Moderado"),AND(J31="Muy Alta",N31="Mayor")),"Alto",IF(OR(AND(J31="Muy Baja",N31="Catastrófico"),AND(J31="Baja",N31="Catastrófico"),AND(J31="Media",N31="Catastrófico"),AND(J31="Alta",N31="Catastrófico"),AND(J31="Muy Alta",N31="Catastrófico")),"Extremo",""))))</f>
        <v/>
      </c>
      <c r="Q31" s="148">
        <v>1</v>
      </c>
      <c r="R31" s="106"/>
      <c r="S31" s="149" t="str">
        <f>IF(OR(T31="Preventivo",T31="Detectivo"),"Probabilidad",IF(T31="Correctivo","Impacto",""))</f>
        <v/>
      </c>
      <c r="T31" s="150"/>
      <c r="U31" s="150"/>
      <c r="V31" s="151" t="str">
        <f>IF(AND(T31="Preventivo",U31="Automático"),"50%",IF(AND(T31="Preventivo",U31="Manual"),"40%",IF(AND(T31="Detectivo",U31="Automático"),"40%",IF(AND(T31="Detectivo",U31="Manual"),"30%",IF(AND(T31="Correctivo",U31="Automático"),"35%",IF(AND(T31="Correctivo",U31="Manual"),"25%",""))))))</f>
        <v/>
      </c>
      <c r="W31" s="150"/>
      <c r="X31" s="150"/>
      <c r="Y31" s="150"/>
      <c r="Z31" s="152" t="str">
        <f>IFERROR(IF(S31="Probabilidad",(K31-(+K31*V31)),IF(S31="Impacto",K31,"")),"")</f>
        <v/>
      </c>
      <c r="AA31" s="153" t="str">
        <f>IFERROR(IF(Z31="","",IF(Z31&lt;=0.2,"Muy Baja",IF(Z31&lt;=0.4,"Baja",IF(Z31&lt;=0.6,"Media",IF(Z31&lt;=0.8,"Alta","Muy Alta"))))),"")</f>
        <v/>
      </c>
      <c r="AB31" s="154" t="str">
        <f>+Z31</f>
        <v/>
      </c>
      <c r="AC31" s="153" t="str">
        <f>IFERROR(IF(AD31="","",IF(AD31&lt;=0.2,"Leve",IF(AD31&lt;=0.4,"Menor",IF(AD31&lt;=0.6,"Moderado",IF(AD31&lt;=0.8,"Mayor","Catastrófico"))))),"")</f>
        <v/>
      </c>
      <c r="AD31" s="154" t="str">
        <f>IFERROR(IF(S31="Impacto",(O31-(+O31*V31)),IF(S31="Probabilidad",O31,"")),"")</f>
        <v/>
      </c>
      <c r="AE31" s="155" t="str">
        <f>IFERROR(IF(OR(AND(AA31="Muy Baja",AC31="Leve"),AND(AA31="Muy Baja",AC31="Menor"),AND(AA31="Baja",AC31="Leve")),"Bajo",IF(OR(AND(AA31="Muy baja",AC31="Moderado"),AND(AA31="Baja",AC31="Menor"),AND(AA31="Baja",AC31="Moderado"),AND(AA31="Media",AC31="Leve"),AND(AA31="Media",AC31="Menor"),AND(AA31="Media",AC31="Moderado"),AND(AA31="Alta",AC31="Leve"),AND(AA31="Alta",AC31="Menor")),"Moderado",IF(OR(AND(AA31="Muy Baja",AC31="Mayor"),AND(AA31="Baja",AC31="Mayor"),AND(AA31="Media",AC31="Mayor"),AND(AA31="Alta",AC31="Moderado"),AND(AA31="Alta",AC31="Mayor"),AND(AA31="Muy Alta",AC31="Leve"),AND(AA31="Muy Alta",AC31="Menor"),AND(AA31="Muy Alta",AC31="Moderado"),AND(AA31="Muy Alta",AC31="Mayor")),"Alto",IF(OR(AND(AA31="Muy Baja",AC31="Catastrófico"),AND(AA31="Baja",AC31="Catastrófico"),AND(AA31="Media",AC31="Catastrófico"),AND(AA31="Alta",AC31="Catastrófico"),AND(AA31="Muy Alta",AC31="Catastrófico")),"Extremo","")))),"")</f>
        <v/>
      </c>
      <c r="AF31" s="156"/>
      <c r="AG31" s="157"/>
      <c r="AH31" s="159"/>
      <c r="AI31" s="158"/>
      <c r="AJ31" s="158"/>
      <c r="AK31" s="157"/>
      <c r="AL31" s="159"/>
      <c r="AM31" s="165"/>
      <c r="AN31" s="165"/>
      <c r="AO31" s="165"/>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5"/>
      <c r="BP31" s="165"/>
      <c r="BQ31" s="165"/>
      <c r="BR31" s="165"/>
    </row>
    <row r="32" spans="1:70" s="166" customFormat="1" ht="26.25" hidden="1" customHeight="1" x14ac:dyDescent="0.2">
      <c r="A32" s="314"/>
      <c r="B32" s="302"/>
      <c r="C32" s="302"/>
      <c r="D32" s="302"/>
      <c r="E32" s="169"/>
      <c r="F32" s="317"/>
      <c r="G32" s="170"/>
      <c r="H32" s="302"/>
      <c r="I32" s="305"/>
      <c r="J32" s="308"/>
      <c r="K32" s="296"/>
      <c r="L32" s="311"/>
      <c r="M32" s="296">
        <f ca="1">IF(NOT(ISERROR(MATCH(L32,_xlfn.ANCHORARRAY(F43),0))),K45&amp;"Por favor no seleccionar los criterios de impacto",L32)</f>
        <v>0</v>
      </c>
      <c r="N32" s="308"/>
      <c r="O32" s="296"/>
      <c r="P32" s="299"/>
      <c r="Q32" s="148">
        <v>2</v>
      </c>
      <c r="R32" s="106"/>
      <c r="S32" s="149" t="str">
        <f>IF(OR(T32="Preventivo",T32="Detectivo"),"Probabilidad",IF(T32="Correctivo","Impacto",""))</f>
        <v/>
      </c>
      <c r="T32" s="150"/>
      <c r="U32" s="150"/>
      <c r="V32" s="151" t="str">
        <f t="shared" ref="V32:V36" si="48">IF(AND(T32="Preventivo",U32="Automático"),"50%",IF(AND(T32="Preventivo",U32="Manual"),"40%",IF(AND(T32="Detectivo",U32="Automático"),"40%",IF(AND(T32="Detectivo",U32="Manual"),"30%",IF(AND(T32="Correctivo",U32="Automático"),"35%",IF(AND(T32="Correctivo",U32="Manual"),"25%",""))))))</f>
        <v/>
      </c>
      <c r="W32" s="150"/>
      <c r="X32" s="150"/>
      <c r="Y32" s="150"/>
      <c r="Z32" s="152" t="str">
        <f>IFERROR(IF(AND(S31="Probabilidad",S32="Probabilidad"),(AB31-(+AB31*V32)),IF(AND(S31="Impacto",S32="Probabilidad"),(K31-(+K31*V32)),IF(S32="Impacto",AB31,""))),"")</f>
        <v/>
      </c>
      <c r="AA32" s="153" t="str">
        <f t="shared" ref="AA32:AA36" si="49">IFERROR(IF(Z32="","",IF(Z32&lt;=0.2,"Muy Baja",IF(Z32&lt;=0.4,"Baja",IF(Z32&lt;=0.6,"Media",IF(Z32&lt;=0.8,"Alta","Muy Alta"))))),"")</f>
        <v/>
      </c>
      <c r="AB32" s="154" t="str">
        <f>+Z32</f>
        <v/>
      </c>
      <c r="AC32" s="153" t="str">
        <f t="shared" ref="AC32:AC36" si="50">IFERROR(IF(AD32="","",IF(AD32&lt;=0.2,"Leve",IF(AD32&lt;=0.4,"Menor",IF(AD32&lt;=0.6,"Moderado",IF(AD32&lt;=0.8,"Mayor","Catastrófico"))))),"")</f>
        <v/>
      </c>
      <c r="AD32" s="167" t="str">
        <f>IFERROR(IF(AND(S31="Impacto",S32="Impacto"),(AD31-(+AD31*V32)),IF(AND(S31="Probabilidad",S32="Impacto"),(O31-(+O31*V32)),IF(S32="Probabilidad",AD31,""))),"")</f>
        <v/>
      </c>
      <c r="AE32" s="155" t="str">
        <f t="shared" ref="AE32:AE36" si="51">IFERROR(IF(OR(AND(AA32="Muy Baja",AC32="Leve"),AND(AA32="Muy Baja",AC32="Menor"),AND(AA32="Baja",AC32="Leve")),"Bajo",IF(OR(AND(AA32="Muy baja",AC32="Moderado"),AND(AA32="Baja",AC32="Menor"),AND(AA32="Baja",AC32="Moderado"),AND(AA32="Media",AC32="Leve"),AND(AA32="Media",AC32="Menor"),AND(AA32="Media",AC32="Moderado"),AND(AA32="Alta",AC32="Leve"),AND(AA32="Alta",AC32="Menor")),"Moderado",IF(OR(AND(AA32="Muy Baja",AC32="Mayor"),AND(AA32="Baja",AC32="Mayor"),AND(AA32="Media",AC32="Mayor"),AND(AA32="Alta",AC32="Moderado"),AND(AA32="Alta",AC32="Mayor"),AND(AA32="Muy Alta",AC32="Leve"),AND(AA32="Muy Alta",AC32="Menor"),AND(AA32="Muy Alta",AC32="Moderado"),AND(AA32="Muy Alta",AC32="Mayor")),"Alto",IF(OR(AND(AA32="Muy Baja",AC32="Catastrófico"),AND(AA32="Baja",AC32="Catastrófico"),AND(AA32="Media",AC32="Catastrófico"),AND(AA32="Alta",AC32="Catastrófico"),AND(AA32="Muy Alta",AC32="Catastrófico")),"Extremo","")))),"")</f>
        <v/>
      </c>
      <c r="AF32" s="156"/>
      <c r="AG32" s="157"/>
      <c r="AH32" s="159"/>
      <c r="AI32" s="158"/>
      <c r="AJ32" s="158"/>
      <c r="AK32" s="157"/>
      <c r="AL32" s="159"/>
      <c r="AM32" s="165"/>
      <c r="AN32" s="165"/>
      <c r="AO32" s="165"/>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5"/>
      <c r="BQ32" s="165"/>
      <c r="BR32" s="165"/>
    </row>
    <row r="33" spans="1:70" s="166" customFormat="1" ht="26.25" hidden="1" customHeight="1" x14ac:dyDescent="0.2">
      <c r="A33" s="314"/>
      <c r="B33" s="302"/>
      <c r="C33" s="302"/>
      <c r="D33" s="302"/>
      <c r="E33" s="169"/>
      <c r="F33" s="317"/>
      <c r="G33" s="170"/>
      <c r="H33" s="302"/>
      <c r="I33" s="305"/>
      <c r="J33" s="308"/>
      <c r="K33" s="296"/>
      <c r="L33" s="311"/>
      <c r="M33" s="296">
        <f ca="1">IF(NOT(ISERROR(MATCH(L33,_xlfn.ANCHORARRAY(F44),0))),K46&amp;"Por favor no seleccionar los criterios de impacto",L33)</f>
        <v>0</v>
      </c>
      <c r="N33" s="308"/>
      <c r="O33" s="296"/>
      <c r="P33" s="299"/>
      <c r="Q33" s="148">
        <v>3</v>
      </c>
      <c r="R33" s="168"/>
      <c r="S33" s="149" t="str">
        <f t="shared" ref="S33:S36" si="52">IF(OR(T33="Preventivo",T33="Detectivo"),"Probabilidad",IF(T33="Correctivo","Impacto",""))</f>
        <v/>
      </c>
      <c r="T33" s="150"/>
      <c r="U33" s="150"/>
      <c r="V33" s="151" t="str">
        <f t="shared" si="48"/>
        <v/>
      </c>
      <c r="W33" s="150"/>
      <c r="X33" s="150"/>
      <c r="Y33" s="150"/>
      <c r="Z33" s="152" t="str">
        <f>IFERROR(IF(AND(S32="Probabilidad",S33="Probabilidad"),(AB32-(+AB32*V33)),IF(AND(S32="Impacto",S33="Probabilidad"),(AB31-(+AB31*V33)),IF(S33="Impacto",AB32,""))),"")</f>
        <v/>
      </c>
      <c r="AA33" s="153" t="str">
        <f t="shared" si="49"/>
        <v/>
      </c>
      <c r="AB33" s="154" t="str">
        <f t="shared" ref="AB33:AB36" si="53">+Z33</f>
        <v/>
      </c>
      <c r="AC33" s="153" t="str">
        <f t="shared" si="50"/>
        <v/>
      </c>
      <c r="AD33" s="167" t="str">
        <f t="shared" ref="AD33:AD36" si="54">IFERROR(IF(AND(S32="Impacto",S33="Impacto"),(AD32-(+AD32*V33)),IF(AND(S32="Probabilidad",S33="Impacto"),(AD31-(+AD31*V33)),IF(S33="Probabilidad",AD32,""))),"")</f>
        <v/>
      </c>
      <c r="AE33" s="155" t="str">
        <f t="shared" si="51"/>
        <v/>
      </c>
      <c r="AF33" s="156"/>
      <c r="AG33" s="157"/>
      <c r="AH33" s="159"/>
      <c r="AI33" s="158"/>
      <c r="AJ33" s="158"/>
      <c r="AK33" s="157"/>
      <c r="AL33" s="159"/>
      <c r="AM33" s="165"/>
      <c r="AN33" s="165"/>
      <c r="AO33" s="165"/>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5"/>
      <c r="BQ33" s="165"/>
      <c r="BR33" s="165"/>
    </row>
    <row r="34" spans="1:70" s="166" customFormat="1" ht="26.25" hidden="1" customHeight="1" x14ac:dyDescent="0.2">
      <c r="A34" s="314"/>
      <c r="B34" s="302"/>
      <c r="C34" s="302"/>
      <c r="D34" s="302"/>
      <c r="E34" s="169"/>
      <c r="F34" s="317"/>
      <c r="G34" s="170"/>
      <c r="H34" s="302"/>
      <c r="I34" s="305"/>
      <c r="J34" s="308"/>
      <c r="K34" s="296"/>
      <c r="L34" s="311"/>
      <c r="M34" s="296">
        <f ca="1">IF(NOT(ISERROR(MATCH(L34,_xlfn.ANCHORARRAY(F45),0))),K47&amp;"Por favor no seleccionar los criterios de impacto",L34)</f>
        <v>0</v>
      </c>
      <c r="N34" s="308"/>
      <c r="O34" s="296"/>
      <c r="P34" s="299"/>
      <c r="Q34" s="148">
        <v>4</v>
      </c>
      <c r="R34" s="106"/>
      <c r="S34" s="149" t="str">
        <f t="shared" si="52"/>
        <v/>
      </c>
      <c r="T34" s="150"/>
      <c r="U34" s="150"/>
      <c r="V34" s="151" t="str">
        <f t="shared" si="48"/>
        <v/>
      </c>
      <c r="W34" s="150"/>
      <c r="X34" s="150"/>
      <c r="Y34" s="150"/>
      <c r="Z34" s="152" t="str">
        <f t="shared" ref="Z34:Z36" si="55">IFERROR(IF(AND(S33="Probabilidad",S34="Probabilidad"),(AB33-(+AB33*V34)),IF(AND(S33="Impacto",S34="Probabilidad"),(AB32-(+AB32*V34)),IF(S34="Impacto",AB33,""))),"")</f>
        <v/>
      </c>
      <c r="AA34" s="153" t="str">
        <f t="shared" si="49"/>
        <v/>
      </c>
      <c r="AB34" s="154" t="str">
        <f t="shared" si="53"/>
        <v/>
      </c>
      <c r="AC34" s="153" t="str">
        <f t="shared" si="50"/>
        <v/>
      </c>
      <c r="AD34" s="167" t="str">
        <f t="shared" si="54"/>
        <v/>
      </c>
      <c r="AE34" s="155" t="str">
        <f t="shared" si="51"/>
        <v/>
      </c>
      <c r="AF34" s="156"/>
      <c r="AG34" s="157"/>
      <c r="AH34" s="159"/>
      <c r="AI34" s="158"/>
      <c r="AJ34" s="158"/>
      <c r="AK34" s="157"/>
      <c r="AL34" s="159"/>
      <c r="AM34" s="165"/>
      <c r="AN34" s="165"/>
      <c r="AO34" s="165"/>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5"/>
      <c r="BQ34" s="165"/>
      <c r="BR34" s="165"/>
    </row>
    <row r="35" spans="1:70" s="166" customFormat="1" ht="26.25" hidden="1" customHeight="1" x14ac:dyDescent="0.2">
      <c r="A35" s="314"/>
      <c r="B35" s="302"/>
      <c r="C35" s="302"/>
      <c r="D35" s="302"/>
      <c r="E35" s="169"/>
      <c r="F35" s="317"/>
      <c r="G35" s="170"/>
      <c r="H35" s="302"/>
      <c r="I35" s="305"/>
      <c r="J35" s="308"/>
      <c r="K35" s="296"/>
      <c r="L35" s="311"/>
      <c r="M35" s="296">
        <f ca="1">IF(NOT(ISERROR(MATCH(L35,_xlfn.ANCHORARRAY(F46),0))),K48&amp;"Por favor no seleccionar los criterios de impacto",L35)</f>
        <v>0</v>
      </c>
      <c r="N35" s="308"/>
      <c r="O35" s="296"/>
      <c r="P35" s="299"/>
      <c r="Q35" s="148">
        <v>5</v>
      </c>
      <c r="R35" s="106"/>
      <c r="S35" s="149" t="str">
        <f t="shared" si="52"/>
        <v/>
      </c>
      <c r="T35" s="150"/>
      <c r="U35" s="150"/>
      <c r="V35" s="151" t="str">
        <f t="shared" si="48"/>
        <v/>
      </c>
      <c r="W35" s="150"/>
      <c r="X35" s="150"/>
      <c r="Y35" s="150"/>
      <c r="Z35" s="152" t="str">
        <f t="shared" si="55"/>
        <v/>
      </c>
      <c r="AA35" s="153" t="str">
        <f t="shared" si="49"/>
        <v/>
      </c>
      <c r="AB35" s="154" t="str">
        <f t="shared" si="53"/>
        <v/>
      </c>
      <c r="AC35" s="153" t="str">
        <f t="shared" si="50"/>
        <v/>
      </c>
      <c r="AD35" s="167" t="str">
        <f t="shared" si="54"/>
        <v/>
      </c>
      <c r="AE35" s="155" t="str">
        <f t="shared" si="51"/>
        <v/>
      </c>
      <c r="AF35" s="156"/>
      <c r="AG35" s="157"/>
      <c r="AH35" s="159"/>
      <c r="AI35" s="158"/>
      <c r="AJ35" s="158"/>
      <c r="AK35" s="157"/>
      <c r="AL35" s="159"/>
      <c r="AM35" s="165"/>
      <c r="AN35" s="165"/>
      <c r="AO35" s="165"/>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5"/>
      <c r="BQ35" s="165"/>
      <c r="BR35" s="165"/>
    </row>
    <row r="36" spans="1:70" s="166" customFormat="1" ht="26.25" hidden="1" customHeight="1" x14ac:dyDescent="0.2">
      <c r="A36" s="315"/>
      <c r="B36" s="303"/>
      <c r="C36" s="303"/>
      <c r="D36" s="303"/>
      <c r="E36" s="171"/>
      <c r="F36" s="318"/>
      <c r="G36" s="172"/>
      <c r="H36" s="303"/>
      <c r="I36" s="306"/>
      <c r="J36" s="309"/>
      <c r="K36" s="297"/>
      <c r="L36" s="312"/>
      <c r="M36" s="297">
        <f ca="1">IF(NOT(ISERROR(MATCH(L36,_xlfn.ANCHORARRAY(F47),0))),K49&amp;"Por favor no seleccionar los criterios de impacto",L36)</f>
        <v>0</v>
      </c>
      <c r="N36" s="309"/>
      <c r="O36" s="297"/>
      <c r="P36" s="300"/>
      <c r="Q36" s="148">
        <v>6</v>
      </c>
      <c r="R36" s="106"/>
      <c r="S36" s="149" t="str">
        <f t="shared" si="52"/>
        <v/>
      </c>
      <c r="T36" s="150"/>
      <c r="U36" s="150"/>
      <c r="V36" s="151" t="str">
        <f t="shared" si="48"/>
        <v/>
      </c>
      <c r="W36" s="150"/>
      <c r="X36" s="150"/>
      <c r="Y36" s="150"/>
      <c r="Z36" s="152" t="str">
        <f t="shared" si="55"/>
        <v/>
      </c>
      <c r="AA36" s="153" t="str">
        <f t="shared" si="49"/>
        <v/>
      </c>
      <c r="AB36" s="154" t="str">
        <f t="shared" si="53"/>
        <v/>
      </c>
      <c r="AC36" s="153" t="str">
        <f t="shared" si="50"/>
        <v/>
      </c>
      <c r="AD36" s="167" t="str">
        <f t="shared" si="54"/>
        <v/>
      </c>
      <c r="AE36" s="155" t="str">
        <f t="shared" si="51"/>
        <v/>
      </c>
      <c r="AF36" s="156"/>
      <c r="AG36" s="157"/>
      <c r="AH36" s="159"/>
      <c r="AI36" s="158"/>
      <c r="AJ36" s="158"/>
      <c r="AK36" s="157"/>
      <c r="AL36" s="159"/>
      <c r="AM36" s="165"/>
      <c r="AN36" s="165"/>
      <c r="AO36" s="165"/>
      <c r="AP36" s="165"/>
      <c r="AQ36" s="165"/>
      <c r="AR36" s="165"/>
      <c r="AS36" s="165"/>
      <c r="AT36" s="165"/>
      <c r="AU36" s="165"/>
      <c r="AV36" s="165"/>
      <c r="AW36" s="165"/>
      <c r="AX36" s="165"/>
      <c r="AY36" s="165"/>
      <c r="AZ36" s="165"/>
      <c r="BA36" s="165"/>
      <c r="BB36" s="165"/>
      <c r="BC36" s="165"/>
      <c r="BD36" s="165"/>
      <c r="BE36" s="165"/>
      <c r="BF36" s="165"/>
      <c r="BG36" s="165"/>
      <c r="BH36" s="165"/>
      <c r="BI36" s="165"/>
      <c r="BJ36" s="165"/>
      <c r="BK36" s="165"/>
      <c r="BL36" s="165"/>
      <c r="BM36" s="165"/>
      <c r="BN36" s="165"/>
      <c r="BO36" s="165"/>
      <c r="BP36" s="165"/>
      <c r="BQ36" s="165"/>
      <c r="BR36" s="165"/>
    </row>
    <row r="37" spans="1:70" ht="26.25" hidden="1" customHeight="1" x14ac:dyDescent="0.3">
      <c r="A37" s="277">
        <v>9</v>
      </c>
      <c r="B37" s="280"/>
      <c r="C37" s="280"/>
      <c r="D37" s="280"/>
      <c r="E37" s="120"/>
      <c r="F37" s="283"/>
      <c r="G37" s="123"/>
      <c r="H37" s="280"/>
      <c r="I37" s="286"/>
      <c r="J37" s="289" t="str">
        <f t="shared" ref="J37" si="56">IF(I37&lt;=0,"",IF(I37&lt;=2,"Muy Baja",IF(I37&lt;=24,"Baja",IF(I37&lt;=500,"Media",IF(I37&lt;=5000,"Alta","Muy Alta")))))</f>
        <v/>
      </c>
      <c r="K37" s="271" t="str">
        <f t="shared" ref="K37" si="57">IF(J37="","",IF(J37="Muy Baja",0.2,IF(J37="Baja",0.4,IF(J37="Media",0.6,IF(J37="Alta",0.8,IF(J37="Muy Alta",1,))))))</f>
        <v/>
      </c>
      <c r="L37" s="292"/>
      <c r="M37" s="271">
        <f ca="1">IF(NOT(ISERROR(MATCH(L37,'Tabla Impacto'!$B$221:$B$223,0))),'Tabla Impacto'!$F$223&amp;"Por favor no seleccionar los criterios de impacto(Afectación Económica o presupuestal y Pérdida Reputacional)",L37)</f>
        <v>0</v>
      </c>
      <c r="N37" s="289" t="str">
        <f ca="1">IF(OR(M37='Tabla Impacto'!$C$11,M37='Tabla Impacto'!$D$11),"Leve",IF(OR(M37='Tabla Impacto'!$C$12,M37='Tabla Impacto'!$D$12),"Menor",IF(OR(M37='Tabla Impacto'!$C$13,M37='Tabla Impacto'!$D$13),"Moderado",IF(OR(M37='Tabla Impacto'!$C$14,M37='Tabla Impacto'!$D$14),"Mayor",IF(OR(M37='Tabla Impacto'!$C$15,M37='Tabla Impacto'!$D$15),"Catastrófico","")))))</f>
        <v/>
      </c>
      <c r="O37" s="271" t="str">
        <f t="shared" ref="O37" ca="1" si="58">IF(N37="","",IF(N37="Leve",0.2,IF(N37="Menor",0.4,IF(N37="Moderado",0.6,IF(N37="Mayor",0.8,IF(N37="Catastrófico",1,))))))</f>
        <v/>
      </c>
      <c r="P37" s="274" t="str">
        <f t="shared" ref="P37" ca="1" si="59">IF(OR(AND(J37="Muy Baja",N37="Leve"),AND(J37="Muy Baja",N37="Menor"),AND(J37="Baja",N37="Leve")),"Bajo",IF(OR(AND(J37="Muy baja",N37="Moderado"),AND(J37="Baja",N37="Menor"),AND(J37="Baja",N37="Moderado"),AND(J37="Media",N37="Leve"),AND(J37="Media",N37="Menor"),AND(J37="Media",N37="Moderado"),AND(J37="Alta",N37="Leve"),AND(J37="Alta",N37="Menor")),"Moderado",IF(OR(AND(J37="Muy Baja",N37="Mayor"),AND(J37="Baja",N37="Mayor"),AND(J37="Media",N37="Mayor"),AND(J37="Alta",N37="Moderado"),AND(J37="Alta",N37="Mayor"),AND(J37="Muy Alta",N37="Leve"),AND(J37="Muy Alta",N37="Menor"),AND(J37="Muy Alta",N37="Moderado"),AND(J37="Muy Alta",N37="Mayor")),"Alto",IF(OR(AND(J37="Muy Baja",N37="Catastrófico"),AND(J37="Baja",N37="Catastrófico"),AND(J37="Media",N37="Catastrófico"),AND(J37="Alta",N37="Catastrófico"),AND(J37="Muy Alta",N37="Catastrófico")),"Extremo",""))))</f>
        <v/>
      </c>
      <c r="Q37" s="105">
        <v>1</v>
      </c>
      <c r="R37" s="106"/>
      <c r="S37" s="107" t="str">
        <f>IF(OR(T37="Preventivo",T37="Detectivo"),"Probabilidad",IF(T37="Correctivo","Impacto",""))</f>
        <v/>
      </c>
      <c r="T37" s="113"/>
      <c r="U37" s="113"/>
      <c r="V37" s="114" t="str">
        <f>IF(AND(T37="Preventivo",U37="Automático"),"50%",IF(AND(T37="Preventivo",U37="Manual"),"40%",IF(AND(T37="Detectivo",U37="Automático"),"40%",IF(AND(T37="Detectivo",U37="Manual"),"30%",IF(AND(T37="Correctivo",U37="Automático"),"35%",IF(AND(T37="Correctivo",U37="Manual"),"25%",""))))))</f>
        <v/>
      </c>
      <c r="W37" s="113"/>
      <c r="X37" s="113"/>
      <c r="Y37" s="113"/>
      <c r="Z37" s="108" t="str">
        <f>IFERROR(IF(S37="Probabilidad",(K37-(+K37*V37)),IF(S37="Impacto",K37,"")),"")</f>
        <v/>
      </c>
      <c r="AA37" s="115" t="str">
        <f>IFERROR(IF(Z37="","",IF(Z37&lt;=0.2,"Muy Baja",IF(Z37&lt;=0.4,"Baja",IF(Z37&lt;=0.6,"Media",IF(Z37&lt;=0.8,"Alta","Muy Alta"))))),"")</f>
        <v/>
      </c>
      <c r="AB37" s="116" t="str">
        <f>+Z37</f>
        <v/>
      </c>
      <c r="AC37" s="115" t="str">
        <f>IFERROR(IF(AD37="","",IF(AD37&lt;=0.2,"Leve",IF(AD37&lt;=0.4,"Menor",IF(AD37&lt;=0.6,"Moderado",IF(AD37&lt;=0.8,"Mayor","Catastrófico"))))),"")</f>
        <v/>
      </c>
      <c r="AD37" s="116" t="str">
        <f>IFERROR(IF(S37="Impacto",(O37-(+O37*V37)),IF(S37="Probabilidad",O37,"")),"")</f>
        <v/>
      </c>
      <c r="AE37" s="117" t="str">
        <f>IFERROR(IF(OR(AND(AA37="Muy Baja",AC37="Leve"),AND(AA37="Muy Baja",AC37="Menor"),AND(AA37="Baja",AC37="Leve")),"Bajo",IF(OR(AND(AA37="Muy baja",AC37="Moderado"),AND(AA37="Baja",AC37="Menor"),AND(AA37="Baja",AC37="Moderado"),AND(AA37="Media",AC37="Leve"),AND(AA37="Media",AC37="Menor"),AND(AA37="Media",AC37="Moderado"),AND(AA37="Alta",AC37="Leve"),AND(AA37="Alta",AC37="Menor")),"Moderado",IF(OR(AND(AA37="Muy Baja",AC37="Mayor"),AND(AA37="Baja",AC37="Mayor"),AND(AA37="Media",AC37="Mayor"),AND(AA37="Alta",AC37="Moderado"),AND(AA37="Alta",AC37="Mayor"),AND(AA37="Muy Alta",AC37="Leve"),AND(AA37="Muy Alta",AC37="Menor"),AND(AA37="Muy Alta",AC37="Moderado"),AND(AA37="Muy Alta",AC37="Mayor")),"Alto",IF(OR(AND(AA37="Muy Baja",AC37="Catastrófico"),AND(AA37="Baja",AC37="Catastrófico"),AND(AA37="Media",AC37="Catastrófico"),AND(AA37="Alta",AC37="Catastrófico"),AND(AA37="Muy Alta",AC37="Catastrófico")),"Extremo","")))),"")</f>
        <v/>
      </c>
      <c r="AF37" s="118"/>
      <c r="AG37" s="109"/>
      <c r="AH37" s="110"/>
      <c r="AI37" s="111"/>
      <c r="AJ37" s="111"/>
      <c r="AK37" s="109"/>
      <c r="AL37" s="110"/>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row>
    <row r="38" spans="1:70" ht="26.25" hidden="1" customHeight="1" x14ac:dyDescent="0.3">
      <c r="A38" s="278"/>
      <c r="B38" s="281"/>
      <c r="C38" s="281"/>
      <c r="D38" s="281"/>
      <c r="E38" s="121"/>
      <c r="F38" s="284"/>
      <c r="G38" s="124"/>
      <c r="H38" s="281"/>
      <c r="I38" s="287"/>
      <c r="J38" s="290"/>
      <c r="K38" s="272"/>
      <c r="L38" s="293"/>
      <c r="M38" s="272">
        <f ca="1">IF(NOT(ISERROR(MATCH(L38,_xlfn.ANCHORARRAY(F49),0))),K51&amp;"Por favor no seleccionar los criterios de impacto",L38)</f>
        <v>0</v>
      </c>
      <c r="N38" s="290"/>
      <c r="O38" s="272"/>
      <c r="P38" s="275"/>
      <c r="Q38" s="105">
        <v>2</v>
      </c>
      <c r="R38" s="106"/>
      <c r="S38" s="107" t="str">
        <f>IF(OR(T38="Preventivo",T38="Detectivo"),"Probabilidad",IF(T38="Correctivo","Impacto",""))</f>
        <v/>
      </c>
      <c r="T38" s="113"/>
      <c r="U38" s="113"/>
      <c r="V38" s="114" t="str">
        <f t="shared" ref="V38:V42" si="60">IF(AND(T38="Preventivo",U38="Automático"),"50%",IF(AND(T38="Preventivo",U38="Manual"),"40%",IF(AND(T38="Detectivo",U38="Automático"),"40%",IF(AND(T38="Detectivo",U38="Manual"),"30%",IF(AND(T38="Correctivo",U38="Automático"),"35%",IF(AND(T38="Correctivo",U38="Manual"),"25%",""))))))</f>
        <v/>
      </c>
      <c r="W38" s="113"/>
      <c r="X38" s="113"/>
      <c r="Y38" s="113"/>
      <c r="Z38" s="108" t="str">
        <f>IFERROR(IF(AND(S37="Probabilidad",S38="Probabilidad"),(AB37-(+AB37*V38)),IF(AND(S37="Impacto",S38="Probabilidad"),(K37-(+K37*V38)),IF(S38="Impacto",AB37,""))),"")</f>
        <v/>
      </c>
      <c r="AA38" s="115" t="str">
        <f t="shared" ref="AA38:AA42" si="61">IFERROR(IF(Z38="","",IF(Z38&lt;=0.2,"Muy Baja",IF(Z38&lt;=0.4,"Baja",IF(Z38&lt;=0.6,"Media",IF(Z38&lt;=0.8,"Alta","Muy Alta"))))),"")</f>
        <v/>
      </c>
      <c r="AB38" s="116" t="str">
        <f>+Z38</f>
        <v/>
      </c>
      <c r="AC38" s="115" t="str">
        <f t="shared" ref="AC38:AC42" si="62">IFERROR(IF(AD38="","",IF(AD38&lt;=0.2,"Leve",IF(AD38&lt;=0.4,"Menor",IF(AD38&lt;=0.6,"Moderado",IF(AD38&lt;=0.8,"Mayor","Catastrófico"))))),"")</f>
        <v/>
      </c>
      <c r="AD38" s="119" t="str">
        <f>IFERROR(IF(AND(S37="Impacto",S38="Impacto"),(AD37-(+AD37*V38)),IF(AND(S37="Probabilidad",S38="Impacto"),(O37-(+O37*V38)),IF(S38="Probabilidad",AD37,""))),"")</f>
        <v/>
      </c>
      <c r="AE38" s="117" t="str">
        <f t="shared" ref="AE38:AE42" si="63">IFERROR(IF(OR(AND(AA38="Muy Baja",AC38="Leve"),AND(AA38="Muy Baja",AC38="Menor"),AND(AA38="Baja",AC38="Leve")),"Bajo",IF(OR(AND(AA38="Muy baja",AC38="Moderado"),AND(AA38="Baja",AC38="Menor"),AND(AA38="Baja",AC38="Moderado"),AND(AA38="Media",AC38="Leve"),AND(AA38="Media",AC38="Menor"),AND(AA38="Media",AC38="Moderado"),AND(AA38="Alta",AC38="Leve"),AND(AA38="Alta",AC38="Menor")),"Moderado",IF(OR(AND(AA38="Muy Baja",AC38="Mayor"),AND(AA38="Baja",AC38="Mayor"),AND(AA38="Media",AC38="Mayor"),AND(AA38="Alta",AC38="Moderado"),AND(AA38="Alta",AC38="Mayor"),AND(AA38="Muy Alta",AC38="Leve"),AND(AA38="Muy Alta",AC38="Menor"),AND(AA38="Muy Alta",AC38="Moderado"),AND(AA38="Muy Alta",AC38="Mayor")),"Alto",IF(OR(AND(AA38="Muy Baja",AC38="Catastrófico"),AND(AA38="Baja",AC38="Catastrófico"),AND(AA38="Media",AC38="Catastrófico"),AND(AA38="Alta",AC38="Catastrófico"),AND(AA38="Muy Alta",AC38="Catastrófico")),"Extremo","")))),"")</f>
        <v/>
      </c>
      <c r="AF38" s="118"/>
      <c r="AG38" s="109"/>
      <c r="AH38" s="110"/>
      <c r="AI38" s="111"/>
      <c r="AJ38" s="111"/>
      <c r="AK38" s="109"/>
      <c r="AL38" s="110"/>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row>
    <row r="39" spans="1:70" ht="26.25" hidden="1" customHeight="1" x14ac:dyDescent="0.3">
      <c r="A39" s="278"/>
      <c r="B39" s="281"/>
      <c r="C39" s="281"/>
      <c r="D39" s="281"/>
      <c r="E39" s="121"/>
      <c r="F39" s="284"/>
      <c r="G39" s="124"/>
      <c r="H39" s="281"/>
      <c r="I39" s="287"/>
      <c r="J39" s="290"/>
      <c r="K39" s="272"/>
      <c r="L39" s="293"/>
      <c r="M39" s="272">
        <f ca="1">IF(NOT(ISERROR(MATCH(L39,_xlfn.ANCHORARRAY(F50),0))),K52&amp;"Por favor no seleccionar los criterios de impacto",L39)</f>
        <v>0</v>
      </c>
      <c r="N39" s="290"/>
      <c r="O39" s="272"/>
      <c r="P39" s="275"/>
      <c r="Q39" s="105">
        <v>3</v>
      </c>
      <c r="R39" s="112"/>
      <c r="S39" s="107" t="str">
        <f t="shared" ref="S39:S42" si="64">IF(OR(T39="Preventivo",T39="Detectivo"),"Probabilidad",IF(T39="Correctivo","Impacto",""))</f>
        <v/>
      </c>
      <c r="T39" s="113"/>
      <c r="U39" s="113"/>
      <c r="V39" s="114" t="str">
        <f t="shared" si="60"/>
        <v/>
      </c>
      <c r="W39" s="113"/>
      <c r="X39" s="113"/>
      <c r="Y39" s="113"/>
      <c r="Z39" s="108" t="str">
        <f>IFERROR(IF(AND(S38="Probabilidad",S39="Probabilidad"),(AB38-(+AB38*V39)),IF(AND(S38="Impacto",S39="Probabilidad"),(AB37-(+AB37*V39)),IF(S39="Impacto",AB38,""))),"")</f>
        <v/>
      </c>
      <c r="AA39" s="115" t="str">
        <f t="shared" si="61"/>
        <v/>
      </c>
      <c r="AB39" s="116" t="str">
        <f t="shared" ref="AB39:AB42" si="65">+Z39</f>
        <v/>
      </c>
      <c r="AC39" s="115" t="str">
        <f t="shared" si="62"/>
        <v/>
      </c>
      <c r="AD39" s="119" t="str">
        <f t="shared" ref="AD39:AD42" si="66">IFERROR(IF(AND(S38="Impacto",S39="Impacto"),(AD38-(+AD38*V39)),IF(AND(S38="Probabilidad",S39="Impacto"),(AD37-(+AD37*V39)),IF(S39="Probabilidad",AD38,""))),"")</f>
        <v/>
      </c>
      <c r="AE39" s="117" t="str">
        <f t="shared" si="63"/>
        <v/>
      </c>
      <c r="AF39" s="118"/>
      <c r="AG39" s="109"/>
      <c r="AH39" s="110"/>
      <c r="AI39" s="111"/>
      <c r="AJ39" s="111"/>
      <c r="AK39" s="109"/>
      <c r="AL39" s="110"/>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row>
    <row r="40" spans="1:70" ht="26.25" hidden="1" customHeight="1" x14ac:dyDescent="0.3">
      <c r="A40" s="278"/>
      <c r="B40" s="281"/>
      <c r="C40" s="281"/>
      <c r="D40" s="281"/>
      <c r="E40" s="121"/>
      <c r="F40" s="284"/>
      <c r="G40" s="124"/>
      <c r="H40" s="281"/>
      <c r="I40" s="287"/>
      <c r="J40" s="290"/>
      <c r="K40" s="272"/>
      <c r="L40" s="293"/>
      <c r="M40" s="272">
        <f ca="1">IF(NOT(ISERROR(MATCH(L40,_xlfn.ANCHORARRAY(F51),0))),K53&amp;"Por favor no seleccionar los criterios de impacto",L40)</f>
        <v>0</v>
      </c>
      <c r="N40" s="290"/>
      <c r="O40" s="272"/>
      <c r="P40" s="275"/>
      <c r="Q40" s="105">
        <v>4</v>
      </c>
      <c r="R40" s="106"/>
      <c r="S40" s="107" t="str">
        <f t="shared" si="64"/>
        <v/>
      </c>
      <c r="T40" s="113"/>
      <c r="U40" s="113"/>
      <c r="V40" s="114" t="str">
        <f t="shared" si="60"/>
        <v/>
      </c>
      <c r="W40" s="113"/>
      <c r="X40" s="113"/>
      <c r="Y40" s="113"/>
      <c r="Z40" s="108" t="str">
        <f t="shared" ref="Z40:Z42" si="67">IFERROR(IF(AND(S39="Probabilidad",S40="Probabilidad"),(AB39-(+AB39*V40)),IF(AND(S39="Impacto",S40="Probabilidad"),(AB38-(+AB38*V40)),IF(S40="Impacto",AB39,""))),"")</f>
        <v/>
      </c>
      <c r="AA40" s="115" t="str">
        <f t="shared" si="61"/>
        <v/>
      </c>
      <c r="AB40" s="116" t="str">
        <f t="shared" si="65"/>
        <v/>
      </c>
      <c r="AC40" s="115" t="str">
        <f t="shared" si="62"/>
        <v/>
      </c>
      <c r="AD40" s="119" t="str">
        <f t="shared" si="66"/>
        <v/>
      </c>
      <c r="AE40" s="117" t="str">
        <f t="shared" si="63"/>
        <v/>
      </c>
      <c r="AF40" s="118"/>
      <c r="AG40" s="109"/>
      <c r="AH40" s="110"/>
      <c r="AI40" s="111"/>
      <c r="AJ40" s="111"/>
      <c r="AK40" s="109"/>
      <c r="AL40" s="110"/>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row>
    <row r="41" spans="1:70" ht="26.25" hidden="1" customHeight="1" x14ac:dyDescent="0.3">
      <c r="A41" s="278"/>
      <c r="B41" s="281"/>
      <c r="C41" s="281"/>
      <c r="D41" s="281"/>
      <c r="E41" s="121"/>
      <c r="F41" s="284"/>
      <c r="G41" s="124"/>
      <c r="H41" s="281"/>
      <c r="I41" s="287"/>
      <c r="J41" s="290"/>
      <c r="K41" s="272"/>
      <c r="L41" s="293"/>
      <c r="M41" s="272">
        <f ca="1">IF(NOT(ISERROR(MATCH(L41,_xlfn.ANCHORARRAY(F52),0))),K54&amp;"Por favor no seleccionar los criterios de impacto",L41)</f>
        <v>0</v>
      </c>
      <c r="N41" s="290"/>
      <c r="O41" s="272"/>
      <c r="P41" s="275"/>
      <c r="Q41" s="105">
        <v>5</v>
      </c>
      <c r="R41" s="106"/>
      <c r="S41" s="107" t="str">
        <f t="shared" si="64"/>
        <v/>
      </c>
      <c r="T41" s="113"/>
      <c r="U41" s="113"/>
      <c r="V41" s="114" t="str">
        <f t="shared" si="60"/>
        <v/>
      </c>
      <c r="W41" s="113"/>
      <c r="X41" s="113"/>
      <c r="Y41" s="113"/>
      <c r="Z41" s="108" t="str">
        <f t="shared" si="67"/>
        <v/>
      </c>
      <c r="AA41" s="115" t="str">
        <f t="shared" si="61"/>
        <v/>
      </c>
      <c r="AB41" s="116" t="str">
        <f t="shared" si="65"/>
        <v/>
      </c>
      <c r="AC41" s="115" t="str">
        <f t="shared" si="62"/>
        <v/>
      </c>
      <c r="AD41" s="119" t="str">
        <f t="shared" si="66"/>
        <v/>
      </c>
      <c r="AE41" s="117" t="str">
        <f t="shared" si="63"/>
        <v/>
      </c>
      <c r="AF41" s="118"/>
      <c r="AG41" s="109"/>
      <c r="AH41" s="110"/>
      <c r="AI41" s="111"/>
      <c r="AJ41" s="111"/>
      <c r="AK41" s="109"/>
      <c r="AL41" s="110"/>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row>
    <row r="42" spans="1:70" ht="26.25" hidden="1" customHeight="1" x14ac:dyDescent="0.3">
      <c r="A42" s="279"/>
      <c r="B42" s="282"/>
      <c r="C42" s="282"/>
      <c r="D42" s="282"/>
      <c r="E42" s="122"/>
      <c r="F42" s="285"/>
      <c r="G42" s="125"/>
      <c r="H42" s="282"/>
      <c r="I42" s="288"/>
      <c r="J42" s="291"/>
      <c r="K42" s="273"/>
      <c r="L42" s="294"/>
      <c r="M42" s="273">
        <f ca="1">IF(NOT(ISERROR(MATCH(L42,_xlfn.ANCHORARRAY(F53),0))),K55&amp;"Por favor no seleccionar los criterios de impacto",L42)</f>
        <v>0</v>
      </c>
      <c r="N42" s="291"/>
      <c r="O42" s="273"/>
      <c r="P42" s="276"/>
      <c r="Q42" s="105">
        <v>6</v>
      </c>
      <c r="R42" s="106"/>
      <c r="S42" s="107" t="str">
        <f t="shared" si="64"/>
        <v/>
      </c>
      <c r="T42" s="113"/>
      <c r="U42" s="113"/>
      <c r="V42" s="114" t="str">
        <f t="shared" si="60"/>
        <v/>
      </c>
      <c r="W42" s="113"/>
      <c r="X42" s="113"/>
      <c r="Y42" s="113"/>
      <c r="Z42" s="108" t="str">
        <f t="shared" si="67"/>
        <v/>
      </c>
      <c r="AA42" s="115" t="str">
        <f t="shared" si="61"/>
        <v/>
      </c>
      <c r="AB42" s="116" t="str">
        <f t="shared" si="65"/>
        <v/>
      </c>
      <c r="AC42" s="115" t="str">
        <f t="shared" si="62"/>
        <v/>
      </c>
      <c r="AD42" s="119" t="str">
        <f t="shared" si="66"/>
        <v/>
      </c>
      <c r="AE42" s="117" t="str">
        <f t="shared" si="63"/>
        <v/>
      </c>
      <c r="AF42" s="118"/>
      <c r="AG42" s="109"/>
      <c r="AH42" s="110"/>
      <c r="AI42" s="111"/>
      <c r="AJ42" s="111"/>
      <c r="AK42" s="109"/>
      <c r="AL42" s="110"/>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row>
    <row r="43" spans="1:70" ht="19.5" hidden="1" customHeight="1" x14ac:dyDescent="0.3">
      <c r="A43" s="277">
        <v>10</v>
      </c>
      <c r="B43" s="280"/>
      <c r="C43" s="280"/>
      <c r="D43" s="280"/>
      <c r="E43" s="120"/>
      <c r="F43" s="283"/>
      <c r="G43" s="123"/>
      <c r="H43" s="280"/>
      <c r="I43" s="286"/>
      <c r="J43" s="289" t="str">
        <f t="shared" ref="J43" si="68">IF(I43&lt;=0,"",IF(I43&lt;=2,"Muy Baja",IF(I43&lt;=24,"Baja",IF(I43&lt;=500,"Media",IF(I43&lt;=5000,"Alta","Muy Alta")))))</f>
        <v/>
      </c>
      <c r="K43" s="271" t="str">
        <f t="shared" ref="K43" si="69">IF(J43="","",IF(J43="Muy Baja",0.2,IF(J43="Baja",0.4,IF(J43="Media",0.6,IF(J43="Alta",0.8,IF(J43="Muy Alta",1,))))))</f>
        <v/>
      </c>
      <c r="L43" s="292"/>
      <c r="M43" s="271">
        <f ca="1">IF(NOT(ISERROR(MATCH(L43,'Tabla Impacto'!$B$221:$B$223,0))),'Tabla Impacto'!$F$223&amp;"Por favor no seleccionar los criterios de impacto(Afectación Económica o presupuestal y Pérdida Reputacional)",L43)</f>
        <v>0</v>
      </c>
      <c r="N43" s="289" t="str">
        <f ca="1">IF(OR(M43='Tabla Impacto'!$C$11,M43='Tabla Impacto'!$D$11),"Leve",IF(OR(M43='Tabla Impacto'!$C$12,M43='Tabla Impacto'!$D$12),"Menor",IF(OR(M43='Tabla Impacto'!$C$13,M43='Tabla Impacto'!$D$13),"Moderado",IF(OR(M43='Tabla Impacto'!$C$14,M43='Tabla Impacto'!$D$14),"Mayor",IF(OR(M43='Tabla Impacto'!$C$15,M43='Tabla Impacto'!$D$15),"Catastrófico","")))))</f>
        <v/>
      </c>
      <c r="O43" s="271" t="str">
        <f t="shared" ref="O43" ca="1" si="70">IF(N43="","",IF(N43="Leve",0.2,IF(N43="Menor",0.4,IF(N43="Moderado",0.6,IF(N43="Mayor",0.8,IF(N43="Catastrófico",1,))))))</f>
        <v/>
      </c>
      <c r="P43" s="274" t="str">
        <f t="shared" ref="P43" ca="1" si="71">IF(OR(AND(J43="Muy Baja",N43="Leve"),AND(J43="Muy Baja",N43="Menor"),AND(J43="Baja",N43="Leve")),"Bajo",IF(OR(AND(J43="Muy baja",N43="Moderado"),AND(J43="Baja",N43="Menor"),AND(J43="Baja",N43="Moderado"),AND(J43="Media",N43="Leve"),AND(J43="Media",N43="Menor"),AND(J43="Media",N43="Moderado"),AND(J43="Alta",N43="Leve"),AND(J43="Alta",N43="Menor")),"Moderado",IF(OR(AND(J43="Muy Baja",N43="Mayor"),AND(J43="Baja",N43="Mayor"),AND(J43="Media",N43="Mayor"),AND(J43="Alta",N43="Moderado"),AND(J43="Alta",N43="Mayor"),AND(J43="Muy Alta",N43="Leve"),AND(J43="Muy Alta",N43="Menor"),AND(J43="Muy Alta",N43="Moderado"),AND(J43="Muy Alta",N43="Mayor")),"Alto",IF(OR(AND(J43="Muy Baja",N43="Catastrófico"),AND(J43="Baja",N43="Catastrófico"),AND(J43="Media",N43="Catastrófico"),AND(J43="Alta",N43="Catastrófico"),AND(J43="Muy Alta",N43="Catastrófico")),"Extremo",""))))</f>
        <v/>
      </c>
      <c r="Q43" s="105">
        <v>1</v>
      </c>
      <c r="R43" s="106"/>
      <c r="S43" s="107" t="str">
        <f>IF(OR(T43="Preventivo",T43="Detectivo"),"Probabilidad",IF(T43="Correctivo","Impacto",""))</f>
        <v/>
      </c>
      <c r="T43" s="113"/>
      <c r="U43" s="113"/>
      <c r="V43" s="114" t="str">
        <f>IF(AND(T43="Preventivo",U43="Automático"),"50%",IF(AND(T43="Preventivo",U43="Manual"),"40%",IF(AND(T43="Detectivo",U43="Automático"),"40%",IF(AND(T43="Detectivo",U43="Manual"),"30%",IF(AND(T43="Correctivo",U43="Automático"),"35%",IF(AND(T43="Correctivo",U43="Manual"),"25%",""))))))</f>
        <v/>
      </c>
      <c r="W43" s="113"/>
      <c r="X43" s="113"/>
      <c r="Y43" s="113"/>
      <c r="Z43" s="108" t="str">
        <f>IFERROR(IF(S43="Probabilidad",(K43-(+K43*V43)),IF(S43="Impacto",K43,"")),"")</f>
        <v/>
      </c>
      <c r="AA43" s="115" t="str">
        <f>IFERROR(IF(Z43="","",IF(Z43&lt;=0.2,"Muy Baja",IF(Z43&lt;=0.4,"Baja",IF(Z43&lt;=0.6,"Media",IF(Z43&lt;=0.8,"Alta","Muy Alta"))))),"")</f>
        <v/>
      </c>
      <c r="AB43" s="116" t="str">
        <f>+Z43</f>
        <v/>
      </c>
      <c r="AC43" s="115" t="str">
        <f>IFERROR(IF(AD43="","",IF(AD43&lt;=0.2,"Leve",IF(AD43&lt;=0.4,"Menor",IF(AD43&lt;=0.6,"Moderado",IF(AD43&lt;=0.8,"Mayor","Catastrófico"))))),"")</f>
        <v/>
      </c>
      <c r="AD43" s="116" t="str">
        <f>IFERROR(IF(S43="Impacto",(O43-(+O43*V43)),IF(S43="Probabilidad",O43,"")),"")</f>
        <v/>
      </c>
      <c r="AE43" s="117" t="str">
        <f>IFERROR(IF(OR(AND(AA43="Muy Baja",AC43="Leve"),AND(AA43="Muy Baja",AC43="Menor"),AND(AA43="Baja",AC43="Leve")),"Bajo",IF(OR(AND(AA43="Muy baja",AC43="Moderado"),AND(AA43="Baja",AC43="Menor"),AND(AA43="Baja",AC43="Moderado"),AND(AA43="Media",AC43="Leve"),AND(AA43="Media",AC43="Menor"),AND(AA43="Media",AC43="Moderado"),AND(AA43="Alta",AC43="Leve"),AND(AA43="Alta",AC43="Menor")),"Moderado",IF(OR(AND(AA43="Muy Baja",AC43="Mayor"),AND(AA43="Baja",AC43="Mayor"),AND(AA43="Media",AC43="Mayor"),AND(AA43="Alta",AC43="Moderado"),AND(AA43="Alta",AC43="Mayor"),AND(AA43="Muy Alta",AC43="Leve"),AND(AA43="Muy Alta",AC43="Menor"),AND(AA43="Muy Alta",AC43="Moderado"),AND(AA43="Muy Alta",AC43="Mayor")),"Alto",IF(OR(AND(AA43="Muy Baja",AC43="Catastrófico"),AND(AA43="Baja",AC43="Catastrófico"),AND(AA43="Media",AC43="Catastrófico"),AND(AA43="Alta",AC43="Catastrófico"),AND(AA43="Muy Alta",AC43="Catastrófico")),"Extremo","")))),"")</f>
        <v/>
      </c>
      <c r="AF43" s="118"/>
      <c r="AG43" s="109"/>
      <c r="AH43" s="110"/>
      <c r="AI43" s="111"/>
      <c r="AJ43" s="111"/>
      <c r="AK43" s="109"/>
      <c r="AL43" s="110"/>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row>
    <row r="44" spans="1:70" ht="19.5" hidden="1" customHeight="1" x14ac:dyDescent="0.3">
      <c r="A44" s="278"/>
      <c r="B44" s="281"/>
      <c r="C44" s="281"/>
      <c r="D44" s="281"/>
      <c r="E44" s="121"/>
      <c r="F44" s="284"/>
      <c r="G44" s="124"/>
      <c r="H44" s="281"/>
      <c r="I44" s="287"/>
      <c r="J44" s="290"/>
      <c r="K44" s="272"/>
      <c r="L44" s="293"/>
      <c r="M44" s="272">
        <f ca="1">IF(NOT(ISERROR(MATCH(L44,_xlfn.ANCHORARRAY(F55),0))),K57&amp;"Por favor no seleccionar los criterios de impacto",L44)</f>
        <v>0</v>
      </c>
      <c r="N44" s="290"/>
      <c r="O44" s="272"/>
      <c r="P44" s="275"/>
      <c r="Q44" s="105">
        <v>2</v>
      </c>
      <c r="R44" s="106"/>
      <c r="S44" s="107" t="str">
        <f>IF(OR(T44="Preventivo",T44="Detectivo"),"Probabilidad",IF(T44="Correctivo","Impacto",""))</f>
        <v/>
      </c>
      <c r="T44" s="113"/>
      <c r="U44" s="113"/>
      <c r="V44" s="114" t="str">
        <f t="shared" ref="V44:V48" si="72">IF(AND(T44="Preventivo",U44="Automático"),"50%",IF(AND(T44="Preventivo",U44="Manual"),"40%",IF(AND(T44="Detectivo",U44="Automático"),"40%",IF(AND(T44="Detectivo",U44="Manual"),"30%",IF(AND(T44="Correctivo",U44="Automático"),"35%",IF(AND(T44="Correctivo",U44="Manual"),"25%",""))))))</f>
        <v/>
      </c>
      <c r="W44" s="113"/>
      <c r="X44" s="113"/>
      <c r="Y44" s="113"/>
      <c r="Z44" s="108" t="str">
        <f>IFERROR(IF(AND(S43="Probabilidad",S44="Probabilidad"),(AB43-(+AB43*V44)),IF(AND(S43="Impacto",S44="Probabilidad"),(K43-(+K43*V44)),IF(S44="Impacto",AB43,""))),"")</f>
        <v/>
      </c>
      <c r="AA44" s="115" t="str">
        <f t="shared" ref="AA44:AA48" si="73">IFERROR(IF(Z44="","",IF(Z44&lt;=0.2,"Muy Baja",IF(Z44&lt;=0.4,"Baja",IF(Z44&lt;=0.6,"Media",IF(Z44&lt;=0.8,"Alta","Muy Alta"))))),"")</f>
        <v/>
      </c>
      <c r="AB44" s="116" t="str">
        <f>+Z44</f>
        <v/>
      </c>
      <c r="AC44" s="115" t="str">
        <f t="shared" ref="AC44:AC48" si="74">IFERROR(IF(AD44="","",IF(AD44&lt;=0.2,"Leve",IF(AD44&lt;=0.4,"Menor",IF(AD44&lt;=0.6,"Moderado",IF(AD44&lt;=0.8,"Mayor","Catastrófico"))))),"")</f>
        <v/>
      </c>
      <c r="AD44" s="119" t="str">
        <f>IFERROR(IF(AND(S43="Impacto",S44="Impacto"),(AD43-(+AD43*V44)),IF(AND(S43="Probabilidad",S44="Impacto"),(O43-(+O43*V44)),IF(S44="Probabilidad",AD43,""))),"")</f>
        <v/>
      </c>
      <c r="AE44" s="117" t="str">
        <f t="shared" ref="AE44:AE48" si="75">IFERROR(IF(OR(AND(AA44="Muy Baja",AC44="Leve"),AND(AA44="Muy Baja",AC44="Menor"),AND(AA44="Baja",AC44="Leve")),"Bajo",IF(OR(AND(AA44="Muy baja",AC44="Moderado"),AND(AA44="Baja",AC44="Menor"),AND(AA44="Baja",AC44="Moderado"),AND(AA44="Media",AC44="Leve"),AND(AA44="Media",AC44="Menor"),AND(AA44="Media",AC44="Moderado"),AND(AA44="Alta",AC44="Leve"),AND(AA44="Alta",AC44="Menor")),"Moderado",IF(OR(AND(AA44="Muy Baja",AC44="Mayor"),AND(AA44="Baja",AC44="Mayor"),AND(AA44="Media",AC44="Mayor"),AND(AA44="Alta",AC44="Moderado"),AND(AA44="Alta",AC44="Mayor"),AND(AA44="Muy Alta",AC44="Leve"),AND(AA44="Muy Alta",AC44="Menor"),AND(AA44="Muy Alta",AC44="Moderado"),AND(AA44="Muy Alta",AC44="Mayor")),"Alto",IF(OR(AND(AA44="Muy Baja",AC44="Catastrófico"),AND(AA44="Baja",AC44="Catastrófico"),AND(AA44="Media",AC44="Catastrófico"),AND(AA44="Alta",AC44="Catastrófico"),AND(AA44="Muy Alta",AC44="Catastrófico")),"Extremo","")))),"")</f>
        <v/>
      </c>
      <c r="AF44" s="118"/>
      <c r="AG44" s="109"/>
      <c r="AH44" s="110"/>
      <c r="AI44" s="111"/>
      <c r="AJ44" s="111"/>
      <c r="AK44" s="109"/>
      <c r="AL44" s="110"/>
    </row>
    <row r="45" spans="1:70" ht="19.5" hidden="1" customHeight="1" x14ac:dyDescent="0.3">
      <c r="A45" s="278"/>
      <c r="B45" s="281"/>
      <c r="C45" s="281"/>
      <c r="D45" s="281"/>
      <c r="E45" s="121"/>
      <c r="F45" s="284"/>
      <c r="G45" s="124"/>
      <c r="H45" s="281"/>
      <c r="I45" s="287"/>
      <c r="J45" s="290"/>
      <c r="K45" s="272"/>
      <c r="L45" s="293"/>
      <c r="M45" s="272">
        <f ca="1">IF(NOT(ISERROR(MATCH(L45,_xlfn.ANCHORARRAY(F56),0))),K58&amp;"Por favor no seleccionar los criterios de impacto",L45)</f>
        <v>0</v>
      </c>
      <c r="N45" s="290"/>
      <c r="O45" s="272"/>
      <c r="P45" s="275"/>
      <c r="Q45" s="105">
        <v>3</v>
      </c>
      <c r="R45" s="112"/>
      <c r="S45" s="107" t="str">
        <f t="shared" ref="S45:S48" si="76">IF(OR(T45="Preventivo",T45="Detectivo"),"Probabilidad",IF(T45="Correctivo","Impacto",""))</f>
        <v/>
      </c>
      <c r="T45" s="113"/>
      <c r="U45" s="113"/>
      <c r="V45" s="114" t="str">
        <f t="shared" si="72"/>
        <v/>
      </c>
      <c r="W45" s="113"/>
      <c r="X45" s="113"/>
      <c r="Y45" s="113"/>
      <c r="Z45" s="108" t="str">
        <f>IFERROR(IF(AND(S44="Probabilidad",S45="Probabilidad"),(AB44-(+AB44*V45)),IF(AND(S44="Impacto",S45="Probabilidad"),(AB43-(+AB43*V45)),IF(S45="Impacto",AB44,""))),"")</f>
        <v/>
      </c>
      <c r="AA45" s="115" t="str">
        <f t="shared" si="73"/>
        <v/>
      </c>
      <c r="AB45" s="116" t="str">
        <f t="shared" ref="AB45:AB48" si="77">+Z45</f>
        <v/>
      </c>
      <c r="AC45" s="115" t="str">
        <f t="shared" si="74"/>
        <v/>
      </c>
      <c r="AD45" s="119" t="str">
        <f t="shared" ref="AD45:AD48" si="78">IFERROR(IF(AND(S44="Impacto",S45="Impacto"),(AD44-(+AD44*V45)),IF(AND(S44="Probabilidad",S45="Impacto"),(AD43-(+AD43*V45)),IF(S45="Probabilidad",AD44,""))),"")</f>
        <v/>
      </c>
      <c r="AE45" s="117" t="str">
        <f t="shared" si="75"/>
        <v/>
      </c>
      <c r="AF45" s="118"/>
      <c r="AG45" s="109"/>
      <c r="AH45" s="110"/>
      <c r="AI45" s="111"/>
      <c r="AJ45" s="111"/>
      <c r="AK45" s="109"/>
      <c r="AL45" s="110"/>
    </row>
    <row r="46" spans="1:70" ht="19.5" hidden="1" customHeight="1" x14ac:dyDescent="0.3">
      <c r="A46" s="278"/>
      <c r="B46" s="281"/>
      <c r="C46" s="281"/>
      <c r="D46" s="281"/>
      <c r="E46" s="121"/>
      <c r="F46" s="284"/>
      <c r="G46" s="124"/>
      <c r="H46" s="281"/>
      <c r="I46" s="287"/>
      <c r="J46" s="290"/>
      <c r="K46" s="272"/>
      <c r="L46" s="293"/>
      <c r="M46" s="272">
        <f ca="1">IF(NOT(ISERROR(MATCH(L46,_xlfn.ANCHORARRAY(F57),0))),K59&amp;"Por favor no seleccionar los criterios de impacto",L46)</f>
        <v>0</v>
      </c>
      <c r="N46" s="290"/>
      <c r="O46" s="272"/>
      <c r="P46" s="275"/>
      <c r="Q46" s="105">
        <v>4</v>
      </c>
      <c r="R46" s="106"/>
      <c r="S46" s="107" t="str">
        <f t="shared" si="76"/>
        <v/>
      </c>
      <c r="T46" s="113"/>
      <c r="U46" s="113"/>
      <c r="V46" s="114" t="str">
        <f t="shared" si="72"/>
        <v/>
      </c>
      <c r="W46" s="113"/>
      <c r="X46" s="113"/>
      <c r="Y46" s="113"/>
      <c r="Z46" s="108" t="str">
        <f t="shared" ref="Z46:Z48" si="79">IFERROR(IF(AND(S45="Probabilidad",S46="Probabilidad"),(AB45-(+AB45*V46)),IF(AND(S45="Impacto",S46="Probabilidad"),(AB44-(+AB44*V46)),IF(S46="Impacto",AB45,""))),"")</f>
        <v/>
      </c>
      <c r="AA46" s="115" t="str">
        <f t="shared" si="73"/>
        <v/>
      </c>
      <c r="AB46" s="116" t="str">
        <f t="shared" si="77"/>
        <v/>
      </c>
      <c r="AC46" s="115" t="str">
        <f t="shared" si="74"/>
        <v/>
      </c>
      <c r="AD46" s="119" t="str">
        <f t="shared" si="78"/>
        <v/>
      </c>
      <c r="AE46" s="117" t="str">
        <f t="shared" si="75"/>
        <v/>
      </c>
      <c r="AF46" s="118"/>
      <c r="AG46" s="109"/>
      <c r="AH46" s="110"/>
      <c r="AI46" s="111"/>
      <c r="AJ46" s="111"/>
      <c r="AK46" s="109"/>
      <c r="AL46" s="110"/>
    </row>
    <row r="47" spans="1:70" ht="19.5" hidden="1" customHeight="1" x14ac:dyDescent="0.3">
      <c r="A47" s="278"/>
      <c r="B47" s="281"/>
      <c r="C47" s="281"/>
      <c r="D47" s="281"/>
      <c r="E47" s="121"/>
      <c r="F47" s="284"/>
      <c r="G47" s="124"/>
      <c r="H47" s="281"/>
      <c r="I47" s="287"/>
      <c r="J47" s="290"/>
      <c r="K47" s="272"/>
      <c r="L47" s="293"/>
      <c r="M47" s="272">
        <f ca="1">IF(NOT(ISERROR(MATCH(L47,_xlfn.ANCHORARRAY(F58),0))),K60&amp;"Por favor no seleccionar los criterios de impacto",L47)</f>
        <v>0</v>
      </c>
      <c r="N47" s="290"/>
      <c r="O47" s="272"/>
      <c r="P47" s="275"/>
      <c r="Q47" s="105">
        <v>5</v>
      </c>
      <c r="R47" s="106"/>
      <c r="S47" s="107" t="str">
        <f t="shared" si="76"/>
        <v/>
      </c>
      <c r="T47" s="113"/>
      <c r="U47" s="113"/>
      <c r="V47" s="114" t="str">
        <f t="shared" si="72"/>
        <v/>
      </c>
      <c r="W47" s="113"/>
      <c r="X47" s="113"/>
      <c r="Y47" s="113"/>
      <c r="Z47" s="108" t="str">
        <f t="shared" si="79"/>
        <v/>
      </c>
      <c r="AA47" s="115" t="str">
        <f t="shared" si="73"/>
        <v/>
      </c>
      <c r="AB47" s="116" t="str">
        <f t="shared" si="77"/>
        <v/>
      </c>
      <c r="AC47" s="115" t="str">
        <f t="shared" si="74"/>
        <v/>
      </c>
      <c r="AD47" s="119" t="str">
        <f t="shared" si="78"/>
        <v/>
      </c>
      <c r="AE47" s="117" t="str">
        <f t="shared" si="75"/>
        <v/>
      </c>
      <c r="AF47" s="118"/>
      <c r="AG47" s="109"/>
      <c r="AH47" s="110"/>
      <c r="AI47" s="111"/>
      <c r="AJ47" s="111"/>
      <c r="AK47" s="109"/>
      <c r="AL47" s="110"/>
    </row>
    <row r="48" spans="1:70" ht="19.5" hidden="1" customHeight="1" x14ac:dyDescent="0.3">
      <c r="A48" s="279"/>
      <c r="B48" s="282"/>
      <c r="C48" s="282"/>
      <c r="D48" s="282"/>
      <c r="E48" s="122"/>
      <c r="F48" s="285"/>
      <c r="G48" s="125"/>
      <c r="H48" s="282"/>
      <c r="I48" s="288"/>
      <c r="J48" s="291"/>
      <c r="K48" s="273"/>
      <c r="L48" s="294"/>
      <c r="M48" s="273">
        <f ca="1">IF(NOT(ISERROR(MATCH(L48,_xlfn.ANCHORARRAY(F59),0))),K61&amp;"Por favor no seleccionar los criterios de impacto",L48)</f>
        <v>0</v>
      </c>
      <c r="N48" s="291"/>
      <c r="O48" s="273"/>
      <c r="P48" s="276"/>
      <c r="Q48" s="105">
        <v>6</v>
      </c>
      <c r="R48" s="106"/>
      <c r="S48" s="107" t="str">
        <f t="shared" si="76"/>
        <v/>
      </c>
      <c r="T48" s="113"/>
      <c r="U48" s="113"/>
      <c r="V48" s="114" t="str">
        <f t="shared" si="72"/>
        <v/>
      </c>
      <c r="W48" s="113"/>
      <c r="X48" s="113"/>
      <c r="Y48" s="113"/>
      <c r="Z48" s="108" t="str">
        <f t="shared" si="79"/>
        <v/>
      </c>
      <c r="AA48" s="115" t="str">
        <f t="shared" si="73"/>
        <v/>
      </c>
      <c r="AB48" s="116" t="str">
        <f t="shared" si="77"/>
        <v/>
      </c>
      <c r="AC48" s="115" t="str">
        <f t="shared" si="74"/>
        <v/>
      </c>
      <c r="AD48" s="119" t="str">
        <f t="shared" si="78"/>
        <v/>
      </c>
      <c r="AE48" s="117" t="str">
        <f t="shared" si="75"/>
        <v/>
      </c>
      <c r="AF48" s="118"/>
      <c r="AG48" s="109"/>
      <c r="AH48" s="110"/>
      <c r="AI48" s="111"/>
      <c r="AJ48" s="111"/>
      <c r="AK48" s="109"/>
      <c r="AL48" s="110"/>
    </row>
    <row r="49" spans="1:38" ht="49.5" customHeight="1" x14ac:dyDescent="0.3">
      <c r="A49" s="5"/>
      <c r="B49" s="268" t="s">
        <v>126</v>
      </c>
      <c r="C49" s="269"/>
      <c r="D49" s="269"/>
      <c r="E49" s="269"/>
      <c r="F49" s="269"/>
      <c r="G49" s="269"/>
      <c r="H49" s="269"/>
      <c r="I49" s="269"/>
      <c r="J49" s="269"/>
      <c r="K49" s="269"/>
      <c r="L49" s="269"/>
      <c r="M49" s="269"/>
      <c r="N49" s="269"/>
      <c r="O49" s="269"/>
      <c r="P49" s="269"/>
      <c r="Q49" s="269"/>
      <c r="R49" s="269"/>
      <c r="S49" s="269"/>
      <c r="T49" s="269"/>
      <c r="U49" s="269"/>
      <c r="V49" s="269"/>
      <c r="W49" s="269"/>
      <c r="X49" s="269"/>
      <c r="Y49" s="269"/>
      <c r="Z49" s="269"/>
      <c r="AA49" s="269"/>
      <c r="AB49" s="269"/>
      <c r="AC49" s="269"/>
      <c r="AD49" s="269"/>
      <c r="AE49" s="269"/>
      <c r="AF49" s="269"/>
      <c r="AG49" s="269"/>
      <c r="AH49" s="269"/>
      <c r="AI49" s="269"/>
      <c r="AJ49" s="269"/>
      <c r="AK49" s="269"/>
      <c r="AL49" s="270"/>
    </row>
    <row r="51" spans="1:38" x14ac:dyDescent="0.3">
      <c r="A51" s="1"/>
      <c r="B51" s="23" t="s">
        <v>138</v>
      </c>
      <c r="C51" s="1"/>
      <c r="D51" s="1"/>
      <c r="E51" s="1"/>
      <c r="H51" s="1"/>
    </row>
  </sheetData>
  <dataConsolidate/>
  <mergeCells count="129">
    <mergeCell ref="A8:A9"/>
    <mergeCell ref="H8:H9"/>
    <mergeCell ref="F8:F9"/>
    <mergeCell ref="D8:D9"/>
    <mergeCell ref="C8:C9"/>
    <mergeCell ref="I8:I9"/>
    <mergeCell ref="J8:J9"/>
    <mergeCell ref="B8:B9"/>
    <mergeCell ref="P8:P9"/>
    <mergeCell ref="L8:L9"/>
    <mergeCell ref="M8:M9"/>
    <mergeCell ref="E8:E9"/>
    <mergeCell ref="AG8:AG9"/>
    <mergeCell ref="AL8:AL9"/>
    <mergeCell ref="AK8:AK9"/>
    <mergeCell ref="AJ8:AJ9"/>
    <mergeCell ref="AI8:AI9"/>
    <mergeCell ref="AH8:AH9"/>
    <mergeCell ref="T8:Y8"/>
    <mergeCell ref="K8:K9"/>
    <mergeCell ref="N8:N9"/>
    <mergeCell ref="O8:O9"/>
    <mergeCell ref="S8:S9"/>
    <mergeCell ref="AF8:AF9"/>
    <mergeCell ref="Q8:Q9"/>
    <mergeCell ref="AE8:AE9"/>
    <mergeCell ref="AD8:AD9"/>
    <mergeCell ref="Z8:Z9"/>
    <mergeCell ref="R8:R9"/>
    <mergeCell ref="AC8:AC9"/>
    <mergeCell ref="AA8:AA9"/>
    <mergeCell ref="AB8:AB9"/>
    <mergeCell ref="O13:O18"/>
    <mergeCell ref="P13:P18"/>
    <mergeCell ref="O19:O24"/>
    <mergeCell ref="P19:P24"/>
    <mergeCell ref="L25:L30"/>
    <mergeCell ref="M25:M30"/>
    <mergeCell ref="N25:N30"/>
    <mergeCell ref="A13:A18"/>
    <mergeCell ref="B13:B18"/>
    <mergeCell ref="C13:C18"/>
    <mergeCell ref="A19:A24"/>
    <mergeCell ref="B19:B24"/>
    <mergeCell ref="C19:C24"/>
    <mergeCell ref="D19:D24"/>
    <mergeCell ref="F19:F24"/>
    <mergeCell ref="H19:H24"/>
    <mergeCell ref="D13:D18"/>
    <mergeCell ref="F13:F18"/>
    <mergeCell ref="L19:L24"/>
    <mergeCell ref="M19:M24"/>
    <mergeCell ref="N19:N24"/>
    <mergeCell ref="H13:H18"/>
    <mergeCell ref="I13:I18"/>
    <mergeCell ref="J13:J18"/>
    <mergeCell ref="K13:K18"/>
    <mergeCell ref="L13:L18"/>
    <mergeCell ref="I19:I24"/>
    <mergeCell ref="J19:J24"/>
    <mergeCell ref="K19:K24"/>
    <mergeCell ref="M13:M18"/>
    <mergeCell ref="N13:N18"/>
    <mergeCell ref="A31:A36"/>
    <mergeCell ref="B31:B36"/>
    <mergeCell ref="C31:C36"/>
    <mergeCell ref="D31:D36"/>
    <mergeCell ref="F31:F36"/>
    <mergeCell ref="A25:A30"/>
    <mergeCell ref="B25:B30"/>
    <mergeCell ref="C25:C30"/>
    <mergeCell ref="D25:D30"/>
    <mergeCell ref="F25:F30"/>
    <mergeCell ref="F37:F42"/>
    <mergeCell ref="H37:H42"/>
    <mergeCell ref="I37:I42"/>
    <mergeCell ref="J37:J42"/>
    <mergeCell ref="K37:K42"/>
    <mergeCell ref="O25:O30"/>
    <mergeCell ref="P25:P30"/>
    <mergeCell ref="H31:H36"/>
    <mergeCell ref="I31:I36"/>
    <mergeCell ref="J31:J36"/>
    <mergeCell ref="K31:K36"/>
    <mergeCell ref="L31:L36"/>
    <mergeCell ref="H25:H30"/>
    <mergeCell ref="I25:I30"/>
    <mergeCell ref="J25:J30"/>
    <mergeCell ref="K25:K30"/>
    <mergeCell ref="M31:M36"/>
    <mergeCell ref="N31:N36"/>
    <mergeCell ref="O31:O36"/>
    <mergeCell ref="P31:P36"/>
    <mergeCell ref="B49:AL49"/>
    <mergeCell ref="O37:O42"/>
    <mergeCell ref="P37:P42"/>
    <mergeCell ref="A43:A48"/>
    <mergeCell ref="B43:B48"/>
    <mergeCell ref="C43:C48"/>
    <mergeCell ref="D43:D48"/>
    <mergeCell ref="F43:F48"/>
    <mergeCell ref="H43:H48"/>
    <mergeCell ref="I43:I48"/>
    <mergeCell ref="J43:J48"/>
    <mergeCell ref="K43:K48"/>
    <mergeCell ref="L43:L48"/>
    <mergeCell ref="M43:M48"/>
    <mergeCell ref="N43:N48"/>
    <mergeCell ref="O43:O48"/>
    <mergeCell ref="P43:P48"/>
    <mergeCell ref="L37:L42"/>
    <mergeCell ref="M37:M42"/>
    <mergeCell ref="N37:N42"/>
    <mergeCell ref="A37:A42"/>
    <mergeCell ref="B37:B42"/>
    <mergeCell ref="C37:C42"/>
    <mergeCell ref="D37:D42"/>
    <mergeCell ref="C4:AL4"/>
    <mergeCell ref="C5:AL5"/>
    <mergeCell ref="C6:AL6"/>
    <mergeCell ref="A1:AL2"/>
    <mergeCell ref="A7:I7"/>
    <mergeCell ref="J7:P7"/>
    <mergeCell ref="Q7:Y7"/>
    <mergeCell ref="Z7:AF7"/>
    <mergeCell ref="AG7:AL7"/>
    <mergeCell ref="A4:B4"/>
    <mergeCell ref="A5:B5"/>
    <mergeCell ref="A6:B6"/>
  </mergeCells>
  <conditionalFormatting sqref="J10:J13 J19 J25 J31 J37 J43">
    <cfRule type="cellIs" dxfId="244" priority="641" operator="equal">
      <formula>"Muy Alta"</formula>
    </cfRule>
    <cfRule type="cellIs" dxfId="243" priority="642" operator="equal">
      <formula>"Alta"</formula>
    </cfRule>
    <cfRule type="cellIs" dxfId="242" priority="643" operator="equal">
      <formula>"Media"</formula>
    </cfRule>
    <cfRule type="cellIs" dxfId="241" priority="644" operator="equal">
      <formula>"Baja"</formula>
    </cfRule>
    <cfRule type="cellIs" dxfId="240" priority="645" operator="equal">
      <formula>"Muy Baja"</formula>
    </cfRule>
  </conditionalFormatting>
  <conditionalFormatting sqref="N10:N13 N19 N25 N31 N37 N43">
    <cfRule type="cellIs" dxfId="239" priority="636" operator="equal">
      <formula>"Catastrófico"</formula>
    </cfRule>
    <cfRule type="cellIs" dxfId="238" priority="637" operator="equal">
      <formula>"Mayor"</formula>
    </cfRule>
    <cfRule type="cellIs" dxfId="237" priority="638" operator="equal">
      <formula>"Moderado"</formula>
    </cfRule>
    <cfRule type="cellIs" dxfId="236" priority="639" operator="equal">
      <formula>"Menor"</formula>
    </cfRule>
    <cfRule type="cellIs" dxfId="235" priority="640" operator="equal">
      <formula>"Leve"</formula>
    </cfRule>
  </conditionalFormatting>
  <conditionalFormatting sqref="P10">
    <cfRule type="cellIs" dxfId="234" priority="632" operator="equal">
      <formula>"Extremo"</formula>
    </cfRule>
    <cfRule type="cellIs" dxfId="233" priority="633" operator="equal">
      <formula>"Alto"</formula>
    </cfRule>
    <cfRule type="cellIs" dxfId="232" priority="634" operator="equal">
      <formula>"Moderado"</formula>
    </cfRule>
    <cfRule type="cellIs" dxfId="231" priority="635" operator="equal">
      <formula>"Bajo"</formula>
    </cfRule>
  </conditionalFormatting>
  <conditionalFormatting sqref="AA10">
    <cfRule type="cellIs" dxfId="230" priority="627" operator="equal">
      <formula>"Muy Alta"</formula>
    </cfRule>
    <cfRule type="cellIs" dxfId="229" priority="628" operator="equal">
      <formula>"Alta"</formula>
    </cfRule>
    <cfRule type="cellIs" dxfId="228" priority="629" operator="equal">
      <formula>"Media"</formula>
    </cfRule>
    <cfRule type="cellIs" dxfId="227" priority="630" operator="equal">
      <formula>"Baja"</formula>
    </cfRule>
    <cfRule type="cellIs" dxfId="226" priority="631" operator="equal">
      <formula>"Muy Baja"</formula>
    </cfRule>
  </conditionalFormatting>
  <conditionalFormatting sqref="AC10">
    <cfRule type="cellIs" dxfId="225" priority="622" operator="equal">
      <formula>"Catastrófico"</formula>
    </cfRule>
    <cfRule type="cellIs" dxfId="224" priority="623" operator="equal">
      <formula>"Mayor"</formula>
    </cfRule>
    <cfRule type="cellIs" dxfId="223" priority="624" operator="equal">
      <formula>"Moderado"</formula>
    </cfRule>
    <cfRule type="cellIs" dxfId="222" priority="625" operator="equal">
      <formula>"Menor"</formula>
    </cfRule>
    <cfRule type="cellIs" dxfId="221" priority="626" operator="equal">
      <formula>"Leve"</formula>
    </cfRule>
  </conditionalFormatting>
  <conditionalFormatting sqref="AE10">
    <cfRule type="cellIs" dxfId="220" priority="618" operator="equal">
      <formula>"Extremo"</formula>
    </cfRule>
    <cfRule type="cellIs" dxfId="219" priority="619" operator="equal">
      <formula>"Alto"</formula>
    </cfRule>
    <cfRule type="cellIs" dxfId="218" priority="620" operator="equal">
      <formula>"Moderado"</formula>
    </cfRule>
    <cfRule type="cellIs" dxfId="217" priority="621" operator="equal">
      <formula>"Bajo"</formula>
    </cfRule>
  </conditionalFormatting>
  <conditionalFormatting sqref="P11:P13 P19 P25 P31 P37 P43">
    <cfRule type="cellIs" dxfId="216" priority="562" operator="equal">
      <formula>"Extremo"</formula>
    </cfRule>
    <cfRule type="cellIs" dxfId="215" priority="563" operator="equal">
      <formula>"Alto"</formula>
    </cfRule>
    <cfRule type="cellIs" dxfId="214" priority="564" operator="equal">
      <formula>"Moderado"</formula>
    </cfRule>
    <cfRule type="cellIs" dxfId="213" priority="565" operator="equal">
      <formula>"Bajo"</formula>
    </cfRule>
  </conditionalFormatting>
  <conditionalFormatting sqref="M10:M48">
    <cfRule type="containsText" dxfId="212" priority="323" operator="containsText" text="❌">
      <formula>NOT(ISERROR(SEARCH("❌",M10)))</formula>
    </cfRule>
  </conditionalFormatting>
  <conditionalFormatting sqref="AA11">
    <cfRule type="cellIs" dxfId="211" priority="220" operator="equal">
      <formula>"Muy Alta"</formula>
    </cfRule>
    <cfRule type="cellIs" dxfId="210" priority="221" operator="equal">
      <formula>"Alta"</formula>
    </cfRule>
    <cfRule type="cellIs" dxfId="209" priority="222" operator="equal">
      <formula>"Media"</formula>
    </cfRule>
    <cfRule type="cellIs" dxfId="208" priority="223" operator="equal">
      <formula>"Baja"</formula>
    </cfRule>
    <cfRule type="cellIs" dxfId="207" priority="224" operator="equal">
      <formula>"Muy Baja"</formula>
    </cfRule>
  </conditionalFormatting>
  <conditionalFormatting sqref="AC11">
    <cfRule type="cellIs" dxfId="206" priority="215" operator="equal">
      <formula>"Catastrófico"</formula>
    </cfRule>
    <cfRule type="cellIs" dxfId="205" priority="216" operator="equal">
      <formula>"Mayor"</formula>
    </cfRule>
    <cfRule type="cellIs" dxfId="204" priority="217" operator="equal">
      <formula>"Moderado"</formula>
    </cfRule>
    <cfRule type="cellIs" dxfId="203" priority="218" operator="equal">
      <formula>"Menor"</formula>
    </cfRule>
    <cfRule type="cellIs" dxfId="202" priority="219" operator="equal">
      <formula>"Leve"</formula>
    </cfRule>
  </conditionalFormatting>
  <conditionalFormatting sqref="AE11">
    <cfRule type="cellIs" dxfId="201" priority="211" operator="equal">
      <formula>"Extremo"</formula>
    </cfRule>
    <cfRule type="cellIs" dxfId="200" priority="212" operator="equal">
      <formula>"Alto"</formula>
    </cfRule>
    <cfRule type="cellIs" dxfId="199" priority="213" operator="equal">
      <formula>"Moderado"</formula>
    </cfRule>
    <cfRule type="cellIs" dxfId="198" priority="214" operator="equal">
      <formula>"Bajo"</formula>
    </cfRule>
  </conditionalFormatting>
  <conditionalFormatting sqref="AA12">
    <cfRule type="cellIs" dxfId="197" priority="192" operator="equal">
      <formula>"Muy Alta"</formula>
    </cfRule>
    <cfRule type="cellIs" dxfId="196" priority="193" operator="equal">
      <formula>"Alta"</formula>
    </cfRule>
    <cfRule type="cellIs" dxfId="195" priority="194" operator="equal">
      <formula>"Media"</formula>
    </cfRule>
    <cfRule type="cellIs" dxfId="194" priority="195" operator="equal">
      <formula>"Baja"</formula>
    </cfRule>
    <cfRule type="cellIs" dxfId="193" priority="196" operator="equal">
      <formula>"Muy Baja"</formula>
    </cfRule>
  </conditionalFormatting>
  <conditionalFormatting sqref="AC12">
    <cfRule type="cellIs" dxfId="192" priority="187" operator="equal">
      <formula>"Catastrófico"</formula>
    </cfRule>
    <cfRule type="cellIs" dxfId="191" priority="188" operator="equal">
      <formula>"Mayor"</formula>
    </cfRule>
    <cfRule type="cellIs" dxfId="190" priority="189" operator="equal">
      <formula>"Moderado"</formula>
    </cfRule>
    <cfRule type="cellIs" dxfId="189" priority="190" operator="equal">
      <formula>"Menor"</formula>
    </cfRule>
    <cfRule type="cellIs" dxfId="188" priority="191" operator="equal">
      <formula>"Leve"</formula>
    </cfRule>
  </conditionalFormatting>
  <conditionalFormatting sqref="AE12">
    <cfRule type="cellIs" dxfId="187" priority="183" operator="equal">
      <formula>"Extremo"</formula>
    </cfRule>
    <cfRule type="cellIs" dxfId="186" priority="184" operator="equal">
      <formula>"Alto"</formula>
    </cfRule>
    <cfRule type="cellIs" dxfId="185" priority="185" operator="equal">
      <formula>"Moderado"</formula>
    </cfRule>
    <cfRule type="cellIs" dxfId="184" priority="186" operator="equal">
      <formula>"Bajo"</formula>
    </cfRule>
  </conditionalFormatting>
  <conditionalFormatting sqref="AA13">
    <cfRule type="cellIs" dxfId="183" priority="164" operator="equal">
      <formula>"Muy Alta"</formula>
    </cfRule>
    <cfRule type="cellIs" dxfId="182" priority="165" operator="equal">
      <formula>"Alta"</formula>
    </cfRule>
    <cfRule type="cellIs" dxfId="181" priority="166" operator="equal">
      <formula>"Media"</formula>
    </cfRule>
    <cfRule type="cellIs" dxfId="180" priority="167" operator="equal">
      <formula>"Baja"</formula>
    </cfRule>
    <cfRule type="cellIs" dxfId="179" priority="168" operator="equal">
      <formula>"Muy Baja"</formula>
    </cfRule>
  </conditionalFormatting>
  <conditionalFormatting sqref="AC13">
    <cfRule type="cellIs" dxfId="178" priority="159" operator="equal">
      <formula>"Catastrófico"</formula>
    </cfRule>
    <cfRule type="cellIs" dxfId="177" priority="160" operator="equal">
      <formula>"Mayor"</formula>
    </cfRule>
    <cfRule type="cellIs" dxfId="176" priority="161" operator="equal">
      <formula>"Moderado"</formula>
    </cfRule>
    <cfRule type="cellIs" dxfId="175" priority="162" operator="equal">
      <formula>"Menor"</formula>
    </cfRule>
    <cfRule type="cellIs" dxfId="174" priority="163" operator="equal">
      <formula>"Leve"</formula>
    </cfRule>
  </conditionalFormatting>
  <conditionalFormatting sqref="AE13">
    <cfRule type="cellIs" dxfId="173" priority="155" operator="equal">
      <formula>"Extremo"</formula>
    </cfRule>
    <cfRule type="cellIs" dxfId="172" priority="156" operator="equal">
      <formula>"Alto"</formula>
    </cfRule>
    <cfRule type="cellIs" dxfId="171" priority="157" operator="equal">
      <formula>"Moderado"</formula>
    </cfRule>
    <cfRule type="cellIs" dxfId="170" priority="158" operator="equal">
      <formula>"Bajo"</formula>
    </cfRule>
  </conditionalFormatting>
  <conditionalFormatting sqref="AA14:AA18">
    <cfRule type="cellIs" dxfId="169" priority="150" operator="equal">
      <formula>"Muy Alta"</formula>
    </cfRule>
    <cfRule type="cellIs" dxfId="168" priority="151" operator="equal">
      <formula>"Alta"</formula>
    </cfRule>
    <cfRule type="cellIs" dxfId="167" priority="152" operator="equal">
      <formula>"Media"</formula>
    </cfRule>
    <cfRule type="cellIs" dxfId="166" priority="153" operator="equal">
      <formula>"Baja"</formula>
    </cfRule>
    <cfRule type="cellIs" dxfId="165" priority="154" operator="equal">
      <formula>"Muy Baja"</formula>
    </cfRule>
  </conditionalFormatting>
  <conditionalFormatting sqref="AC14:AC18">
    <cfRule type="cellIs" dxfId="164" priority="145" operator="equal">
      <formula>"Catastrófico"</formula>
    </cfRule>
    <cfRule type="cellIs" dxfId="163" priority="146" operator="equal">
      <formula>"Mayor"</formula>
    </cfRule>
    <cfRule type="cellIs" dxfId="162" priority="147" operator="equal">
      <formula>"Moderado"</formula>
    </cfRule>
    <cfRule type="cellIs" dxfId="161" priority="148" operator="equal">
      <formula>"Menor"</formula>
    </cfRule>
    <cfRule type="cellIs" dxfId="160" priority="149" operator="equal">
      <formula>"Leve"</formula>
    </cfRule>
  </conditionalFormatting>
  <conditionalFormatting sqref="AE14:AE18">
    <cfRule type="cellIs" dxfId="159" priority="141" operator="equal">
      <formula>"Extremo"</formula>
    </cfRule>
    <cfRule type="cellIs" dxfId="158" priority="142" operator="equal">
      <formula>"Alto"</formula>
    </cfRule>
    <cfRule type="cellIs" dxfId="157" priority="143" operator="equal">
      <formula>"Moderado"</formula>
    </cfRule>
    <cfRule type="cellIs" dxfId="156" priority="144" operator="equal">
      <formula>"Bajo"</formula>
    </cfRule>
  </conditionalFormatting>
  <conditionalFormatting sqref="AA19">
    <cfRule type="cellIs" dxfId="155" priority="136" operator="equal">
      <formula>"Muy Alta"</formula>
    </cfRule>
    <cfRule type="cellIs" dxfId="154" priority="137" operator="equal">
      <formula>"Alta"</formula>
    </cfRule>
    <cfRule type="cellIs" dxfId="153" priority="138" operator="equal">
      <formula>"Media"</formula>
    </cfRule>
    <cfRule type="cellIs" dxfId="152" priority="139" operator="equal">
      <formula>"Baja"</formula>
    </cfRule>
    <cfRule type="cellIs" dxfId="151" priority="140" operator="equal">
      <formula>"Muy Baja"</formula>
    </cfRule>
  </conditionalFormatting>
  <conditionalFormatting sqref="AC19">
    <cfRule type="cellIs" dxfId="150" priority="131" operator="equal">
      <formula>"Catastrófico"</formula>
    </cfRule>
    <cfRule type="cellIs" dxfId="149" priority="132" operator="equal">
      <formula>"Mayor"</formula>
    </cfRule>
    <cfRule type="cellIs" dxfId="148" priority="133" operator="equal">
      <formula>"Moderado"</formula>
    </cfRule>
    <cfRule type="cellIs" dxfId="147" priority="134" operator="equal">
      <formula>"Menor"</formula>
    </cfRule>
    <cfRule type="cellIs" dxfId="146" priority="135" operator="equal">
      <formula>"Leve"</formula>
    </cfRule>
  </conditionalFormatting>
  <conditionalFormatting sqref="AE19">
    <cfRule type="cellIs" dxfId="145" priority="127" operator="equal">
      <formula>"Extremo"</formula>
    </cfRule>
    <cfRule type="cellIs" dxfId="144" priority="128" operator="equal">
      <formula>"Alto"</formula>
    </cfRule>
    <cfRule type="cellIs" dxfId="143" priority="129" operator="equal">
      <formula>"Moderado"</formula>
    </cfRule>
    <cfRule type="cellIs" dxfId="142" priority="130" operator="equal">
      <formula>"Bajo"</formula>
    </cfRule>
  </conditionalFormatting>
  <conditionalFormatting sqref="AA20:AA24">
    <cfRule type="cellIs" dxfId="141" priority="122" operator="equal">
      <formula>"Muy Alta"</formula>
    </cfRule>
    <cfRule type="cellIs" dxfId="140" priority="123" operator="equal">
      <formula>"Alta"</formula>
    </cfRule>
    <cfRule type="cellIs" dxfId="139" priority="124" operator="equal">
      <formula>"Media"</formula>
    </cfRule>
    <cfRule type="cellIs" dxfId="138" priority="125" operator="equal">
      <formula>"Baja"</formula>
    </cfRule>
    <cfRule type="cellIs" dxfId="137" priority="126" operator="equal">
      <formula>"Muy Baja"</formula>
    </cfRule>
  </conditionalFormatting>
  <conditionalFormatting sqref="AC20:AC24">
    <cfRule type="cellIs" dxfId="136" priority="117" operator="equal">
      <formula>"Catastrófico"</formula>
    </cfRule>
    <cfRule type="cellIs" dxfId="135" priority="118" operator="equal">
      <formula>"Mayor"</formula>
    </cfRule>
    <cfRule type="cellIs" dxfId="134" priority="119" operator="equal">
      <formula>"Moderado"</formula>
    </cfRule>
    <cfRule type="cellIs" dxfId="133" priority="120" operator="equal">
      <formula>"Menor"</formula>
    </cfRule>
    <cfRule type="cellIs" dxfId="132" priority="121" operator="equal">
      <formula>"Leve"</formula>
    </cfRule>
  </conditionalFormatting>
  <conditionalFormatting sqref="AE20:AE24">
    <cfRule type="cellIs" dxfId="131" priority="113" operator="equal">
      <formula>"Extremo"</formula>
    </cfRule>
    <cfRule type="cellIs" dxfId="130" priority="114" operator="equal">
      <formula>"Alto"</formula>
    </cfRule>
    <cfRule type="cellIs" dxfId="129" priority="115" operator="equal">
      <formula>"Moderado"</formula>
    </cfRule>
    <cfRule type="cellIs" dxfId="128" priority="116" operator="equal">
      <formula>"Bajo"</formula>
    </cfRule>
  </conditionalFormatting>
  <conditionalFormatting sqref="AA25">
    <cfRule type="cellIs" dxfId="127" priority="108" operator="equal">
      <formula>"Muy Alta"</formula>
    </cfRule>
    <cfRule type="cellIs" dxfId="126" priority="109" operator="equal">
      <formula>"Alta"</formula>
    </cfRule>
    <cfRule type="cellIs" dxfId="125" priority="110" operator="equal">
      <formula>"Media"</formula>
    </cfRule>
    <cfRule type="cellIs" dxfId="124" priority="111" operator="equal">
      <formula>"Baja"</formula>
    </cfRule>
    <cfRule type="cellIs" dxfId="123" priority="112" operator="equal">
      <formula>"Muy Baja"</formula>
    </cfRule>
  </conditionalFormatting>
  <conditionalFormatting sqref="AC25">
    <cfRule type="cellIs" dxfId="122" priority="103" operator="equal">
      <formula>"Catastrófico"</formula>
    </cfRule>
    <cfRule type="cellIs" dxfId="121" priority="104" operator="equal">
      <formula>"Mayor"</formula>
    </cfRule>
    <cfRule type="cellIs" dxfId="120" priority="105" operator="equal">
      <formula>"Moderado"</formula>
    </cfRule>
    <cfRule type="cellIs" dxfId="119" priority="106" operator="equal">
      <formula>"Menor"</formula>
    </cfRule>
    <cfRule type="cellIs" dxfId="118" priority="107" operator="equal">
      <formula>"Leve"</formula>
    </cfRule>
  </conditionalFormatting>
  <conditionalFormatting sqref="AE25">
    <cfRule type="cellIs" dxfId="117" priority="99" operator="equal">
      <formula>"Extremo"</formula>
    </cfRule>
    <cfRule type="cellIs" dxfId="116" priority="100" operator="equal">
      <formula>"Alto"</formula>
    </cfRule>
    <cfRule type="cellIs" dxfId="115" priority="101" operator="equal">
      <formula>"Moderado"</formula>
    </cfRule>
    <cfRule type="cellIs" dxfId="114" priority="102" operator="equal">
      <formula>"Bajo"</formula>
    </cfRule>
  </conditionalFormatting>
  <conditionalFormatting sqref="AA26:AA30">
    <cfRule type="cellIs" dxfId="113" priority="94" operator="equal">
      <formula>"Muy Alta"</formula>
    </cfRule>
    <cfRule type="cellIs" dxfId="112" priority="95" operator="equal">
      <formula>"Alta"</formula>
    </cfRule>
    <cfRule type="cellIs" dxfId="111" priority="96" operator="equal">
      <formula>"Media"</formula>
    </cfRule>
    <cfRule type="cellIs" dxfId="110" priority="97" operator="equal">
      <formula>"Baja"</formula>
    </cfRule>
    <cfRule type="cellIs" dxfId="109" priority="98" operator="equal">
      <formula>"Muy Baja"</formula>
    </cfRule>
  </conditionalFormatting>
  <conditionalFormatting sqref="AC26:AC30">
    <cfRule type="cellIs" dxfId="108" priority="89" operator="equal">
      <formula>"Catastrófico"</formula>
    </cfRule>
    <cfRule type="cellIs" dxfId="107" priority="90" operator="equal">
      <formula>"Mayor"</formula>
    </cfRule>
    <cfRule type="cellIs" dxfId="106" priority="91" operator="equal">
      <formula>"Moderado"</formula>
    </cfRule>
    <cfRule type="cellIs" dxfId="105" priority="92" operator="equal">
      <formula>"Menor"</formula>
    </cfRule>
    <cfRule type="cellIs" dxfId="104" priority="93" operator="equal">
      <formula>"Leve"</formula>
    </cfRule>
  </conditionalFormatting>
  <conditionalFormatting sqref="AE26:AE30">
    <cfRule type="cellIs" dxfId="103" priority="85" operator="equal">
      <formula>"Extremo"</formula>
    </cfRule>
    <cfRule type="cellIs" dxfId="102" priority="86" operator="equal">
      <formula>"Alto"</formula>
    </cfRule>
    <cfRule type="cellIs" dxfId="101" priority="87" operator="equal">
      <formula>"Moderado"</formula>
    </cfRule>
    <cfRule type="cellIs" dxfId="100" priority="88" operator="equal">
      <formula>"Bajo"</formula>
    </cfRule>
  </conditionalFormatting>
  <conditionalFormatting sqref="AA31">
    <cfRule type="cellIs" dxfId="99" priority="80" operator="equal">
      <formula>"Muy Alta"</formula>
    </cfRule>
    <cfRule type="cellIs" dxfId="98" priority="81" operator="equal">
      <formula>"Alta"</formula>
    </cfRule>
    <cfRule type="cellIs" dxfId="97" priority="82" operator="equal">
      <formula>"Media"</formula>
    </cfRule>
    <cfRule type="cellIs" dxfId="96" priority="83" operator="equal">
      <formula>"Baja"</formula>
    </cfRule>
    <cfRule type="cellIs" dxfId="95" priority="84" operator="equal">
      <formula>"Muy Baja"</formula>
    </cfRule>
  </conditionalFormatting>
  <conditionalFormatting sqref="AC31">
    <cfRule type="cellIs" dxfId="94" priority="75" operator="equal">
      <formula>"Catastrófico"</formula>
    </cfRule>
    <cfRule type="cellIs" dxfId="93" priority="76" operator="equal">
      <formula>"Mayor"</formula>
    </cfRule>
    <cfRule type="cellIs" dxfId="92" priority="77" operator="equal">
      <formula>"Moderado"</formula>
    </cfRule>
    <cfRule type="cellIs" dxfId="91" priority="78" operator="equal">
      <formula>"Menor"</formula>
    </cfRule>
    <cfRule type="cellIs" dxfId="90" priority="79" operator="equal">
      <formula>"Leve"</formula>
    </cfRule>
  </conditionalFormatting>
  <conditionalFormatting sqref="AE31">
    <cfRule type="cellIs" dxfId="89" priority="71" operator="equal">
      <formula>"Extremo"</formula>
    </cfRule>
    <cfRule type="cellIs" dxfId="88" priority="72" operator="equal">
      <formula>"Alto"</formula>
    </cfRule>
    <cfRule type="cellIs" dxfId="87" priority="73" operator="equal">
      <formula>"Moderado"</formula>
    </cfRule>
    <cfRule type="cellIs" dxfId="86" priority="74" operator="equal">
      <formula>"Bajo"</formula>
    </cfRule>
  </conditionalFormatting>
  <conditionalFormatting sqref="AA32:AA36">
    <cfRule type="cellIs" dxfId="85" priority="66" operator="equal">
      <formula>"Muy Alta"</formula>
    </cfRule>
    <cfRule type="cellIs" dxfId="84" priority="67" operator="equal">
      <formula>"Alta"</formula>
    </cfRule>
    <cfRule type="cellIs" dxfId="83" priority="68" operator="equal">
      <formula>"Media"</formula>
    </cfRule>
    <cfRule type="cellIs" dxfId="82" priority="69" operator="equal">
      <formula>"Baja"</formula>
    </cfRule>
    <cfRule type="cellIs" dxfId="81" priority="70" operator="equal">
      <formula>"Muy Baja"</formula>
    </cfRule>
  </conditionalFormatting>
  <conditionalFormatting sqref="AC32:AC36">
    <cfRule type="cellIs" dxfId="80" priority="61" operator="equal">
      <formula>"Catastrófico"</formula>
    </cfRule>
    <cfRule type="cellIs" dxfId="79" priority="62" operator="equal">
      <formula>"Mayor"</formula>
    </cfRule>
    <cfRule type="cellIs" dxfId="78" priority="63" operator="equal">
      <formula>"Moderado"</formula>
    </cfRule>
    <cfRule type="cellIs" dxfId="77" priority="64" operator="equal">
      <formula>"Menor"</formula>
    </cfRule>
    <cfRule type="cellIs" dxfId="76" priority="65" operator="equal">
      <formula>"Leve"</formula>
    </cfRule>
  </conditionalFormatting>
  <conditionalFormatting sqref="AE32:AE36">
    <cfRule type="cellIs" dxfId="75" priority="57" operator="equal">
      <formula>"Extremo"</formula>
    </cfRule>
    <cfRule type="cellIs" dxfId="74" priority="58" operator="equal">
      <formula>"Alto"</formula>
    </cfRule>
    <cfRule type="cellIs" dxfId="73" priority="59" operator="equal">
      <formula>"Moderado"</formula>
    </cfRule>
    <cfRule type="cellIs" dxfId="72" priority="60" operator="equal">
      <formula>"Bajo"</formula>
    </cfRule>
  </conditionalFormatting>
  <conditionalFormatting sqref="AA37">
    <cfRule type="cellIs" dxfId="71" priority="52" operator="equal">
      <formula>"Muy Alta"</formula>
    </cfRule>
    <cfRule type="cellIs" dxfId="70" priority="53" operator="equal">
      <formula>"Alta"</formula>
    </cfRule>
    <cfRule type="cellIs" dxfId="69" priority="54" operator="equal">
      <formula>"Media"</formula>
    </cfRule>
    <cfRule type="cellIs" dxfId="68" priority="55" operator="equal">
      <formula>"Baja"</formula>
    </cfRule>
    <cfRule type="cellIs" dxfId="67" priority="56" operator="equal">
      <formula>"Muy Baja"</formula>
    </cfRule>
  </conditionalFormatting>
  <conditionalFormatting sqref="AC37">
    <cfRule type="cellIs" dxfId="66" priority="47" operator="equal">
      <formula>"Catastrófico"</formula>
    </cfRule>
    <cfRule type="cellIs" dxfId="65" priority="48" operator="equal">
      <formula>"Mayor"</formula>
    </cfRule>
    <cfRule type="cellIs" dxfId="64" priority="49" operator="equal">
      <formula>"Moderado"</formula>
    </cfRule>
    <cfRule type="cellIs" dxfId="63" priority="50" operator="equal">
      <formula>"Menor"</formula>
    </cfRule>
    <cfRule type="cellIs" dxfId="62" priority="51" operator="equal">
      <formula>"Leve"</formula>
    </cfRule>
  </conditionalFormatting>
  <conditionalFormatting sqref="AE37">
    <cfRule type="cellIs" dxfId="61" priority="43" operator="equal">
      <formula>"Extremo"</formula>
    </cfRule>
    <cfRule type="cellIs" dxfId="60" priority="44" operator="equal">
      <formula>"Alto"</formula>
    </cfRule>
    <cfRule type="cellIs" dxfId="59" priority="45" operator="equal">
      <formula>"Moderado"</formula>
    </cfRule>
    <cfRule type="cellIs" dxfId="58" priority="46" operator="equal">
      <formula>"Bajo"</formula>
    </cfRule>
  </conditionalFormatting>
  <conditionalFormatting sqref="AA38:AA42">
    <cfRule type="cellIs" dxfId="57" priority="38" operator="equal">
      <formula>"Muy Alta"</formula>
    </cfRule>
    <cfRule type="cellIs" dxfId="56" priority="39" operator="equal">
      <formula>"Alta"</formula>
    </cfRule>
    <cfRule type="cellIs" dxfId="55" priority="40" operator="equal">
      <formula>"Media"</formula>
    </cfRule>
    <cfRule type="cellIs" dxfId="54" priority="41" operator="equal">
      <formula>"Baja"</formula>
    </cfRule>
    <cfRule type="cellIs" dxfId="53" priority="42" operator="equal">
      <formula>"Muy Baja"</formula>
    </cfRule>
  </conditionalFormatting>
  <conditionalFormatting sqref="AC38:AC42">
    <cfRule type="cellIs" dxfId="52" priority="33" operator="equal">
      <formula>"Catastrófico"</formula>
    </cfRule>
    <cfRule type="cellIs" dxfId="51" priority="34" operator="equal">
      <formula>"Mayor"</formula>
    </cfRule>
    <cfRule type="cellIs" dxfId="50" priority="35" operator="equal">
      <formula>"Moderado"</formula>
    </cfRule>
    <cfRule type="cellIs" dxfId="49" priority="36" operator="equal">
      <formula>"Menor"</formula>
    </cfRule>
    <cfRule type="cellIs" dxfId="48" priority="37" operator="equal">
      <formula>"Leve"</formula>
    </cfRule>
  </conditionalFormatting>
  <conditionalFormatting sqref="AE38:AE42">
    <cfRule type="cellIs" dxfId="47" priority="29" operator="equal">
      <formula>"Extremo"</formula>
    </cfRule>
    <cfRule type="cellIs" dxfId="46" priority="30" operator="equal">
      <formula>"Alto"</formula>
    </cfRule>
    <cfRule type="cellIs" dxfId="45" priority="31" operator="equal">
      <formula>"Moderado"</formula>
    </cfRule>
    <cfRule type="cellIs" dxfId="44" priority="32" operator="equal">
      <formula>"Bajo"</formula>
    </cfRule>
  </conditionalFormatting>
  <conditionalFormatting sqref="AA43">
    <cfRule type="cellIs" dxfId="43" priority="24" operator="equal">
      <formula>"Muy Alta"</formula>
    </cfRule>
    <cfRule type="cellIs" dxfId="42" priority="25" operator="equal">
      <formula>"Alta"</formula>
    </cfRule>
    <cfRule type="cellIs" dxfId="41" priority="26" operator="equal">
      <formula>"Media"</formula>
    </cfRule>
    <cfRule type="cellIs" dxfId="40" priority="27" operator="equal">
      <formula>"Baja"</formula>
    </cfRule>
    <cfRule type="cellIs" dxfId="39" priority="28" operator="equal">
      <formula>"Muy Baja"</formula>
    </cfRule>
  </conditionalFormatting>
  <conditionalFormatting sqref="AC43">
    <cfRule type="cellIs" dxfId="38" priority="19" operator="equal">
      <formula>"Catastrófico"</formula>
    </cfRule>
    <cfRule type="cellIs" dxfId="37" priority="20" operator="equal">
      <formula>"Mayor"</formula>
    </cfRule>
    <cfRule type="cellIs" dxfId="36" priority="21" operator="equal">
      <formula>"Moderado"</formula>
    </cfRule>
    <cfRule type="cellIs" dxfId="35" priority="22" operator="equal">
      <formula>"Menor"</formula>
    </cfRule>
    <cfRule type="cellIs" dxfId="34" priority="23" operator="equal">
      <formula>"Leve"</formula>
    </cfRule>
  </conditionalFormatting>
  <conditionalFormatting sqref="AE43">
    <cfRule type="cellIs" dxfId="33" priority="15" operator="equal">
      <formula>"Extremo"</formula>
    </cfRule>
    <cfRule type="cellIs" dxfId="32" priority="16" operator="equal">
      <formula>"Alto"</formula>
    </cfRule>
    <cfRule type="cellIs" dxfId="31" priority="17" operator="equal">
      <formula>"Moderado"</formula>
    </cfRule>
    <cfRule type="cellIs" dxfId="30" priority="18" operator="equal">
      <formula>"Bajo"</formula>
    </cfRule>
  </conditionalFormatting>
  <conditionalFormatting sqref="AA44:AA48">
    <cfRule type="cellIs" dxfId="29" priority="10" operator="equal">
      <formula>"Muy Alta"</formula>
    </cfRule>
    <cfRule type="cellIs" dxfId="28" priority="11" operator="equal">
      <formula>"Alta"</formula>
    </cfRule>
    <cfRule type="cellIs" dxfId="27" priority="12" operator="equal">
      <formula>"Media"</formula>
    </cfRule>
    <cfRule type="cellIs" dxfId="26" priority="13" operator="equal">
      <formula>"Baja"</formula>
    </cfRule>
    <cfRule type="cellIs" dxfId="25" priority="14" operator="equal">
      <formula>"Muy Baja"</formula>
    </cfRule>
  </conditionalFormatting>
  <conditionalFormatting sqref="AC44:AC48">
    <cfRule type="cellIs" dxfId="24" priority="5" operator="equal">
      <formula>"Catastrófico"</formula>
    </cfRule>
    <cfRule type="cellIs" dxfId="23" priority="6" operator="equal">
      <formula>"Mayor"</formula>
    </cfRule>
    <cfRule type="cellIs" dxfId="22" priority="7" operator="equal">
      <formula>"Moderado"</formula>
    </cfRule>
    <cfRule type="cellIs" dxfId="21" priority="8" operator="equal">
      <formula>"Menor"</formula>
    </cfRule>
    <cfRule type="cellIs" dxfId="20" priority="9" operator="equal">
      <formula>"Leve"</formula>
    </cfRule>
  </conditionalFormatting>
  <conditionalFormatting sqref="AE44:AE48">
    <cfRule type="cellIs" dxfId="19" priority="1" operator="equal">
      <formula>"Extremo"</formula>
    </cfRule>
    <cfRule type="cellIs" dxfId="18" priority="2" operator="equal">
      <formula>"Alto"</formula>
    </cfRule>
    <cfRule type="cellIs" dxfId="17" priority="3" operator="equal">
      <formula>"Moderado"</formula>
    </cfRule>
    <cfRule type="cellIs" dxfId="16" priority="4" operator="equal">
      <formula>"Bajo"</formula>
    </cfRule>
  </conditionalFormatting>
  <pageMargins left="0.7" right="0.7" top="0.75" bottom="0.75" header="0.3" footer="0.3"/>
  <pageSetup paperSize="5" scale="50" orientation="landscape"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'Opciones Tratamiento'!$B$9:$B$10</xm:f>
          </x14:formula1>
          <xm:sqref>AL40:AL41 AL43:AL44 AL46:AL47 AL10:AL17 AL19:AL20 AL22:AL23 AL25:AL26 AL28:AL29 AL31:AL32 AL34:AL35 AL37:AL38</xm:sqref>
        </x14:dataValidation>
        <x14:dataValidation type="list" allowBlank="1" showInputMessage="1" showErrorMessage="1">
          <x14:formula1>
            <xm:f>'Opciones Tratamiento'!$B$2:$B$5</xm:f>
          </x14:formula1>
          <xm:sqref>AF15:AF19 AF21:AF25 AF27:AF31 AF33:AF37 AF39:AF43 AF45:AF48 AF10:AF13</xm:sqref>
        </x14:dataValidation>
        <x14:dataValidation type="list" allowBlank="1" showInputMessage="1" showErrorMessage="1">
          <x14:formula1>
            <xm:f>'C:\Users\HOME\Downloads\[Formato Matriz de Riesgos 2021 (1).xlsx]Opciones Tratamiento'!#REF!</xm:f>
          </x14:formula1>
          <xm:sqref>AF14 AF20 AF26 AF32 AF38 AF44</xm:sqref>
        </x14:dataValidation>
        <x14:dataValidation type="list" allowBlank="1" showInputMessage="1" showErrorMessage="1">
          <x14:formula1>
            <xm:f>'Tabla Valoración controles'!$D$4:$D$6</xm:f>
          </x14:formula1>
          <xm:sqref>T10:T48</xm:sqref>
        </x14:dataValidation>
        <x14:dataValidation type="list" allowBlank="1" showInputMessage="1" showErrorMessage="1">
          <x14:formula1>
            <xm:f>'Tabla Valoración controles'!$D$7:$D$8</xm:f>
          </x14:formula1>
          <xm:sqref>U10:U48</xm:sqref>
        </x14:dataValidation>
        <x14:dataValidation type="list" allowBlank="1" showInputMessage="1" showErrorMessage="1">
          <x14:formula1>
            <xm:f>'Tabla Valoración controles'!$D$9:$D$10</xm:f>
          </x14:formula1>
          <xm:sqref>W10:W48</xm:sqref>
        </x14:dataValidation>
        <x14:dataValidation type="list" allowBlank="1" showInputMessage="1" showErrorMessage="1">
          <x14:formula1>
            <xm:f>'Tabla Valoración controles'!$D$11:$D$12</xm:f>
          </x14:formula1>
          <xm:sqref>X10:X48</xm:sqref>
        </x14:dataValidation>
        <x14:dataValidation type="list" allowBlank="1" showInputMessage="1" showErrorMessage="1">
          <x14:formula1>
            <xm:f>'Tabla Valoración controles'!$D$13:$D$14</xm:f>
          </x14:formula1>
          <xm:sqref>Y10:Y48</xm:sqref>
        </x14:dataValidation>
        <x14:dataValidation type="list" allowBlank="1" showInputMessage="1" showErrorMessage="1">
          <x14:formula1>
            <xm:f>'Opciones Tratamiento'!$B$13:$B$19</xm:f>
          </x14:formula1>
          <xm:sqref>H10:H48</xm:sqref>
        </x14:dataValidation>
        <x14:dataValidation type="list" allowBlank="1" showInputMessage="1" showErrorMessage="1">
          <x14:formula1>
            <xm:f>'Opciones Tratamiento'!$E$2:$E$4</xm:f>
          </x14:formula1>
          <xm:sqref>B10:B48</xm:sqref>
        </x14:dataValidation>
        <x14:dataValidation type="list" allowBlank="1" showInputMessage="1" showErrorMessage="1">
          <x14:formula1>
            <xm:f>'Tabla Impacto'!$F$210:$F$221</xm:f>
          </x14:formula1>
          <xm:sqref>L10:L48</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AG10:AG48</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AH10:AH48</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AI10:AI48</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AJ10:AJ48</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AK10:AK48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row>
    <row r="2" spans="1:91" ht="18" customHeight="1" x14ac:dyDescent="0.25">
      <c r="A2" s="66"/>
      <c r="B2" s="365" t="s">
        <v>149</v>
      </c>
      <c r="C2" s="366"/>
      <c r="D2" s="366"/>
      <c r="E2" s="366"/>
      <c r="F2" s="366"/>
      <c r="G2" s="366"/>
      <c r="H2" s="366"/>
      <c r="I2" s="366"/>
      <c r="J2" s="367" t="s">
        <v>2</v>
      </c>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row>
    <row r="3" spans="1:91" ht="18.75" customHeight="1" x14ac:dyDescent="0.25">
      <c r="A3" s="66"/>
      <c r="B3" s="366"/>
      <c r="C3" s="366"/>
      <c r="D3" s="366"/>
      <c r="E3" s="366"/>
      <c r="F3" s="366"/>
      <c r="G3" s="366"/>
      <c r="H3" s="366"/>
      <c r="I3" s="366"/>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row>
    <row r="4" spans="1:91" ht="15" customHeight="1" x14ac:dyDescent="0.25">
      <c r="A4" s="66"/>
      <c r="B4" s="366"/>
      <c r="C4" s="366"/>
      <c r="D4" s="366"/>
      <c r="E4" s="366"/>
      <c r="F4" s="366"/>
      <c r="G4" s="366"/>
      <c r="H4" s="366"/>
      <c r="I4" s="366"/>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row>
    <row r="5" spans="1:91" ht="15.75" thickBot="1" x14ac:dyDescent="0.3">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row>
    <row r="6" spans="1:91" ht="15" customHeight="1" x14ac:dyDescent="0.25">
      <c r="A6" s="66"/>
      <c r="B6" s="368" t="s">
        <v>4</v>
      </c>
      <c r="C6" s="368"/>
      <c r="D6" s="369"/>
      <c r="E6" s="348" t="s">
        <v>111</v>
      </c>
      <c r="F6" s="349"/>
      <c r="G6" s="349"/>
      <c r="H6" s="349"/>
      <c r="I6" s="370"/>
      <c r="J6" s="28" t="str">
        <f ca="1">IF(AND('Mapa final'!$AA$10="Muy Alta",'Mapa final'!$AC$10="Leve"),CONCATENATE("R1C",'Mapa final'!$Q$10),"")</f>
        <v/>
      </c>
      <c r="K6" s="29" t="e">
        <f>IF(AND('Mapa final'!#REF!="Muy Alta",'Mapa final'!#REF!="Leve"),CONCATENATE("R1C",'Mapa final'!#REF!),"")</f>
        <v>#REF!</v>
      </c>
      <c r="L6" s="29" t="e">
        <f>IF(AND('Mapa final'!#REF!="Muy Alta",'Mapa final'!#REF!="Leve"),CONCATENATE("R1C",'Mapa final'!#REF!),"")</f>
        <v>#REF!</v>
      </c>
      <c r="M6" s="29" t="e">
        <f>IF(AND('Mapa final'!#REF!="Muy Alta",'Mapa final'!#REF!="Leve"),CONCATENATE("R1C",'Mapa final'!#REF!),"")</f>
        <v>#REF!</v>
      </c>
      <c r="N6" s="29" t="e">
        <f>IF(AND('Mapa final'!#REF!="Muy Alta",'Mapa final'!#REF!="Leve"),CONCATENATE("R1C",'Mapa final'!#REF!),"")</f>
        <v>#REF!</v>
      </c>
      <c r="O6" s="30" t="e">
        <f>IF(AND('Mapa final'!#REF!="Muy Alta",'Mapa final'!#REF!="Leve"),CONCATENATE("R1C",'Mapa final'!#REF!),"")</f>
        <v>#REF!</v>
      </c>
      <c r="P6" s="28" t="str">
        <f ca="1">IF(AND('Mapa final'!$AA$10="Muy Alta",'Mapa final'!$AC$10="Menor"),CONCATENATE("R1C",'Mapa final'!$Q$10),"")</f>
        <v/>
      </c>
      <c r="Q6" s="29" t="e">
        <f>IF(AND('Mapa final'!#REF!="Muy Alta",'Mapa final'!#REF!="Menor"),CONCATENATE("R1C",'Mapa final'!#REF!),"")</f>
        <v>#REF!</v>
      </c>
      <c r="R6" s="29" t="e">
        <f>IF(AND('Mapa final'!#REF!="Muy Alta",'Mapa final'!#REF!="Menor"),CONCATENATE("R1C",'Mapa final'!#REF!),"")</f>
        <v>#REF!</v>
      </c>
      <c r="S6" s="29" t="e">
        <f>IF(AND('Mapa final'!#REF!="Muy Alta",'Mapa final'!#REF!="Menor"),CONCATENATE("R1C",'Mapa final'!#REF!),"")</f>
        <v>#REF!</v>
      </c>
      <c r="T6" s="29" t="e">
        <f>IF(AND('Mapa final'!#REF!="Muy Alta",'Mapa final'!#REF!="Menor"),CONCATENATE("R1C",'Mapa final'!#REF!),"")</f>
        <v>#REF!</v>
      </c>
      <c r="U6" s="30" t="e">
        <f>IF(AND('Mapa final'!#REF!="Muy Alta",'Mapa final'!#REF!="Menor"),CONCATENATE("R1C",'Mapa final'!#REF!),"")</f>
        <v>#REF!</v>
      </c>
      <c r="V6" s="28" t="str">
        <f ca="1">IF(AND('Mapa final'!$AA$10="Muy Alta",'Mapa final'!$AC$10="Moderado"),CONCATENATE("R1C",'Mapa final'!$Q$10),"")</f>
        <v/>
      </c>
      <c r="W6" s="29" t="e">
        <f>IF(AND('Mapa final'!#REF!="Muy Alta",'Mapa final'!#REF!="Moderado"),CONCATENATE("R1C",'Mapa final'!#REF!),"")</f>
        <v>#REF!</v>
      </c>
      <c r="X6" s="29" t="e">
        <f>IF(AND('Mapa final'!#REF!="Muy Alta",'Mapa final'!#REF!="Moderado"),CONCATENATE("R1C",'Mapa final'!#REF!),"")</f>
        <v>#REF!</v>
      </c>
      <c r="Y6" s="29" t="e">
        <f>IF(AND('Mapa final'!#REF!="Muy Alta",'Mapa final'!#REF!="Moderado"),CONCATENATE("R1C",'Mapa final'!#REF!),"")</f>
        <v>#REF!</v>
      </c>
      <c r="Z6" s="29" t="e">
        <f>IF(AND('Mapa final'!#REF!="Muy Alta",'Mapa final'!#REF!="Moderado"),CONCATENATE("R1C",'Mapa final'!#REF!),"")</f>
        <v>#REF!</v>
      </c>
      <c r="AA6" s="30" t="e">
        <f>IF(AND('Mapa final'!#REF!="Muy Alta",'Mapa final'!#REF!="Moderado"),CONCATENATE("R1C",'Mapa final'!#REF!),"")</f>
        <v>#REF!</v>
      </c>
      <c r="AB6" s="28" t="str">
        <f ca="1">IF(AND('Mapa final'!$AA$10="Muy Alta",'Mapa final'!$AC$10="Mayor"),CONCATENATE("R1C",'Mapa final'!$Q$10),"")</f>
        <v/>
      </c>
      <c r="AC6" s="29" t="e">
        <f>IF(AND('Mapa final'!#REF!="Muy Alta",'Mapa final'!#REF!="Mayor"),CONCATENATE("R1C",'Mapa final'!#REF!),"")</f>
        <v>#REF!</v>
      </c>
      <c r="AD6" s="29" t="e">
        <f>IF(AND('Mapa final'!#REF!="Muy Alta",'Mapa final'!#REF!="Mayor"),CONCATENATE("R1C",'Mapa final'!#REF!),"")</f>
        <v>#REF!</v>
      </c>
      <c r="AE6" s="29" t="e">
        <f>IF(AND('Mapa final'!#REF!="Muy Alta",'Mapa final'!#REF!="Mayor"),CONCATENATE("R1C",'Mapa final'!#REF!),"")</f>
        <v>#REF!</v>
      </c>
      <c r="AF6" s="29" t="e">
        <f>IF(AND('Mapa final'!#REF!="Muy Alta",'Mapa final'!#REF!="Mayor"),CONCATENATE("R1C",'Mapa final'!#REF!),"")</f>
        <v>#REF!</v>
      </c>
      <c r="AG6" s="30" t="e">
        <f>IF(AND('Mapa final'!#REF!="Muy Alta",'Mapa final'!#REF!="Mayor"),CONCATENATE("R1C",'Mapa final'!#REF!),"")</f>
        <v>#REF!</v>
      </c>
      <c r="AH6" s="31" t="str">
        <f ca="1">IF(AND('Mapa final'!$AA$10="Muy Alta",'Mapa final'!$AC$10="Catastrófico"),CONCATENATE("R1C",'Mapa final'!$Q$10),"")</f>
        <v/>
      </c>
      <c r="AI6" s="32" t="e">
        <f>IF(AND('Mapa final'!#REF!="Muy Alta",'Mapa final'!#REF!="Catastrófico"),CONCATENATE("R1C",'Mapa final'!#REF!),"")</f>
        <v>#REF!</v>
      </c>
      <c r="AJ6" s="32" t="e">
        <f>IF(AND('Mapa final'!#REF!="Muy Alta",'Mapa final'!#REF!="Catastrófico"),CONCATENATE("R1C",'Mapa final'!#REF!),"")</f>
        <v>#REF!</v>
      </c>
      <c r="AK6" s="32" t="e">
        <f>IF(AND('Mapa final'!#REF!="Muy Alta",'Mapa final'!#REF!="Catastrófico"),CONCATENATE("R1C",'Mapa final'!#REF!),"")</f>
        <v>#REF!</v>
      </c>
      <c r="AL6" s="32" t="e">
        <f>IF(AND('Mapa final'!#REF!="Muy Alta",'Mapa final'!#REF!="Catastrófico"),CONCATENATE("R1C",'Mapa final'!#REF!),"")</f>
        <v>#REF!</v>
      </c>
      <c r="AM6" s="33" t="e">
        <f>IF(AND('Mapa final'!#REF!="Muy Alta",'Mapa final'!#REF!="Catastrófico"),CONCATENATE("R1C",'Mapa final'!#REF!),"")</f>
        <v>#REF!</v>
      </c>
      <c r="AN6" s="66"/>
      <c r="AO6" s="356" t="s">
        <v>78</v>
      </c>
      <c r="AP6" s="357"/>
      <c r="AQ6" s="357"/>
      <c r="AR6" s="357"/>
      <c r="AS6" s="357"/>
      <c r="AT6" s="358"/>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row>
    <row r="7" spans="1:91" ht="15" customHeight="1" x14ac:dyDescent="0.25">
      <c r="A7" s="66"/>
      <c r="B7" s="368"/>
      <c r="C7" s="368"/>
      <c r="D7" s="369"/>
      <c r="E7" s="352"/>
      <c r="F7" s="353"/>
      <c r="G7" s="353"/>
      <c r="H7" s="353"/>
      <c r="I7" s="371"/>
      <c r="J7" s="34" t="e">
        <f>IF(AND('Mapa final'!#REF!="Muy Alta",'Mapa final'!#REF!="Leve"),CONCATENATE("R2C",'Mapa final'!#REF!),"")</f>
        <v>#REF!</v>
      </c>
      <c r="K7" s="35" t="e">
        <f>IF(AND('Mapa final'!#REF!="Muy Alta",'Mapa final'!#REF!="Leve"),CONCATENATE("R2C",'Mapa final'!#REF!),"")</f>
        <v>#REF!</v>
      </c>
      <c r="L7" s="35" t="e">
        <f>IF(AND('Mapa final'!#REF!="Muy Alta",'Mapa final'!#REF!="Leve"),CONCATENATE("R2C",'Mapa final'!#REF!),"")</f>
        <v>#REF!</v>
      </c>
      <c r="M7" s="35" t="e">
        <f>IF(AND('Mapa final'!#REF!="Muy Alta",'Mapa final'!#REF!="Leve"),CONCATENATE("R2C",'Mapa final'!#REF!),"")</f>
        <v>#REF!</v>
      </c>
      <c r="N7" s="35" t="e">
        <f>IF(AND('Mapa final'!#REF!="Muy Alta",'Mapa final'!#REF!="Leve"),CONCATENATE("R2C",'Mapa final'!#REF!),"")</f>
        <v>#REF!</v>
      </c>
      <c r="O7" s="36" t="e">
        <f>IF(AND('Mapa final'!#REF!="Muy Alta",'Mapa final'!#REF!="Leve"),CONCATENATE("R2C",'Mapa final'!#REF!),"")</f>
        <v>#REF!</v>
      </c>
      <c r="P7" s="34" t="e">
        <f>IF(AND('Mapa final'!#REF!="Muy Alta",'Mapa final'!#REF!="Menor"),CONCATENATE("R2C",'Mapa final'!#REF!),"")</f>
        <v>#REF!</v>
      </c>
      <c r="Q7" s="35" t="e">
        <f>IF(AND('Mapa final'!#REF!="Muy Alta",'Mapa final'!#REF!="Menor"),CONCATENATE("R2C",'Mapa final'!#REF!),"")</f>
        <v>#REF!</v>
      </c>
      <c r="R7" s="35" t="e">
        <f>IF(AND('Mapa final'!#REF!="Muy Alta",'Mapa final'!#REF!="Menor"),CONCATENATE("R2C",'Mapa final'!#REF!),"")</f>
        <v>#REF!</v>
      </c>
      <c r="S7" s="35" t="e">
        <f>IF(AND('Mapa final'!#REF!="Muy Alta",'Mapa final'!#REF!="Menor"),CONCATENATE("R2C",'Mapa final'!#REF!),"")</f>
        <v>#REF!</v>
      </c>
      <c r="T7" s="35" t="e">
        <f>IF(AND('Mapa final'!#REF!="Muy Alta",'Mapa final'!#REF!="Menor"),CONCATENATE("R2C",'Mapa final'!#REF!),"")</f>
        <v>#REF!</v>
      </c>
      <c r="U7" s="36" t="e">
        <f>IF(AND('Mapa final'!#REF!="Muy Alta",'Mapa final'!#REF!="Menor"),CONCATENATE("R2C",'Mapa final'!#REF!),"")</f>
        <v>#REF!</v>
      </c>
      <c r="V7" s="34" t="e">
        <f>IF(AND('Mapa final'!#REF!="Muy Alta",'Mapa final'!#REF!="Moderado"),CONCATENATE("R2C",'Mapa final'!#REF!),"")</f>
        <v>#REF!</v>
      </c>
      <c r="W7" s="35" t="e">
        <f>IF(AND('Mapa final'!#REF!="Muy Alta",'Mapa final'!#REF!="Moderado"),CONCATENATE("R2C",'Mapa final'!#REF!),"")</f>
        <v>#REF!</v>
      </c>
      <c r="X7" s="35" t="e">
        <f>IF(AND('Mapa final'!#REF!="Muy Alta",'Mapa final'!#REF!="Moderado"),CONCATENATE("R2C",'Mapa final'!#REF!),"")</f>
        <v>#REF!</v>
      </c>
      <c r="Y7" s="35" t="e">
        <f>IF(AND('Mapa final'!#REF!="Muy Alta",'Mapa final'!#REF!="Moderado"),CONCATENATE("R2C",'Mapa final'!#REF!),"")</f>
        <v>#REF!</v>
      </c>
      <c r="Z7" s="35" t="e">
        <f>IF(AND('Mapa final'!#REF!="Muy Alta",'Mapa final'!#REF!="Moderado"),CONCATENATE("R2C",'Mapa final'!#REF!),"")</f>
        <v>#REF!</v>
      </c>
      <c r="AA7" s="36" t="e">
        <f>IF(AND('Mapa final'!#REF!="Muy Alta",'Mapa final'!#REF!="Moderado"),CONCATENATE("R2C",'Mapa final'!#REF!),"")</f>
        <v>#REF!</v>
      </c>
      <c r="AB7" s="34" t="e">
        <f>IF(AND('Mapa final'!#REF!="Muy Alta",'Mapa final'!#REF!="Mayor"),CONCATENATE("R2C",'Mapa final'!#REF!),"")</f>
        <v>#REF!</v>
      </c>
      <c r="AC7" s="35" t="e">
        <f>IF(AND('Mapa final'!#REF!="Muy Alta",'Mapa final'!#REF!="Mayor"),CONCATENATE("R2C",'Mapa final'!#REF!),"")</f>
        <v>#REF!</v>
      </c>
      <c r="AD7" s="35" t="e">
        <f>IF(AND('Mapa final'!#REF!="Muy Alta",'Mapa final'!#REF!="Mayor"),CONCATENATE("R2C",'Mapa final'!#REF!),"")</f>
        <v>#REF!</v>
      </c>
      <c r="AE7" s="35" t="e">
        <f>IF(AND('Mapa final'!#REF!="Muy Alta",'Mapa final'!#REF!="Mayor"),CONCATENATE("R2C",'Mapa final'!#REF!),"")</f>
        <v>#REF!</v>
      </c>
      <c r="AF7" s="35" t="e">
        <f>IF(AND('Mapa final'!#REF!="Muy Alta",'Mapa final'!#REF!="Mayor"),CONCATENATE("R2C",'Mapa final'!#REF!),"")</f>
        <v>#REF!</v>
      </c>
      <c r="AG7" s="36" t="e">
        <f>IF(AND('Mapa final'!#REF!="Muy Alta",'Mapa final'!#REF!="Mayor"),CONCATENATE("R2C",'Mapa final'!#REF!),"")</f>
        <v>#REF!</v>
      </c>
      <c r="AH7" s="37" t="e">
        <f>IF(AND('Mapa final'!#REF!="Muy Alta",'Mapa final'!#REF!="Catastrófico"),CONCATENATE("R2C",'Mapa final'!#REF!),"")</f>
        <v>#REF!</v>
      </c>
      <c r="AI7" s="38" t="e">
        <f>IF(AND('Mapa final'!#REF!="Muy Alta",'Mapa final'!#REF!="Catastrófico"),CONCATENATE("R2C",'Mapa final'!#REF!),"")</f>
        <v>#REF!</v>
      </c>
      <c r="AJ7" s="38" t="e">
        <f>IF(AND('Mapa final'!#REF!="Muy Alta",'Mapa final'!#REF!="Catastrófico"),CONCATENATE("R2C",'Mapa final'!#REF!),"")</f>
        <v>#REF!</v>
      </c>
      <c r="AK7" s="38" t="e">
        <f>IF(AND('Mapa final'!#REF!="Muy Alta",'Mapa final'!#REF!="Catastrófico"),CONCATENATE("R2C",'Mapa final'!#REF!),"")</f>
        <v>#REF!</v>
      </c>
      <c r="AL7" s="38" t="e">
        <f>IF(AND('Mapa final'!#REF!="Muy Alta",'Mapa final'!#REF!="Catastrófico"),CONCATENATE("R2C",'Mapa final'!#REF!),"")</f>
        <v>#REF!</v>
      </c>
      <c r="AM7" s="39" t="e">
        <f>IF(AND('Mapa final'!#REF!="Muy Alta",'Mapa final'!#REF!="Catastrófico"),CONCATENATE("R2C",'Mapa final'!#REF!),"")</f>
        <v>#REF!</v>
      </c>
      <c r="AN7" s="66"/>
      <c r="AO7" s="359"/>
      <c r="AP7" s="360"/>
      <c r="AQ7" s="360"/>
      <c r="AR7" s="360"/>
      <c r="AS7" s="360"/>
      <c r="AT7" s="361"/>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row>
    <row r="8" spans="1:91" ht="15" customHeight="1" x14ac:dyDescent="0.25">
      <c r="A8" s="66"/>
      <c r="B8" s="368"/>
      <c r="C8" s="368"/>
      <c r="D8" s="369"/>
      <c r="E8" s="352"/>
      <c r="F8" s="353"/>
      <c r="G8" s="353"/>
      <c r="H8" s="353"/>
      <c r="I8" s="371"/>
      <c r="J8" s="34" t="str">
        <f ca="1">IF(AND('Mapa final'!$AA$11="Muy Alta",'Mapa final'!$AC$11="Leve"),CONCATENATE("R3C",'Mapa final'!$Q$11),"")</f>
        <v/>
      </c>
      <c r="K8" s="35" t="e">
        <f>IF(AND('Mapa final'!#REF!="Muy Alta",'Mapa final'!#REF!="Leve"),CONCATENATE("R3C",'Mapa final'!#REF!),"")</f>
        <v>#REF!</v>
      </c>
      <c r="L8" s="35" t="e">
        <f>IF(AND('Mapa final'!#REF!="Muy Alta",'Mapa final'!#REF!="Leve"),CONCATENATE("R3C",'Mapa final'!#REF!),"")</f>
        <v>#REF!</v>
      </c>
      <c r="M8" s="35" t="e">
        <f>IF(AND('Mapa final'!#REF!="Muy Alta",'Mapa final'!#REF!="Leve"),CONCATENATE("R3C",'Mapa final'!#REF!),"")</f>
        <v>#REF!</v>
      </c>
      <c r="N8" s="35" t="e">
        <f>IF(AND('Mapa final'!#REF!="Muy Alta",'Mapa final'!#REF!="Leve"),CONCATENATE("R3C",'Mapa final'!#REF!),"")</f>
        <v>#REF!</v>
      </c>
      <c r="O8" s="36" t="e">
        <f>IF(AND('Mapa final'!#REF!="Muy Alta",'Mapa final'!#REF!="Leve"),CONCATENATE("R3C",'Mapa final'!#REF!),"")</f>
        <v>#REF!</v>
      </c>
      <c r="P8" s="34" t="str">
        <f ca="1">IF(AND('Mapa final'!$AA$11="Muy Alta",'Mapa final'!$AC$11="Menor"),CONCATENATE("R3C",'Mapa final'!$Q$11),"")</f>
        <v/>
      </c>
      <c r="Q8" s="35" t="e">
        <f>IF(AND('Mapa final'!#REF!="Muy Alta",'Mapa final'!#REF!="Menor"),CONCATENATE("R3C",'Mapa final'!#REF!),"")</f>
        <v>#REF!</v>
      </c>
      <c r="R8" s="35" t="e">
        <f>IF(AND('Mapa final'!#REF!="Muy Alta",'Mapa final'!#REF!="Menor"),CONCATENATE("R3C",'Mapa final'!#REF!),"")</f>
        <v>#REF!</v>
      </c>
      <c r="S8" s="35" t="e">
        <f>IF(AND('Mapa final'!#REF!="Muy Alta",'Mapa final'!#REF!="Menor"),CONCATENATE("R3C",'Mapa final'!#REF!),"")</f>
        <v>#REF!</v>
      </c>
      <c r="T8" s="35" t="e">
        <f>IF(AND('Mapa final'!#REF!="Muy Alta",'Mapa final'!#REF!="Menor"),CONCATENATE("R3C",'Mapa final'!#REF!),"")</f>
        <v>#REF!</v>
      </c>
      <c r="U8" s="36" t="e">
        <f>IF(AND('Mapa final'!#REF!="Muy Alta",'Mapa final'!#REF!="Menor"),CONCATENATE("R3C",'Mapa final'!#REF!),"")</f>
        <v>#REF!</v>
      </c>
      <c r="V8" s="34" t="str">
        <f ca="1">IF(AND('Mapa final'!$AA$11="Muy Alta",'Mapa final'!$AC$11="Moderado"),CONCATENATE("R3C",'Mapa final'!$Q$11),"")</f>
        <v/>
      </c>
      <c r="W8" s="35" t="e">
        <f>IF(AND('Mapa final'!#REF!="Muy Alta",'Mapa final'!#REF!="Moderado"),CONCATENATE("R3C",'Mapa final'!#REF!),"")</f>
        <v>#REF!</v>
      </c>
      <c r="X8" s="35" t="e">
        <f>IF(AND('Mapa final'!#REF!="Muy Alta",'Mapa final'!#REF!="Moderado"),CONCATENATE("R3C",'Mapa final'!#REF!),"")</f>
        <v>#REF!</v>
      </c>
      <c r="Y8" s="35" t="e">
        <f>IF(AND('Mapa final'!#REF!="Muy Alta",'Mapa final'!#REF!="Moderado"),CONCATENATE("R3C",'Mapa final'!#REF!),"")</f>
        <v>#REF!</v>
      </c>
      <c r="Z8" s="35" t="e">
        <f>IF(AND('Mapa final'!#REF!="Muy Alta",'Mapa final'!#REF!="Moderado"),CONCATENATE("R3C",'Mapa final'!#REF!),"")</f>
        <v>#REF!</v>
      </c>
      <c r="AA8" s="36" t="e">
        <f>IF(AND('Mapa final'!#REF!="Muy Alta",'Mapa final'!#REF!="Moderado"),CONCATENATE("R3C",'Mapa final'!#REF!),"")</f>
        <v>#REF!</v>
      </c>
      <c r="AB8" s="34" t="str">
        <f ca="1">IF(AND('Mapa final'!$AA$11="Muy Alta",'Mapa final'!$AC$11="Mayor"),CONCATENATE("R3C",'Mapa final'!$Q$11),"")</f>
        <v/>
      </c>
      <c r="AC8" s="35" t="e">
        <f>IF(AND('Mapa final'!#REF!="Muy Alta",'Mapa final'!#REF!="Mayor"),CONCATENATE("R3C",'Mapa final'!#REF!),"")</f>
        <v>#REF!</v>
      </c>
      <c r="AD8" s="35" t="e">
        <f>IF(AND('Mapa final'!#REF!="Muy Alta",'Mapa final'!#REF!="Mayor"),CONCATENATE("R3C",'Mapa final'!#REF!),"")</f>
        <v>#REF!</v>
      </c>
      <c r="AE8" s="35" t="e">
        <f>IF(AND('Mapa final'!#REF!="Muy Alta",'Mapa final'!#REF!="Mayor"),CONCATENATE("R3C",'Mapa final'!#REF!),"")</f>
        <v>#REF!</v>
      </c>
      <c r="AF8" s="35" t="e">
        <f>IF(AND('Mapa final'!#REF!="Muy Alta",'Mapa final'!#REF!="Mayor"),CONCATENATE("R3C",'Mapa final'!#REF!),"")</f>
        <v>#REF!</v>
      </c>
      <c r="AG8" s="36" t="e">
        <f>IF(AND('Mapa final'!#REF!="Muy Alta",'Mapa final'!#REF!="Mayor"),CONCATENATE("R3C",'Mapa final'!#REF!),"")</f>
        <v>#REF!</v>
      </c>
      <c r="AH8" s="37" t="str">
        <f ca="1">IF(AND('Mapa final'!$AA$11="Muy Alta",'Mapa final'!$AC$11="Catastrófico"),CONCATENATE("R3C",'Mapa final'!$Q$11),"")</f>
        <v/>
      </c>
      <c r="AI8" s="38" t="e">
        <f>IF(AND('Mapa final'!#REF!="Muy Alta",'Mapa final'!#REF!="Catastrófico"),CONCATENATE("R3C",'Mapa final'!#REF!),"")</f>
        <v>#REF!</v>
      </c>
      <c r="AJ8" s="38" t="e">
        <f>IF(AND('Mapa final'!#REF!="Muy Alta",'Mapa final'!#REF!="Catastrófico"),CONCATENATE("R3C",'Mapa final'!#REF!),"")</f>
        <v>#REF!</v>
      </c>
      <c r="AK8" s="38" t="e">
        <f>IF(AND('Mapa final'!#REF!="Muy Alta",'Mapa final'!#REF!="Catastrófico"),CONCATENATE("R3C",'Mapa final'!#REF!),"")</f>
        <v>#REF!</v>
      </c>
      <c r="AL8" s="38" t="e">
        <f>IF(AND('Mapa final'!#REF!="Muy Alta",'Mapa final'!#REF!="Catastrófico"),CONCATENATE("R3C",'Mapa final'!#REF!),"")</f>
        <v>#REF!</v>
      </c>
      <c r="AM8" s="39" t="e">
        <f>IF(AND('Mapa final'!#REF!="Muy Alta",'Mapa final'!#REF!="Catastrófico"),CONCATENATE("R3C",'Mapa final'!#REF!),"")</f>
        <v>#REF!</v>
      </c>
      <c r="AN8" s="66"/>
      <c r="AO8" s="359"/>
      <c r="AP8" s="360"/>
      <c r="AQ8" s="360"/>
      <c r="AR8" s="360"/>
      <c r="AS8" s="360"/>
      <c r="AT8" s="361"/>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row>
    <row r="9" spans="1:91" ht="15" customHeight="1" x14ac:dyDescent="0.25">
      <c r="A9" s="66"/>
      <c r="B9" s="368"/>
      <c r="C9" s="368"/>
      <c r="D9" s="369"/>
      <c r="E9" s="352"/>
      <c r="F9" s="353"/>
      <c r="G9" s="353"/>
      <c r="H9" s="353"/>
      <c r="I9" s="371"/>
      <c r="J9" s="34" t="str">
        <f ca="1">IF(AND('Mapa final'!$AA$12="Muy Alta",'Mapa final'!$AC$12="Leve"),CONCATENATE("R4C",'Mapa final'!$Q$12),"")</f>
        <v/>
      </c>
      <c r="K9" s="35" t="e">
        <f>IF(AND('Mapa final'!#REF!="Muy Alta",'Mapa final'!#REF!="Leve"),CONCATENATE("R4C",'Mapa final'!#REF!),"")</f>
        <v>#REF!</v>
      </c>
      <c r="L9" s="40" t="e">
        <f>IF(AND('Mapa final'!#REF!="Muy Alta",'Mapa final'!#REF!="Leve"),CONCATENATE("R4C",'Mapa final'!#REF!),"")</f>
        <v>#REF!</v>
      </c>
      <c r="M9" s="40" t="e">
        <f>IF(AND('Mapa final'!#REF!="Muy Alta",'Mapa final'!#REF!="Leve"),CONCATENATE("R4C",'Mapa final'!#REF!),"")</f>
        <v>#REF!</v>
      </c>
      <c r="N9" s="40" t="e">
        <f>IF(AND('Mapa final'!#REF!="Muy Alta",'Mapa final'!#REF!="Leve"),CONCATENATE("R4C",'Mapa final'!#REF!),"")</f>
        <v>#REF!</v>
      </c>
      <c r="O9" s="36" t="e">
        <f>IF(AND('Mapa final'!#REF!="Muy Alta",'Mapa final'!#REF!="Leve"),CONCATENATE("R4C",'Mapa final'!#REF!),"")</f>
        <v>#REF!</v>
      </c>
      <c r="P9" s="34" t="str">
        <f ca="1">IF(AND('Mapa final'!$AA$12="Muy Alta",'Mapa final'!$AC$12="Menor"),CONCATENATE("R4C",'Mapa final'!$Q$12),"")</f>
        <v/>
      </c>
      <c r="Q9" s="35" t="e">
        <f>IF(AND('Mapa final'!#REF!="Muy Alta",'Mapa final'!#REF!="Menor"),CONCATENATE("R4C",'Mapa final'!#REF!),"")</f>
        <v>#REF!</v>
      </c>
      <c r="R9" s="40" t="e">
        <f>IF(AND('Mapa final'!#REF!="Muy Alta",'Mapa final'!#REF!="Menor"),CONCATENATE("R4C",'Mapa final'!#REF!),"")</f>
        <v>#REF!</v>
      </c>
      <c r="S9" s="40" t="e">
        <f>IF(AND('Mapa final'!#REF!="Muy Alta",'Mapa final'!#REF!="Menor"),CONCATENATE("R4C",'Mapa final'!#REF!),"")</f>
        <v>#REF!</v>
      </c>
      <c r="T9" s="40" t="e">
        <f>IF(AND('Mapa final'!#REF!="Muy Alta",'Mapa final'!#REF!="Menor"),CONCATENATE("R4C",'Mapa final'!#REF!),"")</f>
        <v>#REF!</v>
      </c>
      <c r="U9" s="36" t="e">
        <f>IF(AND('Mapa final'!#REF!="Muy Alta",'Mapa final'!#REF!="Menor"),CONCATENATE("R4C",'Mapa final'!#REF!),"")</f>
        <v>#REF!</v>
      </c>
      <c r="V9" s="34" t="str">
        <f ca="1">IF(AND('Mapa final'!$AA$12="Muy Alta",'Mapa final'!$AC$12="Moderado"),CONCATENATE("R4C",'Mapa final'!$Q$12),"")</f>
        <v/>
      </c>
      <c r="W9" s="35" t="e">
        <f>IF(AND('Mapa final'!#REF!="Muy Alta",'Mapa final'!#REF!="Moderado"),CONCATENATE("R4C",'Mapa final'!#REF!),"")</f>
        <v>#REF!</v>
      </c>
      <c r="X9" s="40" t="e">
        <f>IF(AND('Mapa final'!#REF!="Muy Alta",'Mapa final'!#REF!="Moderado"),CONCATENATE("R4C",'Mapa final'!#REF!),"")</f>
        <v>#REF!</v>
      </c>
      <c r="Y9" s="40" t="e">
        <f>IF(AND('Mapa final'!#REF!="Muy Alta",'Mapa final'!#REF!="Moderado"),CONCATENATE("R4C",'Mapa final'!#REF!),"")</f>
        <v>#REF!</v>
      </c>
      <c r="Z9" s="40" t="e">
        <f>IF(AND('Mapa final'!#REF!="Muy Alta",'Mapa final'!#REF!="Moderado"),CONCATENATE("R4C",'Mapa final'!#REF!),"")</f>
        <v>#REF!</v>
      </c>
      <c r="AA9" s="36" t="e">
        <f>IF(AND('Mapa final'!#REF!="Muy Alta",'Mapa final'!#REF!="Moderado"),CONCATENATE("R4C",'Mapa final'!#REF!),"")</f>
        <v>#REF!</v>
      </c>
      <c r="AB9" s="34" t="str">
        <f ca="1">IF(AND('Mapa final'!$AA$12="Muy Alta",'Mapa final'!$AC$12="Mayor"),CONCATENATE("R4C",'Mapa final'!$Q$12),"")</f>
        <v/>
      </c>
      <c r="AC9" s="35" t="e">
        <f>IF(AND('Mapa final'!#REF!="Muy Alta",'Mapa final'!#REF!="Mayor"),CONCATENATE("R4C",'Mapa final'!#REF!),"")</f>
        <v>#REF!</v>
      </c>
      <c r="AD9" s="40" t="e">
        <f>IF(AND('Mapa final'!#REF!="Muy Alta",'Mapa final'!#REF!="Mayor"),CONCATENATE("R4C",'Mapa final'!#REF!),"")</f>
        <v>#REF!</v>
      </c>
      <c r="AE9" s="40" t="e">
        <f>IF(AND('Mapa final'!#REF!="Muy Alta",'Mapa final'!#REF!="Mayor"),CONCATENATE("R4C",'Mapa final'!#REF!),"")</f>
        <v>#REF!</v>
      </c>
      <c r="AF9" s="40" t="e">
        <f>IF(AND('Mapa final'!#REF!="Muy Alta",'Mapa final'!#REF!="Mayor"),CONCATENATE("R4C",'Mapa final'!#REF!),"")</f>
        <v>#REF!</v>
      </c>
      <c r="AG9" s="36" t="e">
        <f>IF(AND('Mapa final'!#REF!="Muy Alta",'Mapa final'!#REF!="Mayor"),CONCATENATE("R4C",'Mapa final'!#REF!),"")</f>
        <v>#REF!</v>
      </c>
      <c r="AH9" s="37" t="str">
        <f ca="1">IF(AND('Mapa final'!$AA$12="Muy Alta",'Mapa final'!$AC$12="Catastrófico"),CONCATENATE("R4C",'Mapa final'!$Q$12),"")</f>
        <v/>
      </c>
      <c r="AI9" s="38" t="e">
        <f>IF(AND('Mapa final'!#REF!="Muy Alta",'Mapa final'!#REF!="Catastrófico"),CONCATENATE("R4C",'Mapa final'!#REF!),"")</f>
        <v>#REF!</v>
      </c>
      <c r="AJ9" s="38" t="e">
        <f>IF(AND('Mapa final'!#REF!="Muy Alta",'Mapa final'!#REF!="Catastrófico"),CONCATENATE("R4C",'Mapa final'!#REF!),"")</f>
        <v>#REF!</v>
      </c>
      <c r="AK9" s="38" t="e">
        <f>IF(AND('Mapa final'!#REF!="Muy Alta",'Mapa final'!#REF!="Catastrófico"),CONCATENATE("R4C",'Mapa final'!#REF!),"")</f>
        <v>#REF!</v>
      </c>
      <c r="AL9" s="38" t="e">
        <f>IF(AND('Mapa final'!#REF!="Muy Alta",'Mapa final'!#REF!="Catastrófico"),CONCATENATE("R4C",'Mapa final'!#REF!),"")</f>
        <v>#REF!</v>
      </c>
      <c r="AM9" s="39" t="e">
        <f>IF(AND('Mapa final'!#REF!="Muy Alta",'Mapa final'!#REF!="Catastrófico"),CONCATENATE("R4C",'Mapa final'!#REF!),"")</f>
        <v>#REF!</v>
      </c>
      <c r="AN9" s="66"/>
      <c r="AO9" s="359"/>
      <c r="AP9" s="360"/>
      <c r="AQ9" s="360"/>
      <c r="AR9" s="360"/>
      <c r="AS9" s="360"/>
      <c r="AT9" s="361"/>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row>
    <row r="10" spans="1:91" ht="15" customHeight="1" x14ac:dyDescent="0.25">
      <c r="A10" s="66"/>
      <c r="B10" s="368"/>
      <c r="C10" s="368"/>
      <c r="D10" s="369"/>
      <c r="E10" s="352"/>
      <c r="F10" s="353"/>
      <c r="G10" s="353"/>
      <c r="H10" s="353"/>
      <c r="I10" s="371"/>
      <c r="J10" s="34" t="str">
        <f>IF(AND('Mapa final'!$AA$13="Muy Alta",'Mapa final'!$AC$13="Leve"),CONCATENATE("R5C",'Mapa final'!$Q$13),"")</f>
        <v/>
      </c>
      <c r="K10" s="35" t="str">
        <f>IF(AND('Mapa final'!$AA$14="Muy Alta",'Mapa final'!$AC$14="Leve"),CONCATENATE("R5C",'Mapa final'!$Q$14),"")</f>
        <v/>
      </c>
      <c r="L10" s="40" t="str">
        <f>IF(AND('Mapa final'!$AA$15="Muy Alta",'Mapa final'!$AC$15="Leve"),CONCATENATE("R5C",'Mapa final'!$Q$15),"")</f>
        <v/>
      </c>
      <c r="M10" s="40" t="str">
        <f>IF(AND('Mapa final'!$AA$16="Muy Alta",'Mapa final'!$AC$16="Leve"),CONCATENATE("R5C",'Mapa final'!$Q$16),"")</f>
        <v/>
      </c>
      <c r="N10" s="40" t="str">
        <f>IF(AND('Mapa final'!$AA$17="Muy Alta",'Mapa final'!$AC$17="Leve"),CONCATENATE("R5C",'Mapa final'!$Q$17),"")</f>
        <v/>
      </c>
      <c r="O10" s="36" t="str">
        <f>IF(AND('Mapa final'!$AA$18="Muy Alta",'Mapa final'!$AC$18="Leve"),CONCATENATE("R5C",'Mapa final'!$Q$18),"")</f>
        <v/>
      </c>
      <c r="P10" s="34" t="str">
        <f>IF(AND('Mapa final'!$AA$13="Muy Alta",'Mapa final'!$AC$13="Menor"),CONCATENATE("R5C",'Mapa final'!$Q$13),"")</f>
        <v/>
      </c>
      <c r="Q10" s="35" t="str">
        <f>IF(AND('Mapa final'!$AA$14="Muy Alta",'Mapa final'!$AC$14="Menor"),CONCATENATE("R5C",'Mapa final'!$Q$14),"")</f>
        <v/>
      </c>
      <c r="R10" s="40" t="str">
        <f>IF(AND('Mapa final'!$AA$15="Muy Alta",'Mapa final'!$AC$15="Menor"),CONCATENATE("R5C",'Mapa final'!$Q$15),"")</f>
        <v/>
      </c>
      <c r="S10" s="40" t="str">
        <f>IF(AND('Mapa final'!$AA$16="Muy Alta",'Mapa final'!$AC$16="Menor"),CONCATENATE("R5C",'Mapa final'!$Q$16),"")</f>
        <v/>
      </c>
      <c r="T10" s="40" t="str">
        <f>IF(AND('Mapa final'!$AA$17="Muy Alta",'Mapa final'!$AC$17="Menor"),CONCATENATE("R5C",'Mapa final'!$Q$17),"")</f>
        <v/>
      </c>
      <c r="U10" s="36" t="str">
        <f>IF(AND('Mapa final'!$AA$18="Muy Alta",'Mapa final'!$AC$18="Menor"),CONCATENATE("R5C",'Mapa final'!$Q$18),"")</f>
        <v/>
      </c>
      <c r="V10" s="34" t="str">
        <f>IF(AND('Mapa final'!$AA$13="Muy Alta",'Mapa final'!$AC$13="Moderado"),CONCATENATE("R5C",'Mapa final'!$Q$13),"")</f>
        <v/>
      </c>
      <c r="W10" s="35" t="str">
        <f>IF(AND('Mapa final'!$AA$14="Muy Alta",'Mapa final'!$AC$14="Moderado"),CONCATENATE("R5C",'Mapa final'!$Q$14),"")</f>
        <v/>
      </c>
      <c r="X10" s="40" t="str">
        <f>IF(AND('Mapa final'!$AA$15="Muy Alta",'Mapa final'!$AC$15="Moderado"),CONCATENATE("R5C",'Mapa final'!$Q$15),"")</f>
        <v/>
      </c>
      <c r="Y10" s="40" t="str">
        <f>IF(AND('Mapa final'!$AA$16="Muy Alta",'Mapa final'!$AC$16="Moderado"),CONCATENATE("R5C",'Mapa final'!$Q$16),"")</f>
        <v/>
      </c>
      <c r="Z10" s="40" t="str">
        <f>IF(AND('Mapa final'!$AA$17="Muy Alta",'Mapa final'!$AC$17="Moderado"),CONCATENATE("R5C",'Mapa final'!$Q$17),"")</f>
        <v/>
      </c>
      <c r="AA10" s="36" t="str">
        <f>IF(AND('Mapa final'!$AA$18="Muy Alta",'Mapa final'!$AC$18="Moderado"),CONCATENATE("R5C",'Mapa final'!$Q$18),"")</f>
        <v/>
      </c>
      <c r="AB10" s="34" t="str">
        <f>IF(AND('Mapa final'!$AA$13="Muy Alta",'Mapa final'!$AC$13="Mayor"),CONCATENATE("R5C",'Mapa final'!$Q$13),"")</f>
        <v/>
      </c>
      <c r="AC10" s="35" t="str">
        <f>IF(AND('Mapa final'!$AA$14="Muy Alta",'Mapa final'!$AC$14="Mayor"),CONCATENATE("R5C",'Mapa final'!$Q$14),"")</f>
        <v/>
      </c>
      <c r="AD10" s="40" t="str">
        <f>IF(AND('Mapa final'!$AA$15="Muy Alta",'Mapa final'!$AC$15="Mayor"),CONCATENATE("R5C",'Mapa final'!$Q$15),"")</f>
        <v/>
      </c>
      <c r="AE10" s="40" t="str">
        <f>IF(AND('Mapa final'!$AA$16="Muy Alta",'Mapa final'!$AC$16="Mayor"),CONCATENATE("R5C",'Mapa final'!$Q$16),"")</f>
        <v/>
      </c>
      <c r="AF10" s="40" t="str">
        <f>IF(AND('Mapa final'!$AA$17="Muy Alta",'Mapa final'!$AC$17="Mayor"),CONCATENATE("R5C",'Mapa final'!$Q$17),"")</f>
        <v/>
      </c>
      <c r="AG10" s="36" t="str">
        <f>IF(AND('Mapa final'!$AA$18="Muy Alta",'Mapa final'!$AC$18="Mayor"),CONCATENATE("R5C",'Mapa final'!$Q$18),"")</f>
        <v/>
      </c>
      <c r="AH10" s="37" t="str">
        <f>IF(AND('Mapa final'!$AA$13="Muy Alta",'Mapa final'!$AC$13="Catastrófico"),CONCATENATE("R5C",'Mapa final'!$Q$13),"")</f>
        <v/>
      </c>
      <c r="AI10" s="38" t="str">
        <f>IF(AND('Mapa final'!$AA$14="Muy Alta",'Mapa final'!$AC$14="Catastrófico"),CONCATENATE("R5C",'Mapa final'!$Q$14),"")</f>
        <v/>
      </c>
      <c r="AJ10" s="38" t="str">
        <f>IF(AND('Mapa final'!$AA$15="Muy Alta",'Mapa final'!$AC$15="Catastrófico"),CONCATENATE("R5C",'Mapa final'!$Q$15),"")</f>
        <v/>
      </c>
      <c r="AK10" s="38" t="str">
        <f>IF(AND('Mapa final'!$AA$16="Muy Alta",'Mapa final'!$AC$16="Catastrófico"),CONCATENATE("R5C",'Mapa final'!$Q$16),"")</f>
        <v/>
      </c>
      <c r="AL10" s="38" t="str">
        <f>IF(AND('Mapa final'!$AA$17="Muy Alta",'Mapa final'!$AC$17="Catastrófico"),CONCATENATE("R5C",'Mapa final'!$Q$17),"")</f>
        <v/>
      </c>
      <c r="AM10" s="39" t="str">
        <f>IF(AND('Mapa final'!$AA$18="Muy Alta",'Mapa final'!$AC$18="Catastrófico"),CONCATENATE("R5C",'Mapa final'!$Q$18),"")</f>
        <v/>
      </c>
      <c r="AN10" s="66"/>
      <c r="AO10" s="359"/>
      <c r="AP10" s="360"/>
      <c r="AQ10" s="360"/>
      <c r="AR10" s="360"/>
      <c r="AS10" s="360"/>
      <c r="AT10" s="361"/>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row>
    <row r="11" spans="1:91" ht="15" customHeight="1" x14ac:dyDescent="0.25">
      <c r="A11" s="66"/>
      <c r="B11" s="368"/>
      <c r="C11" s="368"/>
      <c r="D11" s="369"/>
      <c r="E11" s="352"/>
      <c r="F11" s="353"/>
      <c r="G11" s="353"/>
      <c r="H11" s="353"/>
      <c r="I11" s="371"/>
      <c r="J11" s="34" t="str">
        <f>IF(AND('Mapa final'!$AA$19="Muy Alta",'Mapa final'!$AC$19="Leve"),CONCATENATE("R6C",'Mapa final'!$Q$19),"")</f>
        <v/>
      </c>
      <c r="K11" s="35" t="str">
        <f>IF(AND('Mapa final'!$AA$20="Muy Alta",'Mapa final'!$AC$20="Leve"),CONCATENATE("R6C",'Mapa final'!$Q$20),"")</f>
        <v/>
      </c>
      <c r="L11" s="40" t="str">
        <f>IF(AND('Mapa final'!$AA$21="Muy Alta",'Mapa final'!$AC$21="Leve"),CONCATENATE("R6C",'Mapa final'!$Q$21),"")</f>
        <v/>
      </c>
      <c r="M11" s="40" t="str">
        <f>IF(AND('Mapa final'!$AA$22="Muy Alta",'Mapa final'!$AC$22="Leve"),CONCATENATE("R6C",'Mapa final'!$Q$22),"")</f>
        <v/>
      </c>
      <c r="N11" s="40" t="str">
        <f>IF(AND('Mapa final'!$AA$23="Muy Alta",'Mapa final'!$AC$23="Leve"),CONCATENATE("R6C",'Mapa final'!$Q$23),"")</f>
        <v/>
      </c>
      <c r="O11" s="36" t="str">
        <f>IF(AND('Mapa final'!$AA$24="Muy Alta",'Mapa final'!$AC$24="Leve"),CONCATENATE("R6C",'Mapa final'!$Q$24),"")</f>
        <v/>
      </c>
      <c r="P11" s="34" t="str">
        <f>IF(AND('Mapa final'!$AA$19="Muy Alta",'Mapa final'!$AC$19="Menor"),CONCATENATE("R6C",'Mapa final'!$Q$19),"")</f>
        <v/>
      </c>
      <c r="Q11" s="35" t="str">
        <f>IF(AND('Mapa final'!$AA$20="Muy Alta",'Mapa final'!$AC$20="Menor"),CONCATENATE("R6C",'Mapa final'!$Q$20),"")</f>
        <v/>
      </c>
      <c r="R11" s="40" t="str">
        <f>IF(AND('Mapa final'!$AA$21="Muy Alta",'Mapa final'!$AC$21="Menor"),CONCATENATE("R6C",'Mapa final'!$Q$21),"")</f>
        <v/>
      </c>
      <c r="S11" s="40" t="str">
        <f>IF(AND('Mapa final'!$AA$22="Muy Alta",'Mapa final'!$AC$22="Menor"),CONCATENATE("R6C",'Mapa final'!$Q$22),"")</f>
        <v/>
      </c>
      <c r="T11" s="40" t="str">
        <f>IF(AND('Mapa final'!$AA$23="Muy Alta",'Mapa final'!$AC$23="Menor"),CONCATENATE("R6C",'Mapa final'!$Q$23),"")</f>
        <v/>
      </c>
      <c r="U11" s="36" t="str">
        <f>IF(AND('Mapa final'!$AA$24="Muy Alta",'Mapa final'!$AC$24="Menor"),CONCATENATE("R6C",'Mapa final'!$Q$24),"")</f>
        <v/>
      </c>
      <c r="V11" s="34" t="str">
        <f>IF(AND('Mapa final'!$AA$19="Muy Alta",'Mapa final'!$AC$19="Moderado"),CONCATENATE("R6C",'Mapa final'!$Q$19),"")</f>
        <v/>
      </c>
      <c r="W11" s="35" t="str">
        <f>IF(AND('Mapa final'!$AA$20="Muy Alta",'Mapa final'!$AC$20="Moderado"),CONCATENATE("R6C",'Mapa final'!$Q$20),"")</f>
        <v/>
      </c>
      <c r="X11" s="40" t="str">
        <f>IF(AND('Mapa final'!$AA$21="Muy Alta",'Mapa final'!$AC$21="Moderado"),CONCATENATE("R6C",'Mapa final'!$Q$21),"")</f>
        <v/>
      </c>
      <c r="Y11" s="40" t="str">
        <f>IF(AND('Mapa final'!$AA$22="Muy Alta",'Mapa final'!$AC$22="Moderado"),CONCATENATE("R6C",'Mapa final'!$Q$22),"")</f>
        <v/>
      </c>
      <c r="Z11" s="40" t="str">
        <f>IF(AND('Mapa final'!$AA$23="Muy Alta",'Mapa final'!$AC$23="Moderado"),CONCATENATE("R6C",'Mapa final'!$Q$23),"")</f>
        <v/>
      </c>
      <c r="AA11" s="36" t="str">
        <f>IF(AND('Mapa final'!$AA$24="Muy Alta",'Mapa final'!$AC$24="Moderado"),CONCATENATE("R6C",'Mapa final'!$Q$24),"")</f>
        <v/>
      </c>
      <c r="AB11" s="34" t="str">
        <f>IF(AND('Mapa final'!$AA$19="Muy Alta",'Mapa final'!$AC$19="Mayor"),CONCATENATE("R6C",'Mapa final'!$Q$19),"")</f>
        <v/>
      </c>
      <c r="AC11" s="35" t="str">
        <f>IF(AND('Mapa final'!$AA$20="Muy Alta",'Mapa final'!$AC$20="Mayor"),CONCATENATE("R6C",'Mapa final'!$Q$20),"")</f>
        <v/>
      </c>
      <c r="AD11" s="40" t="str">
        <f>IF(AND('Mapa final'!$AA$21="Muy Alta",'Mapa final'!$AC$21="Mayor"),CONCATENATE("R6C",'Mapa final'!$Q$21),"")</f>
        <v/>
      </c>
      <c r="AE11" s="40" t="str">
        <f>IF(AND('Mapa final'!$AA$22="Muy Alta",'Mapa final'!$AC$22="Mayor"),CONCATENATE("R6C",'Mapa final'!$Q$22),"")</f>
        <v/>
      </c>
      <c r="AF11" s="40" t="str">
        <f>IF(AND('Mapa final'!$AA$23="Muy Alta",'Mapa final'!$AC$23="Mayor"),CONCATENATE("R6C",'Mapa final'!$Q$23),"")</f>
        <v/>
      </c>
      <c r="AG11" s="36" t="str">
        <f>IF(AND('Mapa final'!$AA$24="Muy Alta",'Mapa final'!$AC$24="Mayor"),CONCATENATE("R6C",'Mapa final'!$Q$24),"")</f>
        <v/>
      </c>
      <c r="AH11" s="37" t="str">
        <f>IF(AND('Mapa final'!$AA$19="Muy Alta",'Mapa final'!$AC$19="Catastrófico"),CONCATENATE("R6C",'Mapa final'!$Q$19),"")</f>
        <v/>
      </c>
      <c r="AI11" s="38" t="str">
        <f>IF(AND('Mapa final'!$AA$20="Muy Alta",'Mapa final'!$AC$20="Catastrófico"),CONCATENATE("R6C",'Mapa final'!$Q$20),"")</f>
        <v/>
      </c>
      <c r="AJ11" s="38" t="str">
        <f>IF(AND('Mapa final'!$AA$21="Muy Alta",'Mapa final'!$AC$21="Catastrófico"),CONCATENATE("R6C",'Mapa final'!$Q$21),"")</f>
        <v/>
      </c>
      <c r="AK11" s="38" t="str">
        <f>IF(AND('Mapa final'!$AA$22="Muy Alta",'Mapa final'!$AC$22="Catastrófico"),CONCATENATE("R6C",'Mapa final'!$Q$22),"")</f>
        <v/>
      </c>
      <c r="AL11" s="38" t="str">
        <f>IF(AND('Mapa final'!$AA$23="Muy Alta",'Mapa final'!$AC$23="Catastrófico"),CONCATENATE("R6C",'Mapa final'!$Q$23),"")</f>
        <v/>
      </c>
      <c r="AM11" s="39" t="str">
        <f>IF(AND('Mapa final'!$AA$24="Muy Alta",'Mapa final'!$AC$24="Catastrófico"),CONCATENATE("R6C",'Mapa final'!$Q$24),"")</f>
        <v/>
      </c>
      <c r="AN11" s="66"/>
      <c r="AO11" s="359"/>
      <c r="AP11" s="360"/>
      <c r="AQ11" s="360"/>
      <c r="AR11" s="360"/>
      <c r="AS11" s="360"/>
      <c r="AT11" s="361"/>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row>
    <row r="12" spans="1:91" ht="15" customHeight="1" x14ac:dyDescent="0.25">
      <c r="A12" s="66"/>
      <c r="B12" s="368"/>
      <c r="C12" s="368"/>
      <c r="D12" s="369"/>
      <c r="E12" s="352"/>
      <c r="F12" s="353"/>
      <c r="G12" s="353"/>
      <c r="H12" s="353"/>
      <c r="I12" s="371"/>
      <c r="J12" s="34" t="str">
        <f>IF(AND('Mapa final'!$AA$25="Muy Alta",'Mapa final'!$AC$25="Leve"),CONCATENATE("R7C",'Mapa final'!$Q$25),"")</f>
        <v/>
      </c>
      <c r="K12" s="35" t="str">
        <f>IF(AND('Mapa final'!$AA$26="Muy Alta",'Mapa final'!$AC$26="Leve"),CONCATENATE("R7C",'Mapa final'!$Q$26),"")</f>
        <v/>
      </c>
      <c r="L12" s="40" t="str">
        <f>IF(AND('Mapa final'!$AA$27="Muy Alta",'Mapa final'!$AC$27="Leve"),CONCATENATE("R7C",'Mapa final'!$Q$27),"")</f>
        <v/>
      </c>
      <c r="M12" s="40" t="str">
        <f>IF(AND('Mapa final'!$AA$28="Muy Alta",'Mapa final'!$AC$28="Leve"),CONCATENATE("R7C",'Mapa final'!$Q$28),"")</f>
        <v/>
      </c>
      <c r="N12" s="40" t="str">
        <f>IF(AND('Mapa final'!$AA$29="Muy Alta",'Mapa final'!$AC$29="Leve"),CONCATENATE("R7C",'Mapa final'!$Q$29),"")</f>
        <v/>
      </c>
      <c r="O12" s="36" t="str">
        <f>IF(AND('Mapa final'!$AA$30="Muy Alta",'Mapa final'!$AC$30="Leve"),CONCATENATE("R7C",'Mapa final'!$Q$30),"")</f>
        <v/>
      </c>
      <c r="P12" s="34" t="str">
        <f>IF(AND('Mapa final'!$AA$25="Muy Alta",'Mapa final'!$AC$25="Menor"),CONCATENATE("R7C",'Mapa final'!$Q$25),"")</f>
        <v/>
      </c>
      <c r="Q12" s="35" t="str">
        <f>IF(AND('Mapa final'!$AA$26="Muy Alta",'Mapa final'!$AC$26="Menor"),CONCATENATE("R7C",'Mapa final'!$Q$26),"")</f>
        <v/>
      </c>
      <c r="R12" s="40" t="str">
        <f>IF(AND('Mapa final'!$AA$27="Muy Alta",'Mapa final'!$AC$27="Menor"),CONCATENATE("R7C",'Mapa final'!$Q$27),"")</f>
        <v/>
      </c>
      <c r="S12" s="40" t="str">
        <f>IF(AND('Mapa final'!$AA$28="Muy Alta",'Mapa final'!$AC$28="Menor"),CONCATENATE("R7C",'Mapa final'!$Q$28),"")</f>
        <v/>
      </c>
      <c r="T12" s="40" t="str">
        <f>IF(AND('Mapa final'!$AA$29="Muy Alta",'Mapa final'!$AC$29="Menor"),CONCATENATE("R7C",'Mapa final'!$Q$29),"")</f>
        <v/>
      </c>
      <c r="U12" s="36" t="str">
        <f>IF(AND('Mapa final'!$AA$30="Muy Alta",'Mapa final'!$AC$30="Menor"),CONCATENATE("R7C",'Mapa final'!$Q$30),"")</f>
        <v/>
      </c>
      <c r="V12" s="34" t="str">
        <f>IF(AND('Mapa final'!$AA$25="Muy Alta",'Mapa final'!$AC$25="Moderado"),CONCATENATE("R7C",'Mapa final'!$Q$25),"")</f>
        <v/>
      </c>
      <c r="W12" s="35" t="str">
        <f>IF(AND('Mapa final'!$AA$26="Muy Alta",'Mapa final'!$AC$26="Moderado"),CONCATENATE("R7C",'Mapa final'!$Q$26),"")</f>
        <v/>
      </c>
      <c r="X12" s="40" t="str">
        <f>IF(AND('Mapa final'!$AA$27="Muy Alta",'Mapa final'!$AC$27="Moderado"),CONCATENATE("R7C",'Mapa final'!$Q$27),"")</f>
        <v/>
      </c>
      <c r="Y12" s="40" t="str">
        <f>IF(AND('Mapa final'!$AA$28="Muy Alta",'Mapa final'!$AC$28="Moderado"),CONCATENATE("R7C",'Mapa final'!$Q$28),"")</f>
        <v/>
      </c>
      <c r="Z12" s="40" t="str">
        <f>IF(AND('Mapa final'!$AA$29="Muy Alta",'Mapa final'!$AC$29="Moderado"),CONCATENATE("R7C",'Mapa final'!$Q$29),"")</f>
        <v/>
      </c>
      <c r="AA12" s="36" t="str">
        <f>IF(AND('Mapa final'!$AA$30="Muy Alta",'Mapa final'!$AC$30="Moderado"),CONCATENATE("R7C",'Mapa final'!$Q$30),"")</f>
        <v/>
      </c>
      <c r="AB12" s="34" t="str">
        <f>IF(AND('Mapa final'!$AA$25="Muy Alta",'Mapa final'!$AC$25="Mayor"),CONCATENATE("R7C",'Mapa final'!$Q$25),"")</f>
        <v/>
      </c>
      <c r="AC12" s="35" t="str">
        <f>IF(AND('Mapa final'!$AA$26="Muy Alta",'Mapa final'!$AC$26="Mayor"),CONCATENATE("R7C",'Mapa final'!$Q$26),"")</f>
        <v/>
      </c>
      <c r="AD12" s="40" t="str">
        <f>IF(AND('Mapa final'!$AA$27="Muy Alta",'Mapa final'!$AC$27="Mayor"),CONCATENATE("R7C",'Mapa final'!$Q$27),"")</f>
        <v/>
      </c>
      <c r="AE12" s="40" t="str">
        <f>IF(AND('Mapa final'!$AA$28="Muy Alta",'Mapa final'!$AC$28="Mayor"),CONCATENATE("R7C",'Mapa final'!$Q$28),"")</f>
        <v/>
      </c>
      <c r="AF12" s="40" t="str">
        <f>IF(AND('Mapa final'!$AA$29="Muy Alta",'Mapa final'!$AC$29="Mayor"),CONCATENATE("R7C",'Mapa final'!$Q$29),"")</f>
        <v/>
      </c>
      <c r="AG12" s="36" t="str">
        <f>IF(AND('Mapa final'!$AA$30="Muy Alta",'Mapa final'!$AC$30="Mayor"),CONCATENATE("R7C",'Mapa final'!$Q$30),"")</f>
        <v/>
      </c>
      <c r="AH12" s="37" t="str">
        <f>IF(AND('Mapa final'!$AA$25="Muy Alta",'Mapa final'!$AC$25="Catastrófico"),CONCATENATE("R7C",'Mapa final'!$Q$25),"")</f>
        <v/>
      </c>
      <c r="AI12" s="38" t="str">
        <f>IF(AND('Mapa final'!$AA$26="Muy Alta",'Mapa final'!$AC$26="Catastrófico"),CONCATENATE("R7C",'Mapa final'!$Q$26),"")</f>
        <v/>
      </c>
      <c r="AJ12" s="38" t="str">
        <f>IF(AND('Mapa final'!$AA$27="Muy Alta",'Mapa final'!$AC$27="Catastrófico"),CONCATENATE("R7C",'Mapa final'!$Q$27),"")</f>
        <v/>
      </c>
      <c r="AK12" s="38" t="str">
        <f>IF(AND('Mapa final'!$AA$28="Muy Alta",'Mapa final'!$AC$28="Catastrófico"),CONCATENATE("R7C",'Mapa final'!$Q$28),"")</f>
        <v/>
      </c>
      <c r="AL12" s="38" t="str">
        <f>IF(AND('Mapa final'!$AA$29="Muy Alta",'Mapa final'!$AC$29="Catastrófico"),CONCATENATE("R7C",'Mapa final'!$Q$29),"")</f>
        <v/>
      </c>
      <c r="AM12" s="39" t="str">
        <f>IF(AND('Mapa final'!$AA$30="Muy Alta",'Mapa final'!$AC$30="Catastrófico"),CONCATENATE("R7C",'Mapa final'!$Q$30),"")</f>
        <v/>
      </c>
      <c r="AN12" s="66"/>
      <c r="AO12" s="359"/>
      <c r="AP12" s="360"/>
      <c r="AQ12" s="360"/>
      <c r="AR12" s="360"/>
      <c r="AS12" s="360"/>
      <c r="AT12" s="361"/>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row>
    <row r="13" spans="1:91" ht="15" customHeight="1" x14ac:dyDescent="0.25">
      <c r="A13" s="66"/>
      <c r="B13" s="368"/>
      <c r="C13" s="368"/>
      <c r="D13" s="369"/>
      <c r="E13" s="352"/>
      <c r="F13" s="353"/>
      <c r="G13" s="353"/>
      <c r="H13" s="353"/>
      <c r="I13" s="371"/>
      <c r="J13" s="34" t="str">
        <f>IF(AND('Mapa final'!$AA$31="Muy Alta",'Mapa final'!$AC$31="Leve"),CONCATENATE("R8C",'Mapa final'!$Q$31),"")</f>
        <v/>
      </c>
      <c r="K13" s="35" t="str">
        <f>IF(AND('Mapa final'!$AA$32="Muy Alta",'Mapa final'!$AC$32="Leve"),CONCATENATE("R8C",'Mapa final'!$Q$32),"")</f>
        <v/>
      </c>
      <c r="L13" s="40" t="str">
        <f>IF(AND('Mapa final'!$AA$33="Muy Alta",'Mapa final'!$AC$33="Leve"),CONCATENATE("R8C",'Mapa final'!$Q$33),"")</f>
        <v/>
      </c>
      <c r="M13" s="40" t="str">
        <f>IF(AND('Mapa final'!$AA$34="Muy Alta",'Mapa final'!$AC$34="Leve"),CONCATENATE("R8C",'Mapa final'!$Q$34),"")</f>
        <v/>
      </c>
      <c r="N13" s="40" t="str">
        <f>IF(AND('Mapa final'!$AA$35="Muy Alta",'Mapa final'!$AC$35="Leve"),CONCATENATE("R8C",'Mapa final'!$Q$35),"")</f>
        <v/>
      </c>
      <c r="O13" s="36" t="str">
        <f>IF(AND('Mapa final'!$AA$36="Muy Alta",'Mapa final'!$AC$36="Leve"),CONCATENATE("R8C",'Mapa final'!$Q$36),"")</f>
        <v/>
      </c>
      <c r="P13" s="34" t="str">
        <f>IF(AND('Mapa final'!$AA$31="Muy Alta",'Mapa final'!$AC$31="Menor"),CONCATENATE("R8C",'Mapa final'!$Q$31),"")</f>
        <v/>
      </c>
      <c r="Q13" s="35" t="str">
        <f>IF(AND('Mapa final'!$AA$32="Muy Alta",'Mapa final'!$AC$32="Menor"),CONCATENATE("R8C",'Mapa final'!$Q$32),"")</f>
        <v/>
      </c>
      <c r="R13" s="40" t="str">
        <f>IF(AND('Mapa final'!$AA$33="Muy Alta",'Mapa final'!$AC$33="Menor"),CONCATENATE("R8C",'Mapa final'!$Q$33),"")</f>
        <v/>
      </c>
      <c r="S13" s="40" t="str">
        <f>IF(AND('Mapa final'!$AA$34="Muy Alta",'Mapa final'!$AC$34="Menor"),CONCATENATE("R8C",'Mapa final'!$Q$34),"")</f>
        <v/>
      </c>
      <c r="T13" s="40" t="str">
        <f>IF(AND('Mapa final'!$AA$35="Muy Alta",'Mapa final'!$AC$35="Menor"),CONCATENATE("R8C",'Mapa final'!$Q$35),"")</f>
        <v/>
      </c>
      <c r="U13" s="36" t="str">
        <f>IF(AND('Mapa final'!$AA$36="Muy Alta",'Mapa final'!$AC$36="Menor"),CONCATENATE("R8C",'Mapa final'!$Q$36),"")</f>
        <v/>
      </c>
      <c r="V13" s="34" t="str">
        <f>IF(AND('Mapa final'!$AA$31="Muy Alta",'Mapa final'!$AC$31="Moderado"),CONCATENATE("R8C",'Mapa final'!$Q$31),"")</f>
        <v/>
      </c>
      <c r="W13" s="35" t="str">
        <f>IF(AND('Mapa final'!$AA$32="Muy Alta",'Mapa final'!$AC$32="Moderado"),CONCATENATE("R8C",'Mapa final'!$Q$32),"")</f>
        <v/>
      </c>
      <c r="X13" s="40" t="str">
        <f>IF(AND('Mapa final'!$AA$33="Muy Alta",'Mapa final'!$AC$33="Moderado"),CONCATENATE("R8C",'Mapa final'!$Q$33),"")</f>
        <v/>
      </c>
      <c r="Y13" s="40" t="str">
        <f>IF(AND('Mapa final'!$AA$34="Muy Alta",'Mapa final'!$AC$34="Moderado"),CONCATENATE("R8C",'Mapa final'!$Q$34),"")</f>
        <v/>
      </c>
      <c r="Z13" s="40" t="str">
        <f>IF(AND('Mapa final'!$AA$35="Muy Alta",'Mapa final'!$AC$35="Moderado"),CONCATENATE("R8C",'Mapa final'!$Q$35),"")</f>
        <v/>
      </c>
      <c r="AA13" s="36" t="str">
        <f>IF(AND('Mapa final'!$AA$36="Muy Alta",'Mapa final'!$AC$36="Moderado"),CONCATENATE("R8C",'Mapa final'!$Q$36),"")</f>
        <v/>
      </c>
      <c r="AB13" s="34" t="str">
        <f>IF(AND('Mapa final'!$AA$31="Muy Alta",'Mapa final'!$AC$31="Mayor"),CONCATENATE("R8C",'Mapa final'!$Q$31),"")</f>
        <v/>
      </c>
      <c r="AC13" s="35" t="str">
        <f>IF(AND('Mapa final'!$AA$32="Muy Alta",'Mapa final'!$AC$32="Mayor"),CONCATENATE("R8C",'Mapa final'!$Q$32),"")</f>
        <v/>
      </c>
      <c r="AD13" s="40" t="str">
        <f>IF(AND('Mapa final'!$AA$33="Muy Alta",'Mapa final'!$AC$33="Mayor"),CONCATENATE("R8C",'Mapa final'!$Q$33),"")</f>
        <v/>
      </c>
      <c r="AE13" s="40" t="str">
        <f>IF(AND('Mapa final'!$AA$34="Muy Alta",'Mapa final'!$AC$34="Mayor"),CONCATENATE("R8C",'Mapa final'!$Q$34),"")</f>
        <v/>
      </c>
      <c r="AF13" s="40" t="str">
        <f>IF(AND('Mapa final'!$AA$35="Muy Alta",'Mapa final'!$AC$35="Mayor"),CONCATENATE("R8C",'Mapa final'!$Q$35),"")</f>
        <v/>
      </c>
      <c r="AG13" s="36" t="str">
        <f>IF(AND('Mapa final'!$AA$36="Muy Alta",'Mapa final'!$AC$36="Mayor"),CONCATENATE("R8C",'Mapa final'!$Q$36),"")</f>
        <v/>
      </c>
      <c r="AH13" s="37" t="str">
        <f>IF(AND('Mapa final'!$AA$31="Muy Alta",'Mapa final'!$AC$31="Catastrófico"),CONCATENATE("R8C",'Mapa final'!$Q$31),"")</f>
        <v/>
      </c>
      <c r="AI13" s="38" t="str">
        <f>IF(AND('Mapa final'!$AA$32="Muy Alta",'Mapa final'!$AC$32="Catastrófico"),CONCATENATE("R8C",'Mapa final'!$Q$32),"")</f>
        <v/>
      </c>
      <c r="AJ13" s="38" t="str">
        <f>IF(AND('Mapa final'!$AA$33="Muy Alta",'Mapa final'!$AC$33="Catastrófico"),CONCATENATE("R8C",'Mapa final'!$Q$33),"")</f>
        <v/>
      </c>
      <c r="AK13" s="38" t="str">
        <f>IF(AND('Mapa final'!$AA$34="Muy Alta",'Mapa final'!$AC$34="Catastrófico"),CONCATENATE("R8C",'Mapa final'!$Q$34),"")</f>
        <v/>
      </c>
      <c r="AL13" s="38" t="str">
        <f>IF(AND('Mapa final'!$AA$35="Muy Alta",'Mapa final'!$AC$35="Catastrófico"),CONCATENATE("R8C",'Mapa final'!$Q$35),"")</f>
        <v/>
      </c>
      <c r="AM13" s="39" t="str">
        <f>IF(AND('Mapa final'!$AA$36="Muy Alta",'Mapa final'!$AC$36="Catastrófico"),CONCATENATE("R8C",'Mapa final'!$Q$36),"")</f>
        <v/>
      </c>
      <c r="AN13" s="66"/>
      <c r="AO13" s="359"/>
      <c r="AP13" s="360"/>
      <c r="AQ13" s="360"/>
      <c r="AR13" s="360"/>
      <c r="AS13" s="360"/>
      <c r="AT13" s="361"/>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row>
    <row r="14" spans="1:91" ht="15" customHeight="1" x14ac:dyDescent="0.25">
      <c r="A14" s="66"/>
      <c r="B14" s="368"/>
      <c r="C14" s="368"/>
      <c r="D14" s="369"/>
      <c r="E14" s="352"/>
      <c r="F14" s="353"/>
      <c r="G14" s="353"/>
      <c r="H14" s="353"/>
      <c r="I14" s="371"/>
      <c r="J14" s="34" t="str">
        <f>IF(AND('Mapa final'!$AA$37="Muy Alta",'Mapa final'!$AC$37="Leve"),CONCATENATE("R9C",'Mapa final'!$Q$37),"")</f>
        <v/>
      </c>
      <c r="K14" s="35" t="str">
        <f>IF(AND('Mapa final'!$AA$38="Muy Alta",'Mapa final'!$AC$38="Leve"),CONCATENATE("R9C",'Mapa final'!$Q$38),"")</f>
        <v/>
      </c>
      <c r="L14" s="40" t="str">
        <f>IF(AND('Mapa final'!$AA$39="Muy Alta",'Mapa final'!$AC$39="Leve"),CONCATENATE("R9C",'Mapa final'!$Q$39),"")</f>
        <v/>
      </c>
      <c r="M14" s="40" t="str">
        <f>IF(AND('Mapa final'!$AA$40="Muy Alta",'Mapa final'!$AC$40="Leve"),CONCATENATE("R9C",'Mapa final'!$Q$40),"")</f>
        <v/>
      </c>
      <c r="N14" s="40" t="str">
        <f>IF(AND('Mapa final'!$AA$41="Muy Alta",'Mapa final'!$AC$41="Leve"),CONCATENATE("R9C",'Mapa final'!$Q$41),"")</f>
        <v/>
      </c>
      <c r="O14" s="36" t="str">
        <f>IF(AND('Mapa final'!$AA$42="Muy Alta",'Mapa final'!$AC$42="Leve"),CONCATENATE("R9C",'Mapa final'!$Q$42),"")</f>
        <v/>
      </c>
      <c r="P14" s="34" t="str">
        <f>IF(AND('Mapa final'!$AA$37="Muy Alta",'Mapa final'!$AC$37="Menor"),CONCATENATE("R9C",'Mapa final'!$Q$37),"")</f>
        <v/>
      </c>
      <c r="Q14" s="35" t="str">
        <f>IF(AND('Mapa final'!$AA$38="Muy Alta",'Mapa final'!$AC$38="Menor"),CONCATENATE("R9C",'Mapa final'!$Q$38),"")</f>
        <v/>
      </c>
      <c r="R14" s="40" t="str">
        <f>IF(AND('Mapa final'!$AA$39="Muy Alta",'Mapa final'!$AC$39="Menor"),CONCATENATE("R9C",'Mapa final'!$Q$39),"")</f>
        <v/>
      </c>
      <c r="S14" s="40" t="str">
        <f>IF(AND('Mapa final'!$AA$40="Muy Alta",'Mapa final'!$AC$40="Menor"),CONCATENATE("R9C",'Mapa final'!$Q$40),"")</f>
        <v/>
      </c>
      <c r="T14" s="40" t="str">
        <f>IF(AND('Mapa final'!$AA$41="Muy Alta",'Mapa final'!$AC$41="Menor"),CONCATENATE("R9C",'Mapa final'!$Q$41),"")</f>
        <v/>
      </c>
      <c r="U14" s="36" t="str">
        <f>IF(AND('Mapa final'!$AA$42="Muy Alta",'Mapa final'!$AC$42="Menor"),CONCATENATE("R9C",'Mapa final'!$Q$42),"")</f>
        <v/>
      </c>
      <c r="V14" s="34" t="str">
        <f>IF(AND('Mapa final'!$AA$37="Muy Alta",'Mapa final'!$AC$37="Moderado"),CONCATENATE("R9C",'Mapa final'!$Q$37),"")</f>
        <v/>
      </c>
      <c r="W14" s="35" t="str">
        <f>IF(AND('Mapa final'!$AA$38="Muy Alta",'Mapa final'!$AC$38="Moderado"),CONCATENATE("R9C",'Mapa final'!$Q$38),"")</f>
        <v/>
      </c>
      <c r="X14" s="40" t="str">
        <f>IF(AND('Mapa final'!$AA$39="Muy Alta",'Mapa final'!$AC$39="Moderado"),CONCATENATE("R9C",'Mapa final'!$Q$39),"")</f>
        <v/>
      </c>
      <c r="Y14" s="40" t="str">
        <f>IF(AND('Mapa final'!$AA$40="Muy Alta",'Mapa final'!$AC$40="Moderado"),CONCATENATE("R9C",'Mapa final'!$Q$40),"")</f>
        <v/>
      </c>
      <c r="Z14" s="40" t="str">
        <f>IF(AND('Mapa final'!$AA$41="Muy Alta",'Mapa final'!$AC$41="Moderado"),CONCATENATE("R9C",'Mapa final'!$Q$41),"")</f>
        <v/>
      </c>
      <c r="AA14" s="36" t="str">
        <f>IF(AND('Mapa final'!$AA$42="Muy Alta",'Mapa final'!$AC$42="Moderado"),CONCATENATE("R9C",'Mapa final'!$Q$42),"")</f>
        <v/>
      </c>
      <c r="AB14" s="34" t="str">
        <f>IF(AND('Mapa final'!$AA$37="Muy Alta",'Mapa final'!$AC$37="Mayor"),CONCATENATE("R9C",'Mapa final'!$Q$37),"")</f>
        <v/>
      </c>
      <c r="AC14" s="35" t="str">
        <f>IF(AND('Mapa final'!$AA$38="Muy Alta",'Mapa final'!$AC$38="Mayor"),CONCATENATE("R9C",'Mapa final'!$Q$38),"")</f>
        <v/>
      </c>
      <c r="AD14" s="40" t="str">
        <f>IF(AND('Mapa final'!$AA$39="Muy Alta",'Mapa final'!$AC$39="Mayor"),CONCATENATE("R9C",'Mapa final'!$Q$39),"")</f>
        <v/>
      </c>
      <c r="AE14" s="40" t="str">
        <f>IF(AND('Mapa final'!$AA$40="Muy Alta",'Mapa final'!$AC$40="Mayor"),CONCATENATE("R9C",'Mapa final'!$Q$40),"")</f>
        <v/>
      </c>
      <c r="AF14" s="40" t="str">
        <f>IF(AND('Mapa final'!$AA$41="Muy Alta",'Mapa final'!$AC$41="Mayor"),CONCATENATE("R9C",'Mapa final'!$Q$41),"")</f>
        <v/>
      </c>
      <c r="AG14" s="36" t="str">
        <f>IF(AND('Mapa final'!$AA$42="Muy Alta",'Mapa final'!$AC$42="Mayor"),CONCATENATE("R9C",'Mapa final'!$Q$42),"")</f>
        <v/>
      </c>
      <c r="AH14" s="37" t="str">
        <f>IF(AND('Mapa final'!$AA$37="Muy Alta",'Mapa final'!$AC$37="Catastrófico"),CONCATENATE("R9C",'Mapa final'!$Q$37),"")</f>
        <v/>
      </c>
      <c r="AI14" s="38" t="str">
        <f>IF(AND('Mapa final'!$AA$38="Muy Alta",'Mapa final'!$AC$38="Catastrófico"),CONCATENATE("R9C",'Mapa final'!$Q$38),"")</f>
        <v/>
      </c>
      <c r="AJ14" s="38" t="str">
        <f>IF(AND('Mapa final'!$AA$39="Muy Alta",'Mapa final'!$AC$39="Catastrófico"),CONCATENATE("R9C",'Mapa final'!$Q$39),"")</f>
        <v/>
      </c>
      <c r="AK14" s="38" t="str">
        <f>IF(AND('Mapa final'!$AA$40="Muy Alta",'Mapa final'!$AC$40="Catastrófico"),CONCATENATE("R9C",'Mapa final'!$Q$40),"")</f>
        <v/>
      </c>
      <c r="AL14" s="38" t="str">
        <f>IF(AND('Mapa final'!$AA$41="Muy Alta",'Mapa final'!$AC$41="Catastrófico"),CONCATENATE("R9C",'Mapa final'!$Q$41),"")</f>
        <v/>
      </c>
      <c r="AM14" s="39" t="str">
        <f>IF(AND('Mapa final'!$AA$42="Muy Alta",'Mapa final'!$AC$42="Catastrófico"),CONCATENATE("R9C",'Mapa final'!$Q$42),"")</f>
        <v/>
      </c>
      <c r="AN14" s="66"/>
      <c r="AO14" s="359"/>
      <c r="AP14" s="360"/>
      <c r="AQ14" s="360"/>
      <c r="AR14" s="360"/>
      <c r="AS14" s="360"/>
      <c r="AT14" s="361"/>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row>
    <row r="15" spans="1:91" ht="15.75" customHeight="1" thickBot="1" x14ac:dyDescent="0.3">
      <c r="A15" s="66"/>
      <c r="B15" s="368"/>
      <c r="C15" s="368"/>
      <c r="D15" s="369"/>
      <c r="E15" s="354"/>
      <c r="F15" s="355"/>
      <c r="G15" s="355"/>
      <c r="H15" s="355"/>
      <c r="I15" s="372"/>
      <c r="J15" s="41" t="str">
        <f>IF(AND('Mapa final'!$AA$43="Muy Alta",'Mapa final'!$AC$43="Leve"),CONCATENATE("R10C",'Mapa final'!$Q$43),"")</f>
        <v/>
      </c>
      <c r="K15" s="42" t="str">
        <f>IF(AND('Mapa final'!$AA$44="Muy Alta",'Mapa final'!$AC$44="Leve"),CONCATENATE("R10C",'Mapa final'!$Q$44),"")</f>
        <v/>
      </c>
      <c r="L15" s="42" t="str">
        <f>IF(AND('Mapa final'!$AA$45="Muy Alta",'Mapa final'!$AC$45="Leve"),CONCATENATE("R10C",'Mapa final'!$Q$45),"")</f>
        <v/>
      </c>
      <c r="M15" s="42" t="str">
        <f>IF(AND('Mapa final'!$AA$46="Muy Alta",'Mapa final'!$AC$46="Leve"),CONCATENATE("R10C",'Mapa final'!$Q$46),"")</f>
        <v/>
      </c>
      <c r="N15" s="42" t="str">
        <f>IF(AND('Mapa final'!$AA$47="Muy Alta",'Mapa final'!$AC$47="Leve"),CONCATENATE("R10C",'Mapa final'!$Q$47),"")</f>
        <v/>
      </c>
      <c r="O15" s="43" t="str">
        <f>IF(AND('Mapa final'!$AA$48="Muy Alta",'Mapa final'!$AC$48="Leve"),CONCATENATE("R10C",'Mapa final'!$Q$48),"")</f>
        <v/>
      </c>
      <c r="P15" s="34" t="str">
        <f>IF(AND('Mapa final'!$AA$43="Muy Alta",'Mapa final'!$AC$43="Menor"),CONCATENATE("R10C",'Mapa final'!$Q$43),"")</f>
        <v/>
      </c>
      <c r="Q15" s="35" t="str">
        <f>IF(AND('Mapa final'!$AA$44="Muy Alta",'Mapa final'!$AC$44="Menor"),CONCATENATE("R10C",'Mapa final'!$Q$44),"")</f>
        <v/>
      </c>
      <c r="R15" s="35" t="str">
        <f>IF(AND('Mapa final'!$AA$45="Muy Alta",'Mapa final'!$AC$45="Menor"),CONCATENATE("R10C",'Mapa final'!$Q$45),"")</f>
        <v/>
      </c>
      <c r="S15" s="35" t="str">
        <f>IF(AND('Mapa final'!$AA$46="Muy Alta",'Mapa final'!$AC$46="Menor"),CONCATENATE("R10C",'Mapa final'!$Q$46),"")</f>
        <v/>
      </c>
      <c r="T15" s="35" t="str">
        <f>IF(AND('Mapa final'!$AA$47="Muy Alta",'Mapa final'!$AC$47="Menor"),CONCATENATE("R10C",'Mapa final'!$Q$47),"")</f>
        <v/>
      </c>
      <c r="U15" s="36" t="str">
        <f>IF(AND('Mapa final'!$AA$48="Muy Alta",'Mapa final'!$AC$48="Menor"),CONCATENATE("R10C",'Mapa final'!$Q$48),"")</f>
        <v/>
      </c>
      <c r="V15" s="41" t="str">
        <f>IF(AND('Mapa final'!$AA$43="Muy Alta",'Mapa final'!$AC$43="Moderado"),CONCATENATE("R10C",'Mapa final'!$Q$43),"")</f>
        <v/>
      </c>
      <c r="W15" s="42" t="str">
        <f>IF(AND('Mapa final'!$AA$44="Muy Alta",'Mapa final'!$AC$44="Moderado"),CONCATENATE("R10C",'Mapa final'!$Q$44),"")</f>
        <v/>
      </c>
      <c r="X15" s="42" t="str">
        <f>IF(AND('Mapa final'!$AA$45="Muy Alta",'Mapa final'!$AC$45="Moderado"),CONCATENATE("R10C",'Mapa final'!$Q$45),"")</f>
        <v/>
      </c>
      <c r="Y15" s="42" t="str">
        <f>IF(AND('Mapa final'!$AA$46="Muy Alta",'Mapa final'!$AC$46="Moderado"),CONCATENATE("R10C",'Mapa final'!$Q$46),"")</f>
        <v/>
      </c>
      <c r="Z15" s="42" t="str">
        <f>IF(AND('Mapa final'!$AA$47="Muy Alta",'Mapa final'!$AC$47="Moderado"),CONCATENATE("R10C",'Mapa final'!$Q$47),"")</f>
        <v/>
      </c>
      <c r="AA15" s="43" t="str">
        <f>IF(AND('Mapa final'!$AA$48="Muy Alta",'Mapa final'!$AC$48="Moderado"),CONCATENATE("R10C",'Mapa final'!$Q$48),"")</f>
        <v/>
      </c>
      <c r="AB15" s="34" t="str">
        <f>IF(AND('Mapa final'!$AA$43="Muy Alta",'Mapa final'!$AC$43="Mayor"),CONCATENATE("R10C",'Mapa final'!$Q$43),"")</f>
        <v/>
      </c>
      <c r="AC15" s="35" t="str">
        <f>IF(AND('Mapa final'!$AA$44="Muy Alta",'Mapa final'!$AC$44="Mayor"),CONCATENATE("R10C",'Mapa final'!$Q$44),"")</f>
        <v/>
      </c>
      <c r="AD15" s="35" t="str">
        <f>IF(AND('Mapa final'!$AA$45="Muy Alta",'Mapa final'!$AC$45="Mayor"),CONCATENATE("R10C",'Mapa final'!$Q$45),"")</f>
        <v/>
      </c>
      <c r="AE15" s="35" t="str">
        <f>IF(AND('Mapa final'!$AA$46="Muy Alta",'Mapa final'!$AC$46="Mayor"),CONCATENATE("R10C",'Mapa final'!$Q$46),"")</f>
        <v/>
      </c>
      <c r="AF15" s="35" t="str">
        <f>IF(AND('Mapa final'!$AA$47="Muy Alta",'Mapa final'!$AC$47="Mayor"),CONCATENATE("R10C",'Mapa final'!$Q$47),"")</f>
        <v/>
      </c>
      <c r="AG15" s="36" t="str">
        <f>IF(AND('Mapa final'!$AA$48="Muy Alta",'Mapa final'!$AC$48="Mayor"),CONCATENATE("R10C",'Mapa final'!$Q$48),"")</f>
        <v/>
      </c>
      <c r="AH15" s="44" t="str">
        <f>IF(AND('Mapa final'!$AA$43="Muy Alta",'Mapa final'!$AC$43="Catastrófico"),CONCATENATE("R10C",'Mapa final'!$Q$43),"")</f>
        <v/>
      </c>
      <c r="AI15" s="45" t="str">
        <f>IF(AND('Mapa final'!$AA$44="Muy Alta",'Mapa final'!$AC$44="Catastrófico"),CONCATENATE("R10C",'Mapa final'!$Q$44),"")</f>
        <v/>
      </c>
      <c r="AJ15" s="45" t="str">
        <f>IF(AND('Mapa final'!$AA$45="Muy Alta",'Mapa final'!$AC$45="Catastrófico"),CONCATENATE("R10C",'Mapa final'!$Q$45),"")</f>
        <v/>
      </c>
      <c r="AK15" s="45" t="str">
        <f>IF(AND('Mapa final'!$AA$46="Muy Alta",'Mapa final'!$AC$46="Catastrófico"),CONCATENATE("R10C",'Mapa final'!$Q$46),"")</f>
        <v/>
      </c>
      <c r="AL15" s="45" t="str">
        <f>IF(AND('Mapa final'!$AA$47="Muy Alta",'Mapa final'!$AC$47="Catastrófico"),CONCATENATE("R10C",'Mapa final'!$Q$47),"")</f>
        <v/>
      </c>
      <c r="AM15" s="46" t="str">
        <f>IF(AND('Mapa final'!$AA$48="Muy Alta",'Mapa final'!$AC$48="Catastrófico"),CONCATENATE("R10C",'Mapa final'!$Q$48),"")</f>
        <v/>
      </c>
      <c r="AN15" s="66"/>
      <c r="AO15" s="362"/>
      <c r="AP15" s="363"/>
      <c r="AQ15" s="363"/>
      <c r="AR15" s="363"/>
      <c r="AS15" s="363"/>
      <c r="AT15" s="364"/>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row>
    <row r="16" spans="1:91" ht="15" customHeight="1" x14ac:dyDescent="0.25">
      <c r="A16" s="66"/>
      <c r="B16" s="368"/>
      <c r="C16" s="368"/>
      <c r="D16" s="369"/>
      <c r="E16" s="348" t="s">
        <v>110</v>
      </c>
      <c r="F16" s="349"/>
      <c r="G16" s="349"/>
      <c r="H16" s="349"/>
      <c r="I16" s="349"/>
      <c r="J16" s="47" t="str">
        <f ca="1">IF(AND('Mapa final'!$AA$10="Alta",'Mapa final'!$AC$10="Leve"),CONCATENATE("R1C",'Mapa final'!$Q$10),"")</f>
        <v/>
      </c>
      <c r="K16" s="48" t="e">
        <f>IF(AND('Mapa final'!#REF!="Alta",'Mapa final'!#REF!="Leve"),CONCATENATE("R1C",'Mapa final'!#REF!),"")</f>
        <v>#REF!</v>
      </c>
      <c r="L16" s="48" t="e">
        <f>IF(AND('Mapa final'!#REF!="Alta",'Mapa final'!#REF!="Leve"),CONCATENATE("R1C",'Mapa final'!#REF!),"")</f>
        <v>#REF!</v>
      </c>
      <c r="M16" s="48" t="e">
        <f>IF(AND('Mapa final'!#REF!="Alta",'Mapa final'!#REF!="Leve"),CONCATENATE("R1C",'Mapa final'!#REF!),"")</f>
        <v>#REF!</v>
      </c>
      <c r="N16" s="48" t="e">
        <f>IF(AND('Mapa final'!#REF!="Alta",'Mapa final'!#REF!="Leve"),CONCATENATE("R1C",'Mapa final'!#REF!),"")</f>
        <v>#REF!</v>
      </c>
      <c r="O16" s="49" t="e">
        <f>IF(AND('Mapa final'!#REF!="Alta",'Mapa final'!#REF!="Leve"),CONCATENATE("R1C",'Mapa final'!#REF!),"")</f>
        <v>#REF!</v>
      </c>
      <c r="P16" s="47" t="str">
        <f ca="1">IF(AND('Mapa final'!$AA$10="Alta",'Mapa final'!$AC$10="Menor"),CONCATENATE("R1C",'Mapa final'!$Q$10),"")</f>
        <v/>
      </c>
      <c r="Q16" s="48" t="e">
        <f>IF(AND('Mapa final'!#REF!="Alta",'Mapa final'!#REF!="Menor"),CONCATENATE("R1C",'Mapa final'!#REF!),"")</f>
        <v>#REF!</v>
      </c>
      <c r="R16" s="48" t="e">
        <f>IF(AND('Mapa final'!#REF!="Alta",'Mapa final'!#REF!="Menor"),CONCATENATE("R1C",'Mapa final'!#REF!),"")</f>
        <v>#REF!</v>
      </c>
      <c r="S16" s="48" t="e">
        <f>IF(AND('Mapa final'!#REF!="Alta",'Mapa final'!#REF!="Menor"),CONCATENATE("R1C",'Mapa final'!#REF!),"")</f>
        <v>#REF!</v>
      </c>
      <c r="T16" s="48" t="e">
        <f>IF(AND('Mapa final'!#REF!="Alta",'Mapa final'!#REF!="Menor"),CONCATENATE("R1C",'Mapa final'!#REF!),"")</f>
        <v>#REF!</v>
      </c>
      <c r="U16" s="49" t="e">
        <f>IF(AND('Mapa final'!#REF!="Alta",'Mapa final'!#REF!="Menor"),CONCATENATE("R1C",'Mapa final'!#REF!),"")</f>
        <v>#REF!</v>
      </c>
      <c r="V16" s="28" t="str">
        <f ca="1">IF(AND('Mapa final'!$AA$10="Alta",'Mapa final'!$AC$10="Moderado"),CONCATENATE("R1C",'Mapa final'!$Q$10),"")</f>
        <v/>
      </c>
      <c r="W16" s="29" t="e">
        <f>IF(AND('Mapa final'!#REF!="Alta",'Mapa final'!#REF!="Moderado"),CONCATENATE("R1C",'Mapa final'!#REF!),"")</f>
        <v>#REF!</v>
      </c>
      <c r="X16" s="29" t="e">
        <f>IF(AND('Mapa final'!#REF!="Alta",'Mapa final'!#REF!="Moderado"),CONCATENATE("R1C",'Mapa final'!#REF!),"")</f>
        <v>#REF!</v>
      </c>
      <c r="Y16" s="29" t="e">
        <f>IF(AND('Mapa final'!#REF!="Alta",'Mapa final'!#REF!="Moderado"),CONCATENATE("R1C",'Mapa final'!#REF!),"")</f>
        <v>#REF!</v>
      </c>
      <c r="Z16" s="29" t="e">
        <f>IF(AND('Mapa final'!#REF!="Alta",'Mapa final'!#REF!="Moderado"),CONCATENATE("R1C",'Mapa final'!#REF!),"")</f>
        <v>#REF!</v>
      </c>
      <c r="AA16" s="30" t="e">
        <f>IF(AND('Mapa final'!#REF!="Alta",'Mapa final'!#REF!="Moderado"),CONCATENATE("R1C",'Mapa final'!#REF!),"")</f>
        <v>#REF!</v>
      </c>
      <c r="AB16" s="28" t="str">
        <f ca="1">IF(AND('Mapa final'!$AA$10="Alta",'Mapa final'!$AC$10="Mayor"),CONCATENATE("R1C",'Mapa final'!$Q$10),"")</f>
        <v/>
      </c>
      <c r="AC16" s="29" t="e">
        <f>IF(AND('Mapa final'!#REF!="Alta",'Mapa final'!#REF!="Mayor"),CONCATENATE("R1C",'Mapa final'!#REF!),"")</f>
        <v>#REF!</v>
      </c>
      <c r="AD16" s="29" t="e">
        <f>IF(AND('Mapa final'!#REF!="Alta",'Mapa final'!#REF!="Mayor"),CONCATENATE("R1C",'Mapa final'!#REF!),"")</f>
        <v>#REF!</v>
      </c>
      <c r="AE16" s="29" t="e">
        <f>IF(AND('Mapa final'!#REF!="Alta",'Mapa final'!#REF!="Mayor"),CONCATENATE("R1C",'Mapa final'!#REF!),"")</f>
        <v>#REF!</v>
      </c>
      <c r="AF16" s="29" t="e">
        <f>IF(AND('Mapa final'!#REF!="Alta",'Mapa final'!#REF!="Mayor"),CONCATENATE("R1C",'Mapa final'!#REF!),"")</f>
        <v>#REF!</v>
      </c>
      <c r="AG16" s="30" t="e">
        <f>IF(AND('Mapa final'!#REF!="Alta",'Mapa final'!#REF!="Mayor"),CONCATENATE("R1C",'Mapa final'!#REF!),"")</f>
        <v>#REF!</v>
      </c>
      <c r="AH16" s="31" t="str">
        <f ca="1">IF(AND('Mapa final'!$AA$10="Alta",'Mapa final'!$AC$10="Catastrófico"),CONCATENATE("R1C",'Mapa final'!$Q$10),"")</f>
        <v/>
      </c>
      <c r="AI16" s="32" t="e">
        <f>IF(AND('Mapa final'!#REF!="Alta",'Mapa final'!#REF!="Catastrófico"),CONCATENATE("R1C",'Mapa final'!#REF!),"")</f>
        <v>#REF!</v>
      </c>
      <c r="AJ16" s="32" t="e">
        <f>IF(AND('Mapa final'!#REF!="Alta",'Mapa final'!#REF!="Catastrófico"),CONCATENATE("R1C",'Mapa final'!#REF!),"")</f>
        <v>#REF!</v>
      </c>
      <c r="AK16" s="32" t="e">
        <f>IF(AND('Mapa final'!#REF!="Alta",'Mapa final'!#REF!="Catastrófico"),CONCATENATE("R1C",'Mapa final'!#REF!),"")</f>
        <v>#REF!</v>
      </c>
      <c r="AL16" s="32" t="e">
        <f>IF(AND('Mapa final'!#REF!="Alta",'Mapa final'!#REF!="Catastrófico"),CONCATENATE("R1C",'Mapa final'!#REF!),"")</f>
        <v>#REF!</v>
      </c>
      <c r="AM16" s="33" t="e">
        <f>IF(AND('Mapa final'!#REF!="Alta",'Mapa final'!#REF!="Catastrófico"),CONCATENATE("R1C",'Mapa final'!#REF!),"")</f>
        <v>#REF!</v>
      </c>
      <c r="AN16" s="66"/>
      <c r="AO16" s="339" t="s">
        <v>79</v>
      </c>
      <c r="AP16" s="340"/>
      <c r="AQ16" s="340"/>
      <c r="AR16" s="340"/>
      <c r="AS16" s="340"/>
      <c r="AT16" s="341"/>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row>
    <row r="17" spans="1:76" ht="15" customHeight="1" x14ac:dyDescent="0.25">
      <c r="A17" s="66"/>
      <c r="B17" s="368"/>
      <c r="C17" s="368"/>
      <c r="D17" s="369"/>
      <c r="E17" s="350"/>
      <c r="F17" s="351"/>
      <c r="G17" s="351"/>
      <c r="H17" s="351"/>
      <c r="I17" s="351"/>
      <c r="J17" s="50" t="e">
        <f>IF(AND('Mapa final'!#REF!="Alta",'Mapa final'!#REF!="Leve"),CONCATENATE("R2C",'Mapa final'!#REF!),"")</f>
        <v>#REF!</v>
      </c>
      <c r="K17" s="51" t="e">
        <f>IF(AND('Mapa final'!#REF!="Alta",'Mapa final'!#REF!="Leve"),CONCATENATE("R2C",'Mapa final'!#REF!),"")</f>
        <v>#REF!</v>
      </c>
      <c r="L17" s="51" t="e">
        <f>IF(AND('Mapa final'!#REF!="Alta",'Mapa final'!#REF!="Leve"),CONCATENATE("R2C",'Mapa final'!#REF!),"")</f>
        <v>#REF!</v>
      </c>
      <c r="M17" s="51" t="e">
        <f>IF(AND('Mapa final'!#REF!="Alta",'Mapa final'!#REF!="Leve"),CONCATENATE("R2C",'Mapa final'!#REF!),"")</f>
        <v>#REF!</v>
      </c>
      <c r="N17" s="51" t="e">
        <f>IF(AND('Mapa final'!#REF!="Alta",'Mapa final'!#REF!="Leve"),CONCATENATE("R2C",'Mapa final'!#REF!),"")</f>
        <v>#REF!</v>
      </c>
      <c r="O17" s="52" t="e">
        <f>IF(AND('Mapa final'!#REF!="Alta",'Mapa final'!#REF!="Leve"),CONCATENATE("R2C",'Mapa final'!#REF!),"")</f>
        <v>#REF!</v>
      </c>
      <c r="P17" s="50" t="e">
        <f>IF(AND('Mapa final'!#REF!="Alta",'Mapa final'!#REF!="Menor"),CONCATENATE("R2C",'Mapa final'!#REF!),"")</f>
        <v>#REF!</v>
      </c>
      <c r="Q17" s="51" t="e">
        <f>IF(AND('Mapa final'!#REF!="Alta",'Mapa final'!#REF!="Menor"),CONCATENATE("R2C",'Mapa final'!#REF!),"")</f>
        <v>#REF!</v>
      </c>
      <c r="R17" s="51" t="e">
        <f>IF(AND('Mapa final'!#REF!="Alta",'Mapa final'!#REF!="Menor"),CONCATENATE("R2C",'Mapa final'!#REF!),"")</f>
        <v>#REF!</v>
      </c>
      <c r="S17" s="51" t="e">
        <f>IF(AND('Mapa final'!#REF!="Alta",'Mapa final'!#REF!="Menor"),CONCATENATE("R2C",'Mapa final'!#REF!),"")</f>
        <v>#REF!</v>
      </c>
      <c r="T17" s="51" t="e">
        <f>IF(AND('Mapa final'!#REF!="Alta",'Mapa final'!#REF!="Menor"),CONCATENATE("R2C",'Mapa final'!#REF!),"")</f>
        <v>#REF!</v>
      </c>
      <c r="U17" s="52" t="e">
        <f>IF(AND('Mapa final'!#REF!="Alta",'Mapa final'!#REF!="Menor"),CONCATENATE("R2C",'Mapa final'!#REF!),"")</f>
        <v>#REF!</v>
      </c>
      <c r="V17" s="34" t="e">
        <f>IF(AND('Mapa final'!#REF!="Alta",'Mapa final'!#REF!="Moderado"),CONCATENATE("R2C",'Mapa final'!#REF!),"")</f>
        <v>#REF!</v>
      </c>
      <c r="W17" s="35" t="e">
        <f>IF(AND('Mapa final'!#REF!="Alta",'Mapa final'!#REF!="Moderado"),CONCATENATE("R2C",'Mapa final'!#REF!),"")</f>
        <v>#REF!</v>
      </c>
      <c r="X17" s="35" t="e">
        <f>IF(AND('Mapa final'!#REF!="Alta",'Mapa final'!#REF!="Moderado"),CONCATENATE("R2C",'Mapa final'!#REF!),"")</f>
        <v>#REF!</v>
      </c>
      <c r="Y17" s="35" t="e">
        <f>IF(AND('Mapa final'!#REF!="Alta",'Mapa final'!#REF!="Moderado"),CONCATENATE("R2C",'Mapa final'!#REF!),"")</f>
        <v>#REF!</v>
      </c>
      <c r="Z17" s="35" t="e">
        <f>IF(AND('Mapa final'!#REF!="Alta",'Mapa final'!#REF!="Moderado"),CONCATENATE("R2C",'Mapa final'!#REF!),"")</f>
        <v>#REF!</v>
      </c>
      <c r="AA17" s="36" t="e">
        <f>IF(AND('Mapa final'!#REF!="Alta",'Mapa final'!#REF!="Moderado"),CONCATENATE("R2C",'Mapa final'!#REF!),"")</f>
        <v>#REF!</v>
      </c>
      <c r="AB17" s="34" t="e">
        <f>IF(AND('Mapa final'!#REF!="Alta",'Mapa final'!#REF!="Mayor"),CONCATENATE("R2C",'Mapa final'!#REF!),"")</f>
        <v>#REF!</v>
      </c>
      <c r="AC17" s="35" t="e">
        <f>IF(AND('Mapa final'!#REF!="Alta",'Mapa final'!#REF!="Mayor"),CONCATENATE("R2C",'Mapa final'!#REF!),"")</f>
        <v>#REF!</v>
      </c>
      <c r="AD17" s="35" t="e">
        <f>IF(AND('Mapa final'!#REF!="Alta",'Mapa final'!#REF!="Mayor"),CONCATENATE("R2C",'Mapa final'!#REF!),"")</f>
        <v>#REF!</v>
      </c>
      <c r="AE17" s="35" t="e">
        <f>IF(AND('Mapa final'!#REF!="Alta",'Mapa final'!#REF!="Mayor"),CONCATENATE("R2C",'Mapa final'!#REF!),"")</f>
        <v>#REF!</v>
      </c>
      <c r="AF17" s="35" t="e">
        <f>IF(AND('Mapa final'!#REF!="Alta",'Mapa final'!#REF!="Mayor"),CONCATENATE("R2C",'Mapa final'!#REF!),"")</f>
        <v>#REF!</v>
      </c>
      <c r="AG17" s="36" t="e">
        <f>IF(AND('Mapa final'!#REF!="Alta",'Mapa final'!#REF!="Mayor"),CONCATENATE("R2C",'Mapa final'!#REF!),"")</f>
        <v>#REF!</v>
      </c>
      <c r="AH17" s="37" t="e">
        <f>IF(AND('Mapa final'!#REF!="Alta",'Mapa final'!#REF!="Catastrófico"),CONCATENATE("R2C",'Mapa final'!#REF!),"")</f>
        <v>#REF!</v>
      </c>
      <c r="AI17" s="38" t="e">
        <f>IF(AND('Mapa final'!#REF!="Alta",'Mapa final'!#REF!="Catastrófico"),CONCATENATE("R2C",'Mapa final'!#REF!),"")</f>
        <v>#REF!</v>
      </c>
      <c r="AJ17" s="38" t="e">
        <f>IF(AND('Mapa final'!#REF!="Alta",'Mapa final'!#REF!="Catastrófico"),CONCATENATE("R2C",'Mapa final'!#REF!),"")</f>
        <v>#REF!</v>
      </c>
      <c r="AK17" s="38" t="e">
        <f>IF(AND('Mapa final'!#REF!="Alta",'Mapa final'!#REF!="Catastrófico"),CONCATENATE("R2C",'Mapa final'!#REF!),"")</f>
        <v>#REF!</v>
      </c>
      <c r="AL17" s="38" t="e">
        <f>IF(AND('Mapa final'!#REF!="Alta",'Mapa final'!#REF!="Catastrófico"),CONCATENATE("R2C",'Mapa final'!#REF!),"")</f>
        <v>#REF!</v>
      </c>
      <c r="AM17" s="39" t="e">
        <f>IF(AND('Mapa final'!#REF!="Alta",'Mapa final'!#REF!="Catastrófico"),CONCATENATE("R2C",'Mapa final'!#REF!),"")</f>
        <v>#REF!</v>
      </c>
      <c r="AN17" s="66"/>
      <c r="AO17" s="342"/>
      <c r="AP17" s="343"/>
      <c r="AQ17" s="343"/>
      <c r="AR17" s="343"/>
      <c r="AS17" s="343"/>
      <c r="AT17" s="344"/>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row>
    <row r="18" spans="1:76" ht="15" customHeight="1" x14ac:dyDescent="0.25">
      <c r="A18" s="66"/>
      <c r="B18" s="368"/>
      <c r="C18" s="368"/>
      <c r="D18" s="369"/>
      <c r="E18" s="352"/>
      <c r="F18" s="353"/>
      <c r="G18" s="353"/>
      <c r="H18" s="353"/>
      <c r="I18" s="351"/>
      <c r="J18" s="50" t="str">
        <f ca="1">IF(AND('Mapa final'!$AA$11="Alta",'Mapa final'!$AC$11="Leve"),CONCATENATE("R3C",'Mapa final'!$Q$11),"")</f>
        <v/>
      </c>
      <c r="K18" s="51" t="e">
        <f>IF(AND('Mapa final'!#REF!="Alta",'Mapa final'!#REF!="Leve"),CONCATENATE("R3C",'Mapa final'!#REF!),"")</f>
        <v>#REF!</v>
      </c>
      <c r="L18" s="51" t="e">
        <f>IF(AND('Mapa final'!#REF!="Alta",'Mapa final'!#REF!="Leve"),CONCATENATE("R3C",'Mapa final'!#REF!),"")</f>
        <v>#REF!</v>
      </c>
      <c r="M18" s="51" t="e">
        <f>IF(AND('Mapa final'!#REF!="Alta",'Mapa final'!#REF!="Leve"),CONCATENATE("R3C",'Mapa final'!#REF!),"")</f>
        <v>#REF!</v>
      </c>
      <c r="N18" s="51" t="e">
        <f>IF(AND('Mapa final'!#REF!="Alta",'Mapa final'!#REF!="Leve"),CONCATENATE("R3C",'Mapa final'!#REF!),"")</f>
        <v>#REF!</v>
      </c>
      <c r="O18" s="52" t="e">
        <f>IF(AND('Mapa final'!#REF!="Alta",'Mapa final'!#REF!="Leve"),CONCATENATE("R3C",'Mapa final'!#REF!),"")</f>
        <v>#REF!</v>
      </c>
      <c r="P18" s="50" t="str">
        <f ca="1">IF(AND('Mapa final'!$AA$11="Alta",'Mapa final'!$AC$11="Menor"),CONCATENATE("R3C",'Mapa final'!$Q$11),"")</f>
        <v/>
      </c>
      <c r="Q18" s="51" t="e">
        <f>IF(AND('Mapa final'!#REF!="Alta",'Mapa final'!#REF!="Menor"),CONCATENATE("R3C",'Mapa final'!#REF!),"")</f>
        <v>#REF!</v>
      </c>
      <c r="R18" s="51" t="e">
        <f>IF(AND('Mapa final'!#REF!="Alta",'Mapa final'!#REF!="Menor"),CONCATENATE("R3C",'Mapa final'!#REF!),"")</f>
        <v>#REF!</v>
      </c>
      <c r="S18" s="51" t="e">
        <f>IF(AND('Mapa final'!#REF!="Alta",'Mapa final'!#REF!="Menor"),CONCATENATE("R3C",'Mapa final'!#REF!),"")</f>
        <v>#REF!</v>
      </c>
      <c r="T18" s="51" t="e">
        <f>IF(AND('Mapa final'!#REF!="Alta",'Mapa final'!#REF!="Menor"),CONCATENATE("R3C",'Mapa final'!#REF!),"")</f>
        <v>#REF!</v>
      </c>
      <c r="U18" s="52" t="e">
        <f>IF(AND('Mapa final'!#REF!="Alta",'Mapa final'!#REF!="Menor"),CONCATENATE("R3C",'Mapa final'!#REF!),"")</f>
        <v>#REF!</v>
      </c>
      <c r="V18" s="34" t="str">
        <f ca="1">IF(AND('Mapa final'!$AA$11="Alta",'Mapa final'!$AC$11="Moderado"),CONCATENATE("R3C",'Mapa final'!$Q$11),"")</f>
        <v/>
      </c>
      <c r="W18" s="35" t="e">
        <f>IF(AND('Mapa final'!#REF!="Alta",'Mapa final'!#REF!="Moderado"),CONCATENATE("R3C",'Mapa final'!#REF!),"")</f>
        <v>#REF!</v>
      </c>
      <c r="X18" s="35" t="e">
        <f>IF(AND('Mapa final'!#REF!="Alta",'Mapa final'!#REF!="Moderado"),CONCATENATE("R3C",'Mapa final'!#REF!),"")</f>
        <v>#REF!</v>
      </c>
      <c r="Y18" s="35" t="e">
        <f>IF(AND('Mapa final'!#REF!="Alta",'Mapa final'!#REF!="Moderado"),CONCATENATE("R3C",'Mapa final'!#REF!),"")</f>
        <v>#REF!</v>
      </c>
      <c r="Z18" s="35" t="e">
        <f>IF(AND('Mapa final'!#REF!="Alta",'Mapa final'!#REF!="Moderado"),CONCATENATE("R3C",'Mapa final'!#REF!),"")</f>
        <v>#REF!</v>
      </c>
      <c r="AA18" s="36" t="e">
        <f>IF(AND('Mapa final'!#REF!="Alta",'Mapa final'!#REF!="Moderado"),CONCATENATE("R3C",'Mapa final'!#REF!),"")</f>
        <v>#REF!</v>
      </c>
      <c r="AB18" s="34" t="str">
        <f ca="1">IF(AND('Mapa final'!$AA$11="Alta",'Mapa final'!$AC$11="Mayor"),CONCATENATE("R3C",'Mapa final'!$Q$11),"")</f>
        <v/>
      </c>
      <c r="AC18" s="35" t="e">
        <f>IF(AND('Mapa final'!#REF!="Alta",'Mapa final'!#REF!="Mayor"),CONCATENATE("R3C",'Mapa final'!#REF!),"")</f>
        <v>#REF!</v>
      </c>
      <c r="AD18" s="35" t="e">
        <f>IF(AND('Mapa final'!#REF!="Alta",'Mapa final'!#REF!="Mayor"),CONCATENATE("R3C",'Mapa final'!#REF!),"")</f>
        <v>#REF!</v>
      </c>
      <c r="AE18" s="35" t="e">
        <f>IF(AND('Mapa final'!#REF!="Alta",'Mapa final'!#REF!="Mayor"),CONCATENATE("R3C",'Mapa final'!#REF!),"")</f>
        <v>#REF!</v>
      </c>
      <c r="AF18" s="35" t="e">
        <f>IF(AND('Mapa final'!#REF!="Alta",'Mapa final'!#REF!="Mayor"),CONCATENATE("R3C",'Mapa final'!#REF!),"")</f>
        <v>#REF!</v>
      </c>
      <c r="AG18" s="36" t="e">
        <f>IF(AND('Mapa final'!#REF!="Alta",'Mapa final'!#REF!="Mayor"),CONCATENATE("R3C",'Mapa final'!#REF!),"")</f>
        <v>#REF!</v>
      </c>
      <c r="AH18" s="37" t="str">
        <f ca="1">IF(AND('Mapa final'!$AA$11="Alta",'Mapa final'!$AC$11="Catastrófico"),CONCATENATE("R3C",'Mapa final'!$Q$11),"")</f>
        <v/>
      </c>
      <c r="AI18" s="38" t="e">
        <f>IF(AND('Mapa final'!#REF!="Alta",'Mapa final'!#REF!="Catastrófico"),CONCATENATE("R3C",'Mapa final'!#REF!),"")</f>
        <v>#REF!</v>
      </c>
      <c r="AJ18" s="38" t="e">
        <f>IF(AND('Mapa final'!#REF!="Alta",'Mapa final'!#REF!="Catastrófico"),CONCATENATE("R3C",'Mapa final'!#REF!),"")</f>
        <v>#REF!</v>
      </c>
      <c r="AK18" s="38" t="e">
        <f>IF(AND('Mapa final'!#REF!="Alta",'Mapa final'!#REF!="Catastrófico"),CONCATENATE("R3C",'Mapa final'!#REF!),"")</f>
        <v>#REF!</v>
      </c>
      <c r="AL18" s="38" t="e">
        <f>IF(AND('Mapa final'!#REF!="Alta",'Mapa final'!#REF!="Catastrófico"),CONCATENATE("R3C",'Mapa final'!#REF!),"")</f>
        <v>#REF!</v>
      </c>
      <c r="AM18" s="39" t="e">
        <f>IF(AND('Mapa final'!#REF!="Alta",'Mapa final'!#REF!="Catastrófico"),CONCATENATE("R3C",'Mapa final'!#REF!),"")</f>
        <v>#REF!</v>
      </c>
      <c r="AN18" s="66"/>
      <c r="AO18" s="342"/>
      <c r="AP18" s="343"/>
      <c r="AQ18" s="343"/>
      <c r="AR18" s="343"/>
      <c r="AS18" s="343"/>
      <c r="AT18" s="344"/>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row>
    <row r="19" spans="1:76" ht="15" customHeight="1" x14ac:dyDescent="0.25">
      <c r="A19" s="66"/>
      <c r="B19" s="368"/>
      <c r="C19" s="368"/>
      <c r="D19" s="369"/>
      <c r="E19" s="352"/>
      <c r="F19" s="353"/>
      <c r="G19" s="353"/>
      <c r="H19" s="353"/>
      <c r="I19" s="351"/>
      <c r="J19" s="50" t="str">
        <f ca="1">IF(AND('Mapa final'!$AA$12="Alta",'Mapa final'!$AC$12="Leve"),CONCATENATE("R4C",'Mapa final'!$Q$12),"")</f>
        <v/>
      </c>
      <c r="K19" s="51" t="e">
        <f>IF(AND('Mapa final'!#REF!="Alta",'Mapa final'!#REF!="Leve"),CONCATENATE("R4C",'Mapa final'!#REF!),"")</f>
        <v>#REF!</v>
      </c>
      <c r="L19" s="51" t="e">
        <f>IF(AND('Mapa final'!#REF!="Alta",'Mapa final'!#REF!="Leve"),CONCATENATE("R4C",'Mapa final'!#REF!),"")</f>
        <v>#REF!</v>
      </c>
      <c r="M19" s="51" t="e">
        <f>IF(AND('Mapa final'!#REF!="Alta",'Mapa final'!#REF!="Leve"),CONCATENATE("R4C",'Mapa final'!#REF!),"")</f>
        <v>#REF!</v>
      </c>
      <c r="N19" s="51" t="e">
        <f>IF(AND('Mapa final'!#REF!="Alta",'Mapa final'!#REF!="Leve"),CONCATENATE("R4C",'Mapa final'!#REF!),"")</f>
        <v>#REF!</v>
      </c>
      <c r="O19" s="52" t="e">
        <f>IF(AND('Mapa final'!#REF!="Alta",'Mapa final'!#REF!="Leve"),CONCATENATE("R4C",'Mapa final'!#REF!),"")</f>
        <v>#REF!</v>
      </c>
      <c r="P19" s="50" t="str">
        <f ca="1">IF(AND('Mapa final'!$AA$12="Alta",'Mapa final'!$AC$12="Menor"),CONCATENATE("R4C",'Mapa final'!$Q$12),"")</f>
        <v/>
      </c>
      <c r="Q19" s="51" t="e">
        <f>IF(AND('Mapa final'!#REF!="Alta",'Mapa final'!#REF!="Menor"),CONCATENATE("R4C",'Mapa final'!#REF!),"")</f>
        <v>#REF!</v>
      </c>
      <c r="R19" s="51" t="e">
        <f>IF(AND('Mapa final'!#REF!="Alta",'Mapa final'!#REF!="Menor"),CONCATENATE("R4C",'Mapa final'!#REF!),"")</f>
        <v>#REF!</v>
      </c>
      <c r="S19" s="51" t="e">
        <f>IF(AND('Mapa final'!#REF!="Alta",'Mapa final'!#REF!="Menor"),CONCATENATE("R4C",'Mapa final'!#REF!),"")</f>
        <v>#REF!</v>
      </c>
      <c r="T19" s="51" t="e">
        <f>IF(AND('Mapa final'!#REF!="Alta",'Mapa final'!#REF!="Menor"),CONCATENATE("R4C",'Mapa final'!#REF!),"")</f>
        <v>#REF!</v>
      </c>
      <c r="U19" s="52" t="e">
        <f>IF(AND('Mapa final'!#REF!="Alta",'Mapa final'!#REF!="Menor"),CONCATENATE("R4C",'Mapa final'!#REF!),"")</f>
        <v>#REF!</v>
      </c>
      <c r="V19" s="34" t="str">
        <f ca="1">IF(AND('Mapa final'!$AA$12="Alta",'Mapa final'!$AC$12="Moderado"),CONCATENATE("R4C",'Mapa final'!$Q$12),"")</f>
        <v/>
      </c>
      <c r="W19" s="35" t="e">
        <f>IF(AND('Mapa final'!#REF!="Alta",'Mapa final'!#REF!="Moderado"),CONCATENATE("R4C",'Mapa final'!#REF!),"")</f>
        <v>#REF!</v>
      </c>
      <c r="X19" s="40" t="e">
        <f>IF(AND('Mapa final'!#REF!="Alta",'Mapa final'!#REF!="Moderado"),CONCATENATE("R4C",'Mapa final'!#REF!),"")</f>
        <v>#REF!</v>
      </c>
      <c r="Y19" s="40" t="e">
        <f>IF(AND('Mapa final'!#REF!="Alta",'Mapa final'!#REF!="Moderado"),CONCATENATE("R4C",'Mapa final'!#REF!),"")</f>
        <v>#REF!</v>
      </c>
      <c r="Z19" s="40" t="e">
        <f>IF(AND('Mapa final'!#REF!="Alta",'Mapa final'!#REF!="Moderado"),CONCATENATE("R4C",'Mapa final'!#REF!),"")</f>
        <v>#REF!</v>
      </c>
      <c r="AA19" s="36" t="e">
        <f>IF(AND('Mapa final'!#REF!="Alta",'Mapa final'!#REF!="Moderado"),CONCATENATE("R4C",'Mapa final'!#REF!),"")</f>
        <v>#REF!</v>
      </c>
      <c r="AB19" s="34" t="str">
        <f ca="1">IF(AND('Mapa final'!$AA$12="Alta",'Mapa final'!$AC$12="Mayor"),CONCATENATE("R4C",'Mapa final'!$Q$12),"")</f>
        <v/>
      </c>
      <c r="AC19" s="35" t="e">
        <f>IF(AND('Mapa final'!#REF!="Alta",'Mapa final'!#REF!="Mayor"),CONCATENATE("R4C",'Mapa final'!#REF!),"")</f>
        <v>#REF!</v>
      </c>
      <c r="AD19" s="40" t="e">
        <f>IF(AND('Mapa final'!#REF!="Alta",'Mapa final'!#REF!="Mayor"),CONCATENATE("R4C",'Mapa final'!#REF!),"")</f>
        <v>#REF!</v>
      </c>
      <c r="AE19" s="40" t="e">
        <f>IF(AND('Mapa final'!#REF!="Alta",'Mapa final'!#REF!="Mayor"),CONCATENATE("R4C",'Mapa final'!#REF!),"")</f>
        <v>#REF!</v>
      </c>
      <c r="AF19" s="40" t="e">
        <f>IF(AND('Mapa final'!#REF!="Alta",'Mapa final'!#REF!="Mayor"),CONCATENATE("R4C",'Mapa final'!#REF!),"")</f>
        <v>#REF!</v>
      </c>
      <c r="AG19" s="36" t="e">
        <f>IF(AND('Mapa final'!#REF!="Alta",'Mapa final'!#REF!="Mayor"),CONCATENATE("R4C",'Mapa final'!#REF!),"")</f>
        <v>#REF!</v>
      </c>
      <c r="AH19" s="37" t="str">
        <f ca="1">IF(AND('Mapa final'!$AA$12="Alta",'Mapa final'!$AC$12="Catastrófico"),CONCATENATE("R4C",'Mapa final'!$Q$12),"")</f>
        <v/>
      </c>
      <c r="AI19" s="38" t="e">
        <f>IF(AND('Mapa final'!#REF!="Alta",'Mapa final'!#REF!="Catastrófico"),CONCATENATE("R4C",'Mapa final'!#REF!),"")</f>
        <v>#REF!</v>
      </c>
      <c r="AJ19" s="38" t="e">
        <f>IF(AND('Mapa final'!#REF!="Alta",'Mapa final'!#REF!="Catastrófico"),CONCATENATE("R4C",'Mapa final'!#REF!),"")</f>
        <v>#REF!</v>
      </c>
      <c r="AK19" s="38" t="e">
        <f>IF(AND('Mapa final'!#REF!="Alta",'Mapa final'!#REF!="Catastrófico"),CONCATENATE("R4C",'Mapa final'!#REF!),"")</f>
        <v>#REF!</v>
      </c>
      <c r="AL19" s="38" t="e">
        <f>IF(AND('Mapa final'!#REF!="Alta",'Mapa final'!#REF!="Catastrófico"),CONCATENATE("R4C",'Mapa final'!#REF!),"")</f>
        <v>#REF!</v>
      </c>
      <c r="AM19" s="39" t="e">
        <f>IF(AND('Mapa final'!#REF!="Alta",'Mapa final'!#REF!="Catastrófico"),CONCATENATE("R4C",'Mapa final'!#REF!),"")</f>
        <v>#REF!</v>
      </c>
      <c r="AN19" s="66"/>
      <c r="AO19" s="342"/>
      <c r="AP19" s="343"/>
      <c r="AQ19" s="343"/>
      <c r="AR19" s="343"/>
      <c r="AS19" s="343"/>
      <c r="AT19" s="344"/>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row>
    <row r="20" spans="1:76" ht="15" customHeight="1" x14ac:dyDescent="0.25">
      <c r="A20" s="66"/>
      <c r="B20" s="368"/>
      <c r="C20" s="368"/>
      <c r="D20" s="369"/>
      <c r="E20" s="352"/>
      <c r="F20" s="353"/>
      <c r="G20" s="353"/>
      <c r="H20" s="353"/>
      <c r="I20" s="351"/>
      <c r="J20" s="50" t="str">
        <f>IF(AND('Mapa final'!$AA$13="Alta",'Mapa final'!$AC$13="Leve"),CONCATENATE("R5C",'Mapa final'!$Q$13),"")</f>
        <v/>
      </c>
      <c r="K20" s="51" t="str">
        <f>IF(AND('Mapa final'!$AA$14="Alta",'Mapa final'!$AC$14="Leve"),CONCATENATE("R5C",'Mapa final'!$Q$14),"")</f>
        <v/>
      </c>
      <c r="L20" s="51" t="str">
        <f>IF(AND('Mapa final'!$AA$15="Alta",'Mapa final'!$AC$15="Leve"),CONCATENATE("R5C",'Mapa final'!$Q$15),"")</f>
        <v/>
      </c>
      <c r="M20" s="51" t="str">
        <f>IF(AND('Mapa final'!$AA$16="Alta",'Mapa final'!$AC$16="Leve"),CONCATENATE("R5C",'Mapa final'!$Q$16),"")</f>
        <v/>
      </c>
      <c r="N20" s="51" t="str">
        <f>IF(AND('Mapa final'!$AA$17="Alta",'Mapa final'!$AC$17="Leve"),CONCATENATE("R5C",'Mapa final'!$Q$17),"")</f>
        <v/>
      </c>
      <c r="O20" s="52" t="str">
        <f>IF(AND('Mapa final'!$AA$18="Alta",'Mapa final'!$AC$18="Leve"),CONCATENATE("R5C",'Mapa final'!$Q$18),"")</f>
        <v/>
      </c>
      <c r="P20" s="50" t="str">
        <f>IF(AND('Mapa final'!$AA$13="Alta",'Mapa final'!$AC$13="Menor"),CONCATENATE("R5C",'Mapa final'!$Q$13),"")</f>
        <v/>
      </c>
      <c r="Q20" s="51" t="str">
        <f>IF(AND('Mapa final'!$AA$14="Alta",'Mapa final'!$AC$14="Menor"),CONCATENATE("R5C",'Mapa final'!$Q$14),"")</f>
        <v/>
      </c>
      <c r="R20" s="51" t="str">
        <f>IF(AND('Mapa final'!$AA$15="Alta",'Mapa final'!$AC$15="Menor"),CONCATENATE("R5C",'Mapa final'!$Q$15),"")</f>
        <v/>
      </c>
      <c r="S20" s="51" t="str">
        <f>IF(AND('Mapa final'!$AA$16="Alta",'Mapa final'!$AC$16="Menor"),CONCATENATE("R5C",'Mapa final'!$Q$16),"")</f>
        <v/>
      </c>
      <c r="T20" s="51" t="str">
        <f>IF(AND('Mapa final'!$AA$17="Alta",'Mapa final'!$AC$17="Menor"),CONCATENATE("R5C",'Mapa final'!$Q$17),"")</f>
        <v/>
      </c>
      <c r="U20" s="52" t="str">
        <f>IF(AND('Mapa final'!$AA$18="Alta",'Mapa final'!$AC$18="Menor"),CONCATENATE("R5C",'Mapa final'!$Q$18),"")</f>
        <v/>
      </c>
      <c r="V20" s="34" t="str">
        <f>IF(AND('Mapa final'!$AA$13="Alta",'Mapa final'!$AC$13="Moderado"),CONCATENATE("R5C",'Mapa final'!$Q$13),"")</f>
        <v/>
      </c>
      <c r="W20" s="35" t="str">
        <f>IF(AND('Mapa final'!$AA$14="Alta",'Mapa final'!$AC$14="Moderado"),CONCATENATE("R5C",'Mapa final'!$Q$14),"")</f>
        <v/>
      </c>
      <c r="X20" s="40" t="str">
        <f>IF(AND('Mapa final'!$AA$15="Alta",'Mapa final'!$AC$15="Moderado"),CONCATENATE("R5C",'Mapa final'!$Q$15),"")</f>
        <v/>
      </c>
      <c r="Y20" s="40" t="str">
        <f>IF(AND('Mapa final'!$AA$16="Alta",'Mapa final'!$AC$16="Moderado"),CONCATENATE("R5C",'Mapa final'!$Q$16),"")</f>
        <v/>
      </c>
      <c r="Z20" s="40" t="str">
        <f>IF(AND('Mapa final'!$AA$17="Alta",'Mapa final'!$AC$17="Moderado"),CONCATENATE("R5C",'Mapa final'!$Q$17),"")</f>
        <v/>
      </c>
      <c r="AA20" s="36" t="str">
        <f>IF(AND('Mapa final'!$AA$18="Alta",'Mapa final'!$AC$18="Moderado"),CONCATENATE("R5C",'Mapa final'!$Q$18),"")</f>
        <v/>
      </c>
      <c r="AB20" s="34" t="str">
        <f>IF(AND('Mapa final'!$AA$13="Alta",'Mapa final'!$AC$13="Mayor"),CONCATENATE("R5C",'Mapa final'!$Q$13),"")</f>
        <v/>
      </c>
      <c r="AC20" s="35" t="str">
        <f>IF(AND('Mapa final'!$AA$14="Alta",'Mapa final'!$AC$14="Mayor"),CONCATENATE("R5C",'Mapa final'!$Q$14),"")</f>
        <v/>
      </c>
      <c r="AD20" s="40" t="str">
        <f>IF(AND('Mapa final'!$AA$15="Alta",'Mapa final'!$AC$15="Mayor"),CONCATENATE("R5C",'Mapa final'!$Q$15),"")</f>
        <v/>
      </c>
      <c r="AE20" s="40" t="str">
        <f>IF(AND('Mapa final'!$AA$16="Alta",'Mapa final'!$AC$16="Mayor"),CONCATENATE("R5C",'Mapa final'!$Q$16),"")</f>
        <v/>
      </c>
      <c r="AF20" s="40" t="str">
        <f>IF(AND('Mapa final'!$AA$17="Alta",'Mapa final'!$AC$17="Mayor"),CONCATENATE("R5C",'Mapa final'!$Q$17),"")</f>
        <v/>
      </c>
      <c r="AG20" s="36" t="str">
        <f>IF(AND('Mapa final'!$AA$18="Alta",'Mapa final'!$AC$18="Mayor"),CONCATENATE("R5C",'Mapa final'!$Q$18),"")</f>
        <v/>
      </c>
      <c r="AH20" s="37" t="str">
        <f>IF(AND('Mapa final'!$AA$13="Alta",'Mapa final'!$AC$13="Catastrófico"),CONCATENATE("R5C",'Mapa final'!$Q$13),"")</f>
        <v/>
      </c>
      <c r="AI20" s="38" t="str">
        <f>IF(AND('Mapa final'!$AA$14="Alta",'Mapa final'!$AC$14="Catastrófico"),CONCATENATE("R5C",'Mapa final'!$Q$14),"")</f>
        <v/>
      </c>
      <c r="AJ20" s="38" t="str">
        <f>IF(AND('Mapa final'!$AA$15="Alta",'Mapa final'!$AC$15="Catastrófico"),CONCATENATE("R5C",'Mapa final'!$Q$15),"")</f>
        <v/>
      </c>
      <c r="AK20" s="38" t="str">
        <f>IF(AND('Mapa final'!$AA$16="Alta",'Mapa final'!$AC$16="Catastrófico"),CONCATENATE("R5C",'Mapa final'!$Q$16),"")</f>
        <v/>
      </c>
      <c r="AL20" s="38" t="str">
        <f>IF(AND('Mapa final'!$AA$17="Alta",'Mapa final'!$AC$17="Catastrófico"),CONCATENATE("R5C",'Mapa final'!$Q$17),"")</f>
        <v/>
      </c>
      <c r="AM20" s="39" t="str">
        <f>IF(AND('Mapa final'!$AA$18="Alta",'Mapa final'!$AC$18="Catastrófico"),CONCATENATE("R5C",'Mapa final'!$Q$18),"")</f>
        <v/>
      </c>
      <c r="AN20" s="66"/>
      <c r="AO20" s="342"/>
      <c r="AP20" s="343"/>
      <c r="AQ20" s="343"/>
      <c r="AR20" s="343"/>
      <c r="AS20" s="343"/>
      <c r="AT20" s="344"/>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row>
    <row r="21" spans="1:76" ht="15" customHeight="1" x14ac:dyDescent="0.25">
      <c r="A21" s="66"/>
      <c r="B21" s="368"/>
      <c r="C21" s="368"/>
      <c r="D21" s="369"/>
      <c r="E21" s="352"/>
      <c r="F21" s="353"/>
      <c r="G21" s="353"/>
      <c r="H21" s="353"/>
      <c r="I21" s="351"/>
      <c r="J21" s="50" t="str">
        <f>IF(AND('Mapa final'!$AA$19="Alta",'Mapa final'!$AC$19="Leve"),CONCATENATE("R6C",'Mapa final'!$Q$19),"")</f>
        <v/>
      </c>
      <c r="K21" s="51" t="str">
        <f>IF(AND('Mapa final'!$AA$20="Alta",'Mapa final'!$AC$20="Leve"),CONCATENATE("R6C",'Mapa final'!$Q$20),"")</f>
        <v/>
      </c>
      <c r="L21" s="51" t="str">
        <f>IF(AND('Mapa final'!$AA$21="Alta",'Mapa final'!$AC$21="Leve"),CONCATENATE("R6C",'Mapa final'!$Q$21),"")</f>
        <v/>
      </c>
      <c r="M21" s="51" t="str">
        <f>IF(AND('Mapa final'!$AA$22="Alta",'Mapa final'!$AC$22="Leve"),CONCATENATE("R6C",'Mapa final'!$Q$22),"")</f>
        <v/>
      </c>
      <c r="N21" s="51" t="str">
        <f>IF(AND('Mapa final'!$AA$23="Alta",'Mapa final'!$AC$23="Leve"),CONCATENATE("R6C",'Mapa final'!$Q$23),"")</f>
        <v/>
      </c>
      <c r="O21" s="52" t="str">
        <f>IF(AND('Mapa final'!$AA$24="Alta",'Mapa final'!$AC$24="Leve"),CONCATENATE("R6C",'Mapa final'!$Q$24),"")</f>
        <v/>
      </c>
      <c r="P21" s="50" t="str">
        <f>IF(AND('Mapa final'!$AA$19="Alta",'Mapa final'!$AC$19="Menor"),CONCATENATE("R6C",'Mapa final'!$Q$19),"")</f>
        <v/>
      </c>
      <c r="Q21" s="51" t="str">
        <f>IF(AND('Mapa final'!$AA$20="Alta",'Mapa final'!$AC$20="Menor"),CONCATENATE("R6C",'Mapa final'!$Q$20),"")</f>
        <v/>
      </c>
      <c r="R21" s="51" t="str">
        <f>IF(AND('Mapa final'!$AA$21="Alta",'Mapa final'!$AC$21="Menor"),CONCATENATE("R6C",'Mapa final'!$Q$21),"")</f>
        <v/>
      </c>
      <c r="S21" s="51" t="str">
        <f>IF(AND('Mapa final'!$AA$22="Alta",'Mapa final'!$AC$22="Menor"),CONCATENATE("R6C",'Mapa final'!$Q$22),"")</f>
        <v/>
      </c>
      <c r="T21" s="51" t="str">
        <f>IF(AND('Mapa final'!$AA$23="Alta",'Mapa final'!$AC$23="Menor"),CONCATENATE("R6C",'Mapa final'!$Q$23),"")</f>
        <v/>
      </c>
      <c r="U21" s="52" t="str">
        <f>IF(AND('Mapa final'!$AA$24="Alta",'Mapa final'!$AC$24="Menor"),CONCATENATE("R6C",'Mapa final'!$Q$24),"")</f>
        <v/>
      </c>
      <c r="V21" s="34" t="str">
        <f>IF(AND('Mapa final'!$AA$19="Alta",'Mapa final'!$AC$19="Moderado"),CONCATENATE("R6C",'Mapa final'!$Q$19),"")</f>
        <v/>
      </c>
      <c r="W21" s="35" t="str">
        <f>IF(AND('Mapa final'!$AA$20="Alta",'Mapa final'!$AC$20="Moderado"),CONCATENATE("R6C",'Mapa final'!$Q$20),"")</f>
        <v/>
      </c>
      <c r="X21" s="40" t="str">
        <f>IF(AND('Mapa final'!$AA$21="Alta",'Mapa final'!$AC$21="Moderado"),CONCATENATE("R6C",'Mapa final'!$Q$21),"")</f>
        <v/>
      </c>
      <c r="Y21" s="40" t="str">
        <f>IF(AND('Mapa final'!$AA$22="Alta",'Mapa final'!$AC$22="Moderado"),CONCATENATE("R6C",'Mapa final'!$Q$22),"")</f>
        <v/>
      </c>
      <c r="Z21" s="40" t="str">
        <f>IF(AND('Mapa final'!$AA$23="Alta",'Mapa final'!$AC$23="Moderado"),CONCATENATE("R6C",'Mapa final'!$Q$23),"")</f>
        <v/>
      </c>
      <c r="AA21" s="36" t="str">
        <f>IF(AND('Mapa final'!$AA$24="Alta",'Mapa final'!$AC$24="Moderado"),CONCATENATE("R6C",'Mapa final'!$Q$24),"")</f>
        <v/>
      </c>
      <c r="AB21" s="34" t="str">
        <f>IF(AND('Mapa final'!$AA$19="Alta",'Mapa final'!$AC$19="Mayor"),CONCATENATE("R6C",'Mapa final'!$Q$19),"")</f>
        <v/>
      </c>
      <c r="AC21" s="35" t="str">
        <f>IF(AND('Mapa final'!$AA$20="Alta",'Mapa final'!$AC$20="Mayor"),CONCATENATE("R6C",'Mapa final'!$Q$20),"")</f>
        <v/>
      </c>
      <c r="AD21" s="40" t="str">
        <f>IF(AND('Mapa final'!$AA$21="Alta",'Mapa final'!$AC$21="Mayor"),CONCATENATE("R6C",'Mapa final'!$Q$21),"")</f>
        <v/>
      </c>
      <c r="AE21" s="40" t="str">
        <f>IF(AND('Mapa final'!$AA$22="Alta",'Mapa final'!$AC$22="Mayor"),CONCATENATE("R6C",'Mapa final'!$Q$22),"")</f>
        <v/>
      </c>
      <c r="AF21" s="40" t="str">
        <f>IF(AND('Mapa final'!$AA$23="Alta",'Mapa final'!$AC$23="Mayor"),CONCATENATE("R6C",'Mapa final'!$Q$23),"")</f>
        <v/>
      </c>
      <c r="AG21" s="36" t="str">
        <f>IF(AND('Mapa final'!$AA$24="Alta",'Mapa final'!$AC$24="Mayor"),CONCATENATE("R6C",'Mapa final'!$Q$24),"")</f>
        <v/>
      </c>
      <c r="AH21" s="37" t="str">
        <f>IF(AND('Mapa final'!$AA$19="Alta",'Mapa final'!$AC$19="Catastrófico"),CONCATENATE("R6C",'Mapa final'!$Q$19),"")</f>
        <v/>
      </c>
      <c r="AI21" s="38" t="str">
        <f>IF(AND('Mapa final'!$AA$20="Alta",'Mapa final'!$AC$20="Catastrófico"),CONCATENATE("R6C",'Mapa final'!$Q$20),"")</f>
        <v/>
      </c>
      <c r="AJ21" s="38" t="str">
        <f>IF(AND('Mapa final'!$AA$21="Alta",'Mapa final'!$AC$21="Catastrófico"),CONCATENATE("R6C",'Mapa final'!$Q$21),"")</f>
        <v/>
      </c>
      <c r="AK21" s="38" t="str">
        <f>IF(AND('Mapa final'!$AA$22="Alta",'Mapa final'!$AC$22="Catastrófico"),CONCATENATE("R6C",'Mapa final'!$Q$22),"")</f>
        <v/>
      </c>
      <c r="AL21" s="38" t="str">
        <f>IF(AND('Mapa final'!$AA$23="Alta",'Mapa final'!$AC$23="Catastrófico"),CONCATENATE("R6C",'Mapa final'!$Q$23),"")</f>
        <v/>
      </c>
      <c r="AM21" s="39" t="str">
        <f>IF(AND('Mapa final'!$AA$24="Alta",'Mapa final'!$AC$24="Catastrófico"),CONCATENATE("R6C",'Mapa final'!$Q$24),"")</f>
        <v/>
      </c>
      <c r="AN21" s="66"/>
      <c r="AO21" s="342"/>
      <c r="AP21" s="343"/>
      <c r="AQ21" s="343"/>
      <c r="AR21" s="343"/>
      <c r="AS21" s="343"/>
      <c r="AT21" s="344"/>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row>
    <row r="22" spans="1:76" ht="15" customHeight="1" x14ac:dyDescent="0.25">
      <c r="A22" s="66"/>
      <c r="B22" s="368"/>
      <c r="C22" s="368"/>
      <c r="D22" s="369"/>
      <c r="E22" s="352"/>
      <c r="F22" s="353"/>
      <c r="G22" s="353"/>
      <c r="H22" s="353"/>
      <c r="I22" s="351"/>
      <c r="J22" s="50" t="str">
        <f>IF(AND('Mapa final'!$AA$25="Alta",'Mapa final'!$AC$25="Leve"),CONCATENATE("R7C",'Mapa final'!$Q$25),"")</f>
        <v/>
      </c>
      <c r="K22" s="51" t="str">
        <f>IF(AND('Mapa final'!$AA$26="Alta",'Mapa final'!$AC$26="Leve"),CONCATENATE("R7C",'Mapa final'!$Q$26),"")</f>
        <v/>
      </c>
      <c r="L22" s="51" t="str">
        <f>IF(AND('Mapa final'!$AA$27="Alta",'Mapa final'!$AC$27="Leve"),CONCATENATE("R7C",'Mapa final'!$Q$27),"")</f>
        <v/>
      </c>
      <c r="M22" s="51" t="str">
        <f>IF(AND('Mapa final'!$AA$28="Alta",'Mapa final'!$AC$28="Leve"),CONCATENATE("R7C",'Mapa final'!$Q$28),"")</f>
        <v/>
      </c>
      <c r="N22" s="51" t="str">
        <f>IF(AND('Mapa final'!$AA$29="Alta",'Mapa final'!$AC$29="Leve"),CONCATENATE("R7C",'Mapa final'!$Q$29),"")</f>
        <v/>
      </c>
      <c r="O22" s="52" t="str">
        <f>IF(AND('Mapa final'!$AA$30="Alta",'Mapa final'!$AC$30="Leve"),CONCATENATE("R7C",'Mapa final'!$Q$30),"")</f>
        <v/>
      </c>
      <c r="P22" s="50" t="str">
        <f>IF(AND('Mapa final'!$AA$25="Alta",'Mapa final'!$AC$25="Menor"),CONCATENATE("R7C",'Mapa final'!$Q$25),"")</f>
        <v/>
      </c>
      <c r="Q22" s="51" t="str">
        <f>IF(AND('Mapa final'!$AA$26="Alta",'Mapa final'!$AC$26="Menor"),CONCATENATE("R7C",'Mapa final'!$Q$26),"")</f>
        <v/>
      </c>
      <c r="R22" s="51" t="str">
        <f>IF(AND('Mapa final'!$AA$27="Alta",'Mapa final'!$AC$27="Menor"),CONCATENATE("R7C",'Mapa final'!$Q$27),"")</f>
        <v/>
      </c>
      <c r="S22" s="51" t="str">
        <f>IF(AND('Mapa final'!$AA$28="Alta",'Mapa final'!$AC$28="Menor"),CONCATENATE("R7C",'Mapa final'!$Q$28),"")</f>
        <v/>
      </c>
      <c r="T22" s="51" t="str">
        <f>IF(AND('Mapa final'!$AA$29="Alta",'Mapa final'!$AC$29="Menor"),CONCATENATE("R7C",'Mapa final'!$Q$29),"")</f>
        <v/>
      </c>
      <c r="U22" s="52" t="str">
        <f>IF(AND('Mapa final'!$AA$30="Alta",'Mapa final'!$AC$30="Menor"),CONCATENATE("R7C",'Mapa final'!$Q$30),"")</f>
        <v/>
      </c>
      <c r="V22" s="34" t="str">
        <f>IF(AND('Mapa final'!$AA$25="Alta",'Mapa final'!$AC$25="Moderado"),CONCATENATE("R7C",'Mapa final'!$Q$25),"")</f>
        <v/>
      </c>
      <c r="W22" s="35" t="str">
        <f>IF(AND('Mapa final'!$AA$26="Alta",'Mapa final'!$AC$26="Moderado"),CONCATENATE("R7C",'Mapa final'!$Q$26),"")</f>
        <v/>
      </c>
      <c r="X22" s="40" t="str">
        <f>IF(AND('Mapa final'!$AA$27="Alta",'Mapa final'!$AC$27="Moderado"),CONCATENATE("R7C",'Mapa final'!$Q$27),"")</f>
        <v/>
      </c>
      <c r="Y22" s="40" t="str">
        <f>IF(AND('Mapa final'!$AA$28="Alta",'Mapa final'!$AC$28="Moderado"),CONCATENATE("R7C",'Mapa final'!$Q$28),"")</f>
        <v/>
      </c>
      <c r="Z22" s="40" t="str">
        <f>IF(AND('Mapa final'!$AA$29="Alta",'Mapa final'!$AC$29="Moderado"),CONCATENATE("R7C",'Mapa final'!$Q$29),"")</f>
        <v/>
      </c>
      <c r="AA22" s="36" t="str">
        <f>IF(AND('Mapa final'!$AA$30="Alta",'Mapa final'!$AC$30="Moderado"),CONCATENATE("R7C",'Mapa final'!$Q$30),"")</f>
        <v/>
      </c>
      <c r="AB22" s="34" t="str">
        <f>IF(AND('Mapa final'!$AA$25="Alta",'Mapa final'!$AC$25="Mayor"),CONCATENATE("R7C",'Mapa final'!$Q$25),"")</f>
        <v/>
      </c>
      <c r="AC22" s="35" t="str">
        <f>IF(AND('Mapa final'!$AA$26="Alta",'Mapa final'!$AC$26="Mayor"),CONCATENATE("R7C",'Mapa final'!$Q$26),"")</f>
        <v/>
      </c>
      <c r="AD22" s="40" t="str">
        <f>IF(AND('Mapa final'!$AA$27="Alta",'Mapa final'!$AC$27="Mayor"),CONCATENATE("R7C",'Mapa final'!$Q$27),"")</f>
        <v/>
      </c>
      <c r="AE22" s="40" t="str">
        <f>IF(AND('Mapa final'!$AA$28="Alta",'Mapa final'!$AC$28="Mayor"),CONCATENATE("R7C",'Mapa final'!$Q$28),"")</f>
        <v/>
      </c>
      <c r="AF22" s="40" t="str">
        <f>IF(AND('Mapa final'!$AA$29="Alta",'Mapa final'!$AC$29="Mayor"),CONCATENATE("R7C",'Mapa final'!$Q$29),"")</f>
        <v/>
      </c>
      <c r="AG22" s="36" t="str">
        <f>IF(AND('Mapa final'!$AA$30="Alta",'Mapa final'!$AC$30="Mayor"),CONCATENATE("R7C",'Mapa final'!$Q$30),"")</f>
        <v/>
      </c>
      <c r="AH22" s="37" t="str">
        <f>IF(AND('Mapa final'!$AA$25="Alta",'Mapa final'!$AC$25="Catastrófico"),CONCATENATE("R7C",'Mapa final'!$Q$25),"")</f>
        <v/>
      </c>
      <c r="AI22" s="38" t="str">
        <f>IF(AND('Mapa final'!$AA$26="Alta",'Mapa final'!$AC$26="Catastrófico"),CONCATENATE("R7C",'Mapa final'!$Q$26),"")</f>
        <v/>
      </c>
      <c r="AJ22" s="38" t="str">
        <f>IF(AND('Mapa final'!$AA$27="Alta",'Mapa final'!$AC$27="Catastrófico"),CONCATENATE("R7C",'Mapa final'!$Q$27),"")</f>
        <v/>
      </c>
      <c r="AK22" s="38" t="str">
        <f>IF(AND('Mapa final'!$AA$28="Alta",'Mapa final'!$AC$28="Catastrófico"),CONCATENATE("R7C",'Mapa final'!$Q$28),"")</f>
        <v/>
      </c>
      <c r="AL22" s="38" t="str">
        <f>IF(AND('Mapa final'!$AA$29="Alta",'Mapa final'!$AC$29="Catastrófico"),CONCATENATE("R7C",'Mapa final'!$Q$29),"")</f>
        <v/>
      </c>
      <c r="AM22" s="39" t="str">
        <f>IF(AND('Mapa final'!$AA$30="Alta",'Mapa final'!$AC$30="Catastrófico"),CONCATENATE("R7C",'Mapa final'!$Q$30),"")</f>
        <v/>
      </c>
      <c r="AN22" s="66"/>
      <c r="AO22" s="342"/>
      <c r="AP22" s="343"/>
      <c r="AQ22" s="343"/>
      <c r="AR22" s="343"/>
      <c r="AS22" s="343"/>
      <c r="AT22" s="344"/>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row>
    <row r="23" spans="1:76" ht="15" customHeight="1" x14ac:dyDescent="0.25">
      <c r="A23" s="66"/>
      <c r="B23" s="368"/>
      <c r="C23" s="368"/>
      <c r="D23" s="369"/>
      <c r="E23" s="352"/>
      <c r="F23" s="353"/>
      <c r="G23" s="353"/>
      <c r="H23" s="353"/>
      <c r="I23" s="351"/>
      <c r="J23" s="50" t="str">
        <f>IF(AND('Mapa final'!$AA$31="Alta",'Mapa final'!$AC$31="Leve"),CONCATENATE("R8C",'Mapa final'!$Q$31),"")</f>
        <v/>
      </c>
      <c r="K23" s="51" t="str">
        <f>IF(AND('Mapa final'!$AA$32="Alta",'Mapa final'!$AC$32="Leve"),CONCATENATE("R8C",'Mapa final'!$Q$32),"")</f>
        <v/>
      </c>
      <c r="L23" s="51" t="str">
        <f>IF(AND('Mapa final'!$AA$33="Alta",'Mapa final'!$AC$33="Leve"),CONCATENATE("R8C",'Mapa final'!$Q$33),"")</f>
        <v/>
      </c>
      <c r="M23" s="51" t="str">
        <f>IF(AND('Mapa final'!$AA$34="Alta",'Mapa final'!$AC$34="Leve"),CONCATENATE("R8C",'Mapa final'!$Q$34),"")</f>
        <v/>
      </c>
      <c r="N23" s="51" t="str">
        <f>IF(AND('Mapa final'!$AA$35="Alta",'Mapa final'!$AC$35="Leve"),CONCATENATE("R8C",'Mapa final'!$Q$35),"")</f>
        <v/>
      </c>
      <c r="O23" s="52" t="str">
        <f>IF(AND('Mapa final'!$AA$36="Alta",'Mapa final'!$AC$36="Leve"),CONCATENATE("R8C",'Mapa final'!$Q$36),"")</f>
        <v/>
      </c>
      <c r="P23" s="50" t="str">
        <f>IF(AND('Mapa final'!$AA$31="Alta",'Mapa final'!$AC$31="Menor"),CONCATENATE("R8C",'Mapa final'!$Q$31),"")</f>
        <v/>
      </c>
      <c r="Q23" s="51" t="str">
        <f>IF(AND('Mapa final'!$AA$32="Alta",'Mapa final'!$AC$32="Menor"),CONCATENATE("R8C",'Mapa final'!$Q$32),"")</f>
        <v/>
      </c>
      <c r="R23" s="51" t="str">
        <f>IF(AND('Mapa final'!$AA$33="Alta",'Mapa final'!$AC$33="Menor"),CONCATENATE("R8C",'Mapa final'!$Q$33),"")</f>
        <v/>
      </c>
      <c r="S23" s="51" t="str">
        <f>IF(AND('Mapa final'!$AA$34="Alta",'Mapa final'!$AC$34="Menor"),CONCATENATE("R8C",'Mapa final'!$Q$34),"")</f>
        <v/>
      </c>
      <c r="T23" s="51" t="str">
        <f>IF(AND('Mapa final'!$AA$35="Alta",'Mapa final'!$AC$35="Menor"),CONCATENATE("R8C",'Mapa final'!$Q$35),"")</f>
        <v/>
      </c>
      <c r="U23" s="52" t="str">
        <f>IF(AND('Mapa final'!$AA$36="Alta",'Mapa final'!$AC$36="Menor"),CONCATENATE("R8C",'Mapa final'!$Q$36),"")</f>
        <v/>
      </c>
      <c r="V23" s="34" t="str">
        <f>IF(AND('Mapa final'!$AA$31="Alta",'Mapa final'!$AC$31="Moderado"),CONCATENATE("R8C",'Mapa final'!$Q$31),"")</f>
        <v/>
      </c>
      <c r="W23" s="35" t="str">
        <f>IF(AND('Mapa final'!$AA$32="Alta",'Mapa final'!$AC$32="Moderado"),CONCATENATE("R8C",'Mapa final'!$Q$32),"")</f>
        <v/>
      </c>
      <c r="X23" s="40" t="str">
        <f>IF(AND('Mapa final'!$AA$33="Alta",'Mapa final'!$AC$33="Moderado"),CONCATENATE("R8C",'Mapa final'!$Q$33),"")</f>
        <v/>
      </c>
      <c r="Y23" s="40" t="str">
        <f>IF(AND('Mapa final'!$AA$34="Alta",'Mapa final'!$AC$34="Moderado"),CONCATENATE("R8C",'Mapa final'!$Q$34),"")</f>
        <v/>
      </c>
      <c r="Z23" s="40" t="str">
        <f>IF(AND('Mapa final'!$AA$35="Alta",'Mapa final'!$AC$35="Moderado"),CONCATENATE("R8C",'Mapa final'!$Q$35),"")</f>
        <v/>
      </c>
      <c r="AA23" s="36" t="str">
        <f>IF(AND('Mapa final'!$AA$36="Alta",'Mapa final'!$AC$36="Moderado"),CONCATENATE("R8C",'Mapa final'!$Q$36),"")</f>
        <v/>
      </c>
      <c r="AB23" s="34" t="str">
        <f>IF(AND('Mapa final'!$AA$31="Alta",'Mapa final'!$AC$31="Mayor"),CONCATENATE("R8C",'Mapa final'!$Q$31),"")</f>
        <v/>
      </c>
      <c r="AC23" s="35" t="str">
        <f>IF(AND('Mapa final'!$AA$32="Alta",'Mapa final'!$AC$32="Mayor"),CONCATENATE("R8C",'Mapa final'!$Q$32),"")</f>
        <v/>
      </c>
      <c r="AD23" s="40" t="str">
        <f>IF(AND('Mapa final'!$AA$33="Alta",'Mapa final'!$AC$33="Mayor"),CONCATENATE("R8C",'Mapa final'!$Q$33),"")</f>
        <v/>
      </c>
      <c r="AE23" s="40" t="str">
        <f>IF(AND('Mapa final'!$AA$34="Alta",'Mapa final'!$AC$34="Mayor"),CONCATENATE("R8C",'Mapa final'!$Q$34),"")</f>
        <v/>
      </c>
      <c r="AF23" s="40" t="str">
        <f>IF(AND('Mapa final'!$AA$35="Alta",'Mapa final'!$AC$35="Mayor"),CONCATENATE("R8C",'Mapa final'!$Q$35),"")</f>
        <v/>
      </c>
      <c r="AG23" s="36" t="str">
        <f>IF(AND('Mapa final'!$AA$36="Alta",'Mapa final'!$AC$36="Mayor"),CONCATENATE("R8C",'Mapa final'!$Q$36),"")</f>
        <v/>
      </c>
      <c r="AH23" s="37" t="str">
        <f>IF(AND('Mapa final'!$AA$31="Alta",'Mapa final'!$AC$31="Catastrófico"),CONCATENATE("R8C",'Mapa final'!$Q$31),"")</f>
        <v/>
      </c>
      <c r="AI23" s="38" t="str">
        <f>IF(AND('Mapa final'!$AA$32="Alta",'Mapa final'!$AC$32="Catastrófico"),CONCATENATE("R8C",'Mapa final'!$Q$32),"")</f>
        <v/>
      </c>
      <c r="AJ23" s="38" t="str">
        <f>IF(AND('Mapa final'!$AA$33="Alta",'Mapa final'!$AC$33="Catastrófico"),CONCATENATE("R8C",'Mapa final'!$Q$33),"")</f>
        <v/>
      </c>
      <c r="AK23" s="38" t="str">
        <f>IF(AND('Mapa final'!$AA$34="Alta",'Mapa final'!$AC$34="Catastrófico"),CONCATENATE("R8C",'Mapa final'!$Q$34),"")</f>
        <v/>
      </c>
      <c r="AL23" s="38" t="str">
        <f>IF(AND('Mapa final'!$AA$35="Alta",'Mapa final'!$AC$35="Catastrófico"),CONCATENATE("R8C",'Mapa final'!$Q$35),"")</f>
        <v/>
      </c>
      <c r="AM23" s="39" t="str">
        <f>IF(AND('Mapa final'!$AA$36="Alta",'Mapa final'!$AC$36="Catastrófico"),CONCATENATE("R8C",'Mapa final'!$Q$36),"")</f>
        <v/>
      </c>
      <c r="AN23" s="66"/>
      <c r="AO23" s="342"/>
      <c r="AP23" s="343"/>
      <c r="AQ23" s="343"/>
      <c r="AR23" s="343"/>
      <c r="AS23" s="343"/>
      <c r="AT23" s="344"/>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row>
    <row r="24" spans="1:76" ht="15" customHeight="1" x14ac:dyDescent="0.25">
      <c r="A24" s="66"/>
      <c r="B24" s="368"/>
      <c r="C24" s="368"/>
      <c r="D24" s="369"/>
      <c r="E24" s="352"/>
      <c r="F24" s="353"/>
      <c r="G24" s="353"/>
      <c r="H24" s="353"/>
      <c r="I24" s="351"/>
      <c r="J24" s="50" t="str">
        <f>IF(AND('Mapa final'!$AA$37="Alta",'Mapa final'!$AC$37="Leve"),CONCATENATE("R9C",'Mapa final'!$Q$37),"")</f>
        <v/>
      </c>
      <c r="K24" s="51" t="str">
        <f>IF(AND('Mapa final'!$AA$38="Alta",'Mapa final'!$AC$38="Leve"),CONCATENATE("R9C",'Mapa final'!$Q$38),"")</f>
        <v/>
      </c>
      <c r="L24" s="51" t="str">
        <f>IF(AND('Mapa final'!$AA$39="Alta",'Mapa final'!$AC$39="Leve"),CONCATENATE("R9C",'Mapa final'!$Q$39),"")</f>
        <v/>
      </c>
      <c r="M24" s="51" t="str">
        <f>IF(AND('Mapa final'!$AA$40="Alta",'Mapa final'!$AC$40="Leve"),CONCATENATE("R9C",'Mapa final'!$Q$40),"")</f>
        <v/>
      </c>
      <c r="N24" s="51" t="str">
        <f>IF(AND('Mapa final'!$AA$41="Alta",'Mapa final'!$AC$41="Leve"),CONCATENATE("R9C",'Mapa final'!$Q$41),"")</f>
        <v/>
      </c>
      <c r="O24" s="52" t="str">
        <f>IF(AND('Mapa final'!$AA$42="Alta",'Mapa final'!$AC$42="Leve"),CONCATENATE("R9C",'Mapa final'!$Q$42),"")</f>
        <v/>
      </c>
      <c r="P24" s="50" t="str">
        <f>IF(AND('Mapa final'!$AA$37="Alta",'Mapa final'!$AC$37="Menor"),CONCATENATE("R9C",'Mapa final'!$Q$37),"")</f>
        <v/>
      </c>
      <c r="Q24" s="51" t="str">
        <f>IF(AND('Mapa final'!$AA$38="Alta",'Mapa final'!$AC$38="Menor"),CONCATENATE("R9C",'Mapa final'!$Q$38),"")</f>
        <v/>
      </c>
      <c r="R24" s="51" t="str">
        <f>IF(AND('Mapa final'!$AA$39="Alta",'Mapa final'!$AC$39="Menor"),CONCATENATE("R9C",'Mapa final'!$Q$39),"")</f>
        <v/>
      </c>
      <c r="S24" s="51" t="str">
        <f>IF(AND('Mapa final'!$AA$40="Alta",'Mapa final'!$AC$40="Menor"),CONCATENATE("R9C",'Mapa final'!$Q$40),"")</f>
        <v/>
      </c>
      <c r="T24" s="51" t="str">
        <f>IF(AND('Mapa final'!$AA$41="Alta",'Mapa final'!$AC$41="Menor"),CONCATENATE("R9C",'Mapa final'!$Q$41),"")</f>
        <v/>
      </c>
      <c r="U24" s="52" t="str">
        <f>IF(AND('Mapa final'!$AA$42="Alta",'Mapa final'!$AC$42="Menor"),CONCATENATE("R9C",'Mapa final'!$Q$42),"")</f>
        <v/>
      </c>
      <c r="V24" s="34" t="str">
        <f>IF(AND('Mapa final'!$AA$37="Alta",'Mapa final'!$AC$37="Moderado"),CONCATENATE("R9C",'Mapa final'!$Q$37),"")</f>
        <v/>
      </c>
      <c r="W24" s="35" t="str">
        <f>IF(AND('Mapa final'!$AA$38="Alta",'Mapa final'!$AC$38="Moderado"),CONCATENATE("R9C",'Mapa final'!$Q$38),"")</f>
        <v/>
      </c>
      <c r="X24" s="40" t="str">
        <f>IF(AND('Mapa final'!$AA$39="Alta",'Mapa final'!$AC$39="Moderado"),CONCATENATE("R9C",'Mapa final'!$Q$39),"")</f>
        <v/>
      </c>
      <c r="Y24" s="40" t="str">
        <f>IF(AND('Mapa final'!$AA$40="Alta",'Mapa final'!$AC$40="Moderado"),CONCATENATE("R9C",'Mapa final'!$Q$40),"")</f>
        <v/>
      </c>
      <c r="Z24" s="40" t="str">
        <f>IF(AND('Mapa final'!$AA$41="Alta",'Mapa final'!$AC$41="Moderado"),CONCATENATE("R9C",'Mapa final'!$Q$41),"")</f>
        <v/>
      </c>
      <c r="AA24" s="36" t="str">
        <f>IF(AND('Mapa final'!$AA$42="Alta",'Mapa final'!$AC$42="Moderado"),CONCATENATE("R9C",'Mapa final'!$Q$42),"")</f>
        <v/>
      </c>
      <c r="AB24" s="34" t="str">
        <f>IF(AND('Mapa final'!$AA$37="Alta",'Mapa final'!$AC$37="Mayor"),CONCATENATE("R9C",'Mapa final'!$Q$37),"")</f>
        <v/>
      </c>
      <c r="AC24" s="35" t="str">
        <f>IF(AND('Mapa final'!$AA$38="Alta",'Mapa final'!$AC$38="Mayor"),CONCATENATE("R9C",'Mapa final'!$Q$38),"")</f>
        <v/>
      </c>
      <c r="AD24" s="40" t="str">
        <f>IF(AND('Mapa final'!$AA$39="Alta",'Mapa final'!$AC$39="Mayor"),CONCATENATE("R9C",'Mapa final'!$Q$39),"")</f>
        <v/>
      </c>
      <c r="AE24" s="40" t="str">
        <f>IF(AND('Mapa final'!$AA$40="Alta",'Mapa final'!$AC$40="Mayor"),CONCATENATE("R9C",'Mapa final'!$Q$40),"")</f>
        <v/>
      </c>
      <c r="AF24" s="40" t="str">
        <f>IF(AND('Mapa final'!$AA$41="Alta",'Mapa final'!$AC$41="Mayor"),CONCATENATE("R9C",'Mapa final'!$Q$41),"")</f>
        <v/>
      </c>
      <c r="AG24" s="36" t="str">
        <f>IF(AND('Mapa final'!$AA$42="Alta",'Mapa final'!$AC$42="Mayor"),CONCATENATE("R9C",'Mapa final'!$Q$42),"")</f>
        <v/>
      </c>
      <c r="AH24" s="37" t="str">
        <f>IF(AND('Mapa final'!$AA$37="Alta",'Mapa final'!$AC$37="Catastrófico"),CONCATENATE("R9C",'Mapa final'!$Q$37),"")</f>
        <v/>
      </c>
      <c r="AI24" s="38" t="str">
        <f>IF(AND('Mapa final'!$AA$38="Alta",'Mapa final'!$AC$38="Catastrófico"),CONCATENATE("R9C",'Mapa final'!$Q$38),"")</f>
        <v/>
      </c>
      <c r="AJ24" s="38" t="str">
        <f>IF(AND('Mapa final'!$AA$39="Alta",'Mapa final'!$AC$39="Catastrófico"),CONCATENATE("R9C",'Mapa final'!$Q$39),"")</f>
        <v/>
      </c>
      <c r="AK24" s="38" t="str">
        <f>IF(AND('Mapa final'!$AA$40="Alta",'Mapa final'!$AC$40="Catastrófico"),CONCATENATE("R9C",'Mapa final'!$Q$40),"")</f>
        <v/>
      </c>
      <c r="AL24" s="38" t="str">
        <f>IF(AND('Mapa final'!$AA$41="Alta",'Mapa final'!$AC$41="Catastrófico"),CONCATENATE("R9C",'Mapa final'!$Q$41),"")</f>
        <v/>
      </c>
      <c r="AM24" s="39" t="str">
        <f>IF(AND('Mapa final'!$AA$42="Alta",'Mapa final'!$AC$42="Catastrófico"),CONCATENATE("R9C",'Mapa final'!$Q$42),"")</f>
        <v/>
      </c>
      <c r="AN24" s="66"/>
      <c r="AO24" s="342"/>
      <c r="AP24" s="343"/>
      <c r="AQ24" s="343"/>
      <c r="AR24" s="343"/>
      <c r="AS24" s="343"/>
      <c r="AT24" s="344"/>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row>
    <row r="25" spans="1:76" ht="15.75" customHeight="1" thickBot="1" x14ac:dyDescent="0.3">
      <c r="A25" s="66"/>
      <c r="B25" s="368"/>
      <c r="C25" s="368"/>
      <c r="D25" s="369"/>
      <c r="E25" s="354"/>
      <c r="F25" s="355"/>
      <c r="G25" s="355"/>
      <c r="H25" s="355"/>
      <c r="I25" s="355"/>
      <c r="J25" s="53" t="str">
        <f>IF(AND('Mapa final'!$AA$43="Alta",'Mapa final'!$AC$43="Leve"),CONCATENATE("R10C",'Mapa final'!$Q$43),"")</f>
        <v/>
      </c>
      <c r="K25" s="54" t="str">
        <f>IF(AND('Mapa final'!$AA$44="Alta",'Mapa final'!$AC$44="Leve"),CONCATENATE("R10C",'Mapa final'!$Q$44),"")</f>
        <v/>
      </c>
      <c r="L25" s="54" t="str">
        <f>IF(AND('Mapa final'!$AA$45="Alta",'Mapa final'!$AC$45="Leve"),CONCATENATE("R10C",'Mapa final'!$Q$45),"")</f>
        <v/>
      </c>
      <c r="M25" s="54" t="str">
        <f>IF(AND('Mapa final'!$AA$46="Alta",'Mapa final'!$AC$46="Leve"),CONCATENATE("R10C",'Mapa final'!$Q$46),"")</f>
        <v/>
      </c>
      <c r="N25" s="54" t="str">
        <f>IF(AND('Mapa final'!$AA$47="Alta",'Mapa final'!$AC$47="Leve"),CONCATENATE("R10C",'Mapa final'!$Q$47),"")</f>
        <v/>
      </c>
      <c r="O25" s="55" t="str">
        <f>IF(AND('Mapa final'!$AA$48="Alta",'Mapa final'!$AC$48="Leve"),CONCATENATE("R10C",'Mapa final'!$Q$48),"")</f>
        <v/>
      </c>
      <c r="P25" s="53" t="str">
        <f>IF(AND('Mapa final'!$AA$43="Alta",'Mapa final'!$AC$43="Menor"),CONCATENATE("R10C",'Mapa final'!$Q$43),"")</f>
        <v/>
      </c>
      <c r="Q25" s="54" t="str">
        <f>IF(AND('Mapa final'!$AA$44="Alta",'Mapa final'!$AC$44="Menor"),CONCATENATE("R10C",'Mapa final'!$Q$44),"")</f>
        <v/>
      </c>
      <c r="R25" s="54" t="str">
        <f>IF(AND('Mapa final'!$AA$45="Alta",'Mapa final'!$AC$45="Menor"),CONCATENATE("R10C",'Mapa final'!$Q$45),"")</f>
        <v/>
      </c>
      <c r="S25" s="54" t="str">
        <f>IF(AND('Mapa final'!$AA$46="Alta",'Mapa final'!$AC$46="Menor"),CONCATENATE("R10C",'Mapa final'!$Q$46),"")</f>
        <v/>
      </c>
      <c r="T25" s="54" t="str">
        <f>IF(AND('Mapa final'!$AA$47="Alta",'Mapa final'!$AC$47="Menor"),CONCATENATE("R10C",'Mapa final'!$Q$47),"")</f>
        <v/>
      </c>
      <c r="U25" s="55" t="str">
        <f>IF(AND('Mapa final'!$AA$48="Alta",'Mapa final'!$AC$48="Menor"),CONCATENATE("R10C",'Mapa final'!$Q$48),"")</f>
        <v/>
      </c>
      <c r="V25" s="41" t="str">
        <f>IF(AND('Mapa final'!$AA$43="Alta",'Mapa final'!$AC$43="Moderado"),CONCATENATE("R10C",'Mapa final'!$Q$43),"")</f>
        <v/>
      </c>
      <c r="W25" s="42" t="str">
        <f>IF(AND('Mapa final'!$AA$44="Alta",'Mapa final'!$AC$44="Moderado"),CONCATENATE("R10C",'Mapa final'!$Q$44),"")</f>
        <v/>
      </c>
      <c r="X25" s="42" t="str">
        <f>IF(AND('Mapa final'!$AA$45="Alta",'Mapa final'!$AC$45="Moderado"),CONCATENATE("R10C",'Mapa final'!$Q$45),"")</f>
        <v/>
      </c>
      <c r="Y25" s="42" t="str">
        <f>IF(AND('Mapa final'!$AA$46="Alta",'Mapa final'!$AC$46="Moderado"),CONCATENATE("R10C",'Mapa final'!$Q$46),"")</f>
        <v/>
      </c>
      <c r="Z25" s="42" t="str">
        <f>IF(AND('Mapa final'!$AA$47="Alta",'Mapa final'!$AC$47="Moderado"),CONCATENATE("R10C",'Mapa final'!$Q$47),"")</f>
        <v/>
      </c>
      <c r="AA25" s="43" t="str">
        <f>IF(AND('Mapa final'!$AA$48="Alta",'Mapa final'!$AC$48="Moderado"),CONCATENATE("R10C",'Mapa final'!$Q$48),"")</f>
        <v/>
      </c>
      <c r="AB25" s="41" t="str">
        <f>IF(AND('Mapa final'!$AA$43="Alta",'Mapa final'!$AC$43="Mayor"),CONCATENATE("R10C",'Mapa final'!$Q$43),"")</f>
        <v/>
      </c>
      <c r="AC25" s="42" t="str">
        <f>IF(AND('Mapa final'!$AA$44="Alta",'Mapa final'!$AC$44="Mayor"),CONCATENATE("R10C",'Mapa final'!$Q$44),"")</f>
        <v/>
      </c>
      <c r="AD25" s="42" t="str">
        <f>IF(AND('Mapa final'!$AA$45="Alta",'Mapa final'!$AC$45="Mayor"),CONCATENATE("R10C",'Mapa final'!$Q$45),"")</f>
        <v/>
      </c>
      <c r="AE25" s="42" t="str">
        <f>IF(AND('Mapa final'!$AA$46="Alta",'Mapa final'!$AC$46="Mayor"),CONCATENATE("R10C",'Mapa final'!$Q$46),"")</f>
        <v/>
      </c>
      <c r="AF25" s="42" t="str">
        <f>IF(AND('Mapa final'!$AA$47="Alta",'Mapa final'!$AC$47="Mayor"),CONCATENATE("R10C",'Mapa final'!$Q$47),"")</f>
        <v/>
      </c>
      <c r="AG25" s="43" t="str">
        <f>IF(AND('Mapa final'!$AA$48="Alta",'Mapa final'!$AC$48="Mayor"),CONCATENATE("R10C",'Mapa final'!$Q$48),"")</f>
        <v/>
      </c>
      <c r="AH25" s="44" t="str">
        <f>IF(AND('Mapa final'!$AA$43="Alta",'Mapa final'!$AC$43="Catastrófico"),CONCATENATE("R10C",'Mapa final'!$Q$43),"")</f>
        <v/>
      </c>
      <c r="AI25" s="45" t="str">
        <f>IF(AND('Mapa final'!$AA$44="Alta",'Mapa final'!$AC$44="Catastrófico"),CONCATENATE("R10C",'Mapa final'!$Q$44),"")</f>
        <v/>
      </c>
      <c r="AJ25" s="45" t="str">
        <f>IF(AND('Mapa final'!$AA$45="Alta",'Mapa final'!$AC$45="Catastrófico"),CONCATENATE("R10C",'Mapa final'!$Q$45),"")</f>
        <v/>
      </c>
      <c r="AK25" s="45" t="str">
        <f>IF(AND('Mapa final'!$AA$46="Alta",'Mapa final'!$AC$46="Catastrófico"),CONCATENATE("R10C",'Mapa final'!$Q$46),"")</f>
        <v/>
      </c>
      <c r="AL25" s="45" t="str">
        <f>IF(AND('Mapa final'!$AA$47="Alta",'Mapa final'!$AC$47="Catastrófico"),CONCATENATE("R10C",'Mapa final'!$Q$47),"")</f>
        <v/>
      </c>
      <c r="AM25" s="46" t="str">
        <f>IF(AND('Mapa final'!$AA$48="Alta",'Mapa final'!$AC$48="Catastrófico"),CONCATENATE("R10C",'Mapa final'!$Q$48),"")</f>
        <v/>
      </c>
      <c r="AN25" s="66"/>
      <c r="AO25" s="345"/>
      <c r="AP25" s="346"/>
      <c r="AQ25" s="346"/>
      <c r="AR25" s="346"/>
      <c r="AS25" s="346"/>
      <c r="AT25" s="347"/>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row>
    <row r="26" spans="1:76" ht="15" customHeight="1" x14ac:dyDescent="0.25">
      <c r="A26" s="66"/>
      <c r="B26" s="368"/>
      <c r="C26" s="368"/>
      <c r="D26" s="369"/>
      <c r="E26" s="348" t="s">
        <v>112</v>
      </c>
      <c r="F26" s="349"/>
      <c r="G26" s="349"/>
      <c r="H26" s="349"/>
      <c r="I26" s="370"/>
      <c r="J26" s="47" t="str">
        <f ca="1">IF(AND('Mapa final'!$AA$10="Media",'Mapa final'!$AC$10="Leve"),CONCATENATE("R1C",'Mapa final'!$Q$10),"")</f>
        <v/>
      </c>
      <c r="K26" s="48" t="e">
        <f>IF(AND('Mapa final'!#REF!="Media",'Mapa final'!#REF!="Leve"),CONCATENATE("R1C",'Mapa final'!#REF!),"")</f>
        <v>#REF!</v>
      </c>
      <c r="L26" s="48" t="e">
        <f>IF(AND('Mapa final'!#REF!="Media",'Mapa final'!#REF!="Leve"),CONCATENATE("R1C",'Mapa final'!#REF!),"")</f>
        <v>#REF!</v>
      </c>
      <c r="M26" s="48" t="e">
        <f>IF(AND('Mapa final'!#REF!="Media",'Mapa final'!#REF!="Leve"),CONCATENATE("R1C",'Mapa final'!#REF!),"")</f>
        <v>#REF!</v>
      </c>
      <c r="N26" s="48" t="e">
        <f>IF(AND('Mapa final'!#REF!="Media",'Mapa final'!#REF!="Leve"),CONCATENATE("R1C",'Mapa final'!#REF!),"")</f>
        <v>#REF!</v>
      </c>
      <c r="O26" s="49" t="e">
        <f>IF(AND('Mapa final'!#REF!="Media",'Mapa final'!#REF!="Leve"),CONCATENATE("R1C",'Mapa final'!#REF!),"")</f>
        <v>#REF!</v>
      </c>
      <c r="P26" s="47" t="str">
        <f ca="1">IF(AND('Mapa final'!$AA$10="Media",'Mapa final'!$AC$10="Menor"),CONCATENATE("R1C",'Mapa final'!$Q$10),"")</f>
        <v/>
      </c>
      <c r="Q26" s="48" t="e">
        <f>IF(AND('Mapa final'!#REF!="Media",'Mapa final'!#REF!="Menor"),CONCATENATE("R1C",'Mapa final'!#REF!),"")</f>
        <v>#REF!</v>
      </c>
      <c r="R26" s="48" t="e">
        <f>IF(AND('Mapa final'!#REF!="Media",'Mapa final'!#REF!="Menor"),CONCATENATE("R1C",'Mapa final'!#REF!),"")</f>
        <v>#REF!</v>
      </c>
      <c r="S26" s="48" t="e">
        <f>IF(AND('Mapa final'!#REF!="Media",'Mapa final'!#REF!="Menor"),CONCATENATE("R1C",'Mapa final'!#REF!),"")</f>
        <v>#REF!</v>
      </c>
      <c r="T26" s="48" t="e">
        <f>IF(AND('Mapa final'!#REF!="Media",'Mapa final'!#REF!="Menor"),CONCATENATE("R1C",'Mapa final'!#REF!),"")</f>
        <v>#REF!</v>
      </c>
      <c r="U26" s="49" t="e">
        <f>IF(AND('Mapa final'!#REF!="Media",'Mapa final'!#REF!="Menor"),CONCATENATE("R1C",'Mapa final'!#REF!),"")</f>
        <v>#REF!</v>
      </c>
      <c r="V26" s="47" t="str">
        <f ca="1">IF(AND('Mapa final'!$AA$10="Media",'Mapa final'!$AC$10="Moderado"),CONCATENATE("R1C",'Mapa final'!$Q$10),"")</f>
        <v/>
      </c>
      <c r="W26" s="48" t="e">
        <f>IF(AND('Mapa final'!#REF!="Media",'Mapa final'!#REF!="Moderado"),CONCATENATE("R1C",'Mapa final'!#REF!),"")</f>
        <v>#REF!</v>
      </c>
      <c r="X26" s="48" t="e">
        <f>IF(AND('Mapa final'!#REF!="Media",'Mapa final'!#REF!="Moderado"),CONCATENATE("R1C",'Mapa final'!#REF!),"")</f>
        <v>#REF!</v>
      </c>
      <c r="Y26" s="48" t="e">
        <f>IF(AND('Mapa final'!#REF!="Media",'Mapa final'!#REF!="Moderado"),CONCATENATE("R1C",'Mapa final'!#REF!),"")</f>
        <v>#REF!</v>
      </c>
      <c r="Z26" s="48" t="e">
        <f>IF(AND('Mapa final'!#REF!="Media",'Mapa final'!#REF!="Moderado"),CONCATENATE("R1C",'Mapa final'!#REF!),"")</f>
        <v>#REF!</v>
      </c>
      <c r="AA26" s="49" t="e">
        <f>IF(AND('Mapa final'!#REF!="Media",'Mapa final'!#REF!="Moderado"),CONCATENATE("R1C",'Mapa final'!#REF!),"")</f>
        <v>#REF!</v>
      </c>
      <c r="AB26" s="28" t="str">
        <f ca="1">IF(AND('Mapa final'!$AA$10="Media",'Mapa final'!$AC$10="Mayor"),CONCATENATE("R1C",'Mapa final'!$Q$10),"")</f>
        <v/>
      </c>
      <c r="AC26" s="29" t="e">
        <f>IF(AND('Mapa final'!#REF!="Media",'Mapa final'!#REF!="Mayor"),CONCATENATE("R1C",'Mapa final'!#REF!),"")</f>
        <v>#REF!</v>
      </c>
      <c r="AD26" s="29" t="e">
        <f>IF(AND('Mapa final'!#REF!="Media",'Mapa final'!#REF!="Mayor"),CONCATENATE("R1C",'Mapa final'!#REF!),"")</f>
        <v>#REF!</v>
      </c>
      <c r="AE26" s="29" t="e">
        <f>IF(AND('Mapa final'!#REF!="Media",'Mapa final'!#REF!="Mayor"),CONCATENATE("R1C",'Mapa final'!#REF!),"")</f>
        <v>#REF!</v>
      </c>
      <c r="AF26" s="29" t="e">
        <f>IF(AND('Mapa final'!#REF!="Media",'Mapa final'!#REF!="Mayor"),CONCATENATE("R1C",'Mapa final'!#REF!),"")</f>
        <v>#REF!</v>
      </c>
      <c r="AG26" s="30" t="e">
        <f>IF(AND('Mapa final'!#REF!="Media",'Mapa final'!#REF!="Mayor"),CONCATENATE("R1C",'Mapa final'!#REF!),"")</f>
        <v>#REF!</v>
      </c>
      <c r="AH26" s="31" t="str">
        <f ca="1">IF(AND('Mapa final'!$AA$10="Media",'Mapa final'!$AC$10="Catastrófico"),CONCATENATE("R1C",'Mapa final'!$Q$10),"")</f>
        <v/>
      </c>
      <c r="AI26" s="32" t="e">
        <f>IF(AND('Mapa final'!#REF!="Media",'Mapa final'!#REF!="Catastrófico"),CONCATENATE("R1C",'Mapa final'!#REF!),"")</f>
        <v>#REF!</v>
      </c>
      <c r="AJ26" s="32" t="e">
        <f>IF(AND('Mapa final'!#REF!="Media",'Mapa final'!#REF!="Catastrófico"),CONCATENATE("R1C",'Mapa final'!#REF!),"")</f>
        <v>#REF!</v>
      </c>
      <c r="AK26" s="32" t="e">
        <f>IF(AND('Mapa final'!#REF!="Media",'Mapa final'!#REF!="Catastrófico"),CONCATENATE("R1C",'Mapa final'!#REF!),"")</f>
        <v>#REF!</v>
      </c>
      <c r="AL26" s="32" t="e">
        <f>IF(AND('Mapa final'!#REF!="Media",'Mapa final'!#REF!="Catastrófico"),CONCATENATE("R1C",'Mapa final'!#REF!),"")</f>
        <v>#REF!</v>
      </c>
      <c r="AM26" s="33" t="e">
        <f>IF(AND('Mapa final'!#REF!="Media",'Mapa final'!#REF!="Catastrófico"),CONCATENATE("R1C",'Mapa final'!#REF!),"")</f>
        <v>#REF!</v>
      </c>
      <c r="AN26" s="66"/>
      <c r="AO26" s="382" t="s">
        <v>80</v>
      </c>
      <c r="AP26" s="383"/>
      <c r="AQ26" s="383"/>
      <c r="AR26" s="383"/>
      <c r="AS26" s="383"/>
      <c r="AT26" s="384"/>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row>
    <row r="27" spans="1:76" ht="15" customHeight="1" x14ac:dyDescent="0.25">
      <c r="A27" s="66"/>
      <c r="B27" s="368"/>
      <c r="C27" s="368"/>
      <c r="D27" s="369"/>
      <c r="E27" s="350"/>
      <c r="F27" s="351"/>
      <c r="G27" s="351"/>
      <c r="H27" s="351"/>
      <c r="I27" s="371"/>
      <c r="J27" s="50" t="e">
        <f>IF(AND('Mapa final'!#REF!="Media",'Mapa final'!#REF!="Leve"),CONCATENATE("R2C",'Mapa final'!#REF!),"")</f>
        <v>#REF!</v>
      </c>
      <c r="K27" s="51" t="e">
        <f>IF(AND('Mapa final'!#REF!="Media",'Mapa final'!#REF!="Leve"),CONCATENATE("R2C",'Mapa final'!#REF!),"")</f>
        <v>#REF!</v>
      </c>
      <c r="L27" s="51" t="e">
        <f>IF(AND('Mapa final'!#REF!="Media",'Mapa final'!#REF!="Leve"),CONCATENATE("R2C",'Mapa final'!#REF!),"")</f>
        <v>#REF!</v>
      </c>
      <c r="M27" s="51" t="e">
        <f>IF(AND('Mapa final'!#REF!="Media",'Mapa final'!#REF!="Leve"),CONCATENATE("R2C",'Mapa final'!#REF!),"")</f>
        <v>#REF!</v>
      </c>
      <c r="N27" s="51" t="e">
        <f>IF(AND('Mapa final'!#REF!="Media",'Mapa final'!#REF!="Leve"),CONCATENATE("R2C",'Mapa final'!#REF!),"")</f>
        <v>#REF!</v>
      </c>
      <c r="O27" s="52" t="e">
        <f>IF(AND('Mapa final'!#REF!="Media",'Mapa final'!#REF!="Leve"),CONCATENATE("R2C",'Mapa final'!#REF!),"")</f>
        <v>#REF!</v>
      </c>
      <c r="P27" s="50" t="e">
        <f>IF(AND('Mapa final'!#REF!="Media",'Mapa final'!#REF!="Menor"),CONCATENATE("R2C",'Mapa final'!#REF!),"")</f>
        <v>#REF!</v>
      </c>
      <c r="Q27" s="51" t="e">
        <f>IF(AND('Mapa final'!#REF!="Media",'Mapa final'!#REF!="Menor"),CONCATENATE("R2C",'Mapa final'!#REF!),"")</f>
        <v>#REF!</v>
      </c>
      <c r="R27" s="51" t="e">
        <f>IF(AND('Mapa final'!#REF!="Media",'Mapa final'!#REF!="Menor"),CONCATENATE("R2C",'Mapa final'!#REF!),"")</f>
        <v>#REF!</v>
      </c>
      <c r="S27" s="51" t="e">
        <f>IF(AND('Mapa final'!#REF!="Media",'Mapa final'!#REF!="Menor"),CONCATENATE("R2C",'Mapa final'!#REF!),"")</f>
        <v>#REF!</v>
      </c>
      <c r="T27" s="51" t="e">
        <f>IF(AND('Mapa final'!#REF!="Media",'Mapa final'!#REF!="Menor"),CONCATENATE("R2C",'Mapa final'!#REF!),"")</f>
        <v>#REF!</v>
      </c>
      <c r="U27" s="52" t="e">
        <f>IF(AND('Mapa final'!#REF!="Media",'Mapa final'!#REF!="Menor"),CONCATENATE("R2C",'Mapa final'!#REF!),"")</f>
        <v>#REF!</v>
      </c>
      <c r="V27" s="50" t="e">
        <f>IF(AND('Mapa final'!#REF!="Media",'Mapa final'!#REF!="Moderado"),CONCATENATE("R2C",'Mapa final'!#REF!),"")</f>
        <v>#REF!</v>
      </c>
      <c r="W27" s="51" t="e">
        <f>IF(AND('Mapa final'!#REF!="Media",'Mapa final'!#REF!="Moderado"),CONCATENATE("R2C",'Mapa final'!#REF!),"")</f>
        <v>#REF!</v>
      </c>
      <c r="X27" s="51" t="e">
        <f>IF(AND('Mapa final'!#REF!="Media",'Mapa final'!#REF!="Moderado"),CONCATENATE("R2C",'Mapa final'!#REF!),"")</f>
        <v>#REF!</v>
      </c>
      <c r="Y27" s="51" t="e">
        <f>IF(AND('Mapa final'!#REF!="Media",'Mapa final'!#REF!="Moderado"),CONCATENATE("R2C",'Mapa final'!#REF!),"")</f>
        <v>#REF!</v>
      </c>
      <c r="Z27" s="51" t="e">
        <f>IF(AND('Mapa final'!#REF!="Media",'Mapa final'!#REF!="Moderado"),CONCATENATE("R2C",'Mapa final'!#REF!),"")</f>
        <v>#REF!</v>
      </c>
      <c r="AA27" s="52" t="e">
        <f>IF(AND('Mapa final'!#REF!="Media",'Mapa final'!#REF!="Moderado"),CONCATENATE("R2C",'Mapa final'!#REF!),"")</f>
        <v>#REF!</v>
      </c>
      <c r="AB27" s="34" t="e">
        <f>IF(AND('Mapa final'!#REF!="Media",'Mapa final'!#REF!="Mayor"),CONCATENATE("R2C",'Mapa final'!#REF!),"")</f>
        <v>#REF!</v>
      </c>
      <c r="AC27" s="35" t="e">
        <f>IF(AND('Mapa final'!#REF!="Media",'Mapa final'!#REF!="Mayor"),CONCATENATE("R2C",'Mapa final'!#REF!),"")</f>
        <v>#REF!</v>
      </c>
      <c r="AD27" s="35" t="e">
        <f>IF(AND('Mapa final'!#REF!="Media",'Mapa final'!#REF!="Mayor"),CONCATENATE("R2C",'Mapa final'!#REF!),"")</f>
        <v>#REF!</v>
      </c>
      <c r="AE27" s="35" t="e">
        <f>IF(AND('Mapa final'!#REF!="Media",'Mapa final'!#REF!="Mayor"),CONCATENATE("R2C",'Mapa final'!#REF!),"")</f>
        <v>#REF!</v>
      </c>
      <c r="AF27" s="35" t="e">
        <f>IF(AND('Mapa final'!#REF!="Media",'Mapa final'!#REF!="Mayor"),CONCATENATE("R2C",'Mapa final'!#REF!),"")</f>
        <v>#REF!</v>
      </c>
      <c r="AG27" s="36" t="e">
        <f>IF(AND('Mapa final'!#REF!="Media",'Mapa final'!#REF!="Mayor"),CONCATENATE("R2C",'Mapa final'!#REF!),"")</f>
        <v>#REF!</v>
      </c>
      <c r="AH27" s="37" t="e">
        <f>IF(AND('Mapa final'!#REF!="Media",'Mapa final'!#REF!="Catastrófico"),CONCATENATE("R2C",'Mapa final'!#REF!),"")</f>
        <v>#REF!</v>
      </c>
      <c r="AI27" s="38" t="e">
        <f>IF(AND('Mapa final'!#REF!="Media",'Mapa final'!#REF!="Catastrófico"),CONCATENATE("R2C",'Mapa final'!#REF!),"")</f>
        <v>#REF!</v>
      </c>
      <c r="AJ27" s="38" t="e">
        <f>IF(AND('Mapa final'!#REF!="Media",'Mapa final'!#REF!="Catastrófico"),CONCATENATE("R2C",'Mapa final'!#REF!),"")</f>
        <v>#REF!</v>
      </c>
      <c r="AK27" s="38" t="e">
        <f>IF(AND('Mapa final'!#REF!="Media",'Mapa final'!#REF!="Catastrófico"),CONCATENATE("R2C",'Mapa final'!#REF!),"")</f>
        <v>#REF!</v>
      </c>
      <c r="AL27" s="38" t="e">
        <f>IF(AND('Mapa final'!#REF!="Media",'Mapa final'!#REF!="Catastrófico"),CONCATENATE("R2C",'Mapa final'!#REF!),"")</f>
        <v>#REF!</v>
      </c>
      <c r="AM27" s="39" t="e">
        <f>IF(AND('Mapa final'!#REF!="Media",'Mapa final'!#REF!="Catastrófico"),CONCATENATE("R2C",'Mapa final'!#REF!),"")</f>
        <v>#REF!</v>
      </c>
      <c r="AN27" s="66"/>
      <c r="AO27" s="385"/>
      <c r="AP27" s="386"/>
      <c r="AQ27" s="386"/>
      <c r="AR27" s="386"/>
      <c r="AS27" s="386"/>
      <c r="AT27" s="387"/>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row>
    <row r="28" spans="1:76" ht="15" customHeight="1" x14ac:dyDescent="0.25">
      <c r="A28" s="66"/>
      <c r="B28" s="368"/>
      <c r="C28" s="368"/>
      <c r="D28" s="369"/>
      <c r="E28" s="352"/>
      <c r="F28" s="353"/>
      <c r="G28" s="353"/>
      <c r="H28" s="353"/>
      <c r="I28" s="371"/>
      <c r="J28" s="50" t="str">
        <f ca="1">IF(AND('Mapa final'!$AA$11="Media",'Mapa final'!$AC$11="Leve"),CONCATENATE("R3C",'Mapa final'!$Q$11),"")</f>
        <v/>
      </c>
      <c r="K28" s="51" t="e">
        <f>IF(AND('Mapa final'!#REF!="Media",'Mapa final'!#REF!="Leve"),CONCATENATE("R3C",'Mapa final'!#REF!),"")</f>
        <v>#REF!</v>
      </c>
      <c r="L28" s="51" t="e">
        <f>IF(AND('Mapa final'!#REF!="Media",'Mapa final'!#REF!="Leve"),CONCATENATE("R3C",'Mapa final'!#REF!),"")</f>
        <v>#REF!</v>
      </c>
      <c r="M28" s="51" t="e">
        <f>IF(AND('Mapa final'!#REF!="Media",'Mapa final'!#REF!="Leve"),CONCATENATE("R3C",'Mapa final'!#REF!),"")</f>
        <v>#REF!</v>
      </c>
      <c r="N28" s="51" t="e">
        <f>IF(AND('Mapa final'!#REF!="Media",'Mapa final'!#REF!="Leve"),CONCATENATE("R3C",'Mapa final'!#REF!),"")</f>
        <v>#REF!</v>
      </c>
      <c r="O28" s="52" t="e">
        <f>IF(AND('Mapa final'!#REF!="Media",'Mapa final'!#REF!="Leve"),CONCATENATE("R3C",'Mapa final'!#REF!),"")</f>
        <v>#REF!</v>
      </c>
      <c r="P28" s="50" t="str">
        <f ca="1">IF(AND('Mapa final'!$AA$11="Media",'Mapa final'!$AC$11="Menor"),CONCATENATE("R3C",'Mapa final'!$Q$11),"")</f>
        <v/>
      </c>
      <c r="Q28" s="51" t="e">
        <f>IF(AND('Mapa final'!#REF!="Media",'Mapa final'!#REF!="Menor"),CONCATENATE("R3C",'Mapa final'!#REF!),"")</f>
        <v>#REF!</v>
      </c>
      <c r="R28" s="51" t="e">
        <f>IF(AND('Mapa final'!#REF!="Media",'Mapa final'!#REF!="Menor"),CONCATENATE("R3C",'Mapa final'!#REF!),"")</f>
        <v>#REF!</v>
      </c>
      <c r="S28" s="51" t="e">
        <f>IF(AND('Mapa final'!#REF!="Media",'Mapa final'!#REF!="Menor"),CONCATENATE("R3C",'Mapa final'!#REF!),"")</f>
        <v>#REF!</v>
      </c>
      <c r="T28" s="51" t="e">
        <f>IF(AND('Mapa final'!#REF!="Media",'Mapa final'!#REF!="Menor"),CONCATENATE("R3C",'Mapa final'!#REF!),"")</f>
        <v>#REF!</v>
      </c>
      <c r="U28" s="52" t="e">
        <f>IF(AND('Mapa final'!#REF!="Media",'Mapa final'!#REF!="Menor"),CONCATENATE("R3C",'Mapa final'!#REF!),"")</f>
        <v>#REF!</v>
      </c>
      <c r="V28" s="50" t="str">
        <f ca="1">IF(AND('Mapa final'!$AA$11="Media",'Mapa final'!$AC$11="Moderado"),CONCATENATE("R3C",'Mapa final'!$Q$11),"")</f>
        <v>R3C1</v>
      </c>
      <c r="W28" s="51" t="e">
        <f>IF(AND('Mapa final'!#REF!="Media",'Mapa final'!#REF!="Moderado"),CONCATENATE("R3C",'Mapa final'!#REF!),"")</f>
        <v>#REF!</v>
      </c>
      <c r="X28" s="51" t="e">
        <f>IF(AND('Mapa final'!#REF!="Media",'Mapa final'!#REF!="Moderado"),CONCATENATE("R3C",'Mapa final'!#REF!),"")</f>
        <v>#REF!</v>
      </c>
      <c r="Y28" s="51" t="e">
        <f>IF(AND('Mapa final'!#REF!="Media",'Mapa final'!#REF!="Moderado"),CONCATENATE("R3C",'Mapa final'!#REF!),"")</f>
        <v>#REF!</v>
      </c>
      <c r="Z28" s="51" t="e">
        <f>IF(AND('Mapa final'!#REF!="Media",'Mapa final'!#REF!="Moderado"),CONCATENATE("R3C",'Mapa final'!#REF!),"")</f>
        <v>#REF!</v>
      </c>
      <c r="AA28" s="52" t="e">
        <f>IF(AND('Mapa final'!#REF!="Media",'Mapa final'!#REF!="Moderado"),CONCATENATE("R3C",'Mapa final'!#REF!),"")</f>
        <v>#REF!</v>
      </c>
      <c r="AB28" s="34" t="str">
        <f ca="1">IF(AND('Mapa final'!$AA$11="Media",'Mapa final'!$AC$11="Mayor"),CONCATENATE("R3C",'Mapa final'!$Q$11),"")</f>
        <v/>
      </c>
      <c r="AC28" s="35" t="e">
        <f>IF(AND('Mapa final'!#REF!="Media",'Mapa final'!#REF!="Mayor"),CONCATENATE("R3C",'Mapa final'!#REF!),"")</f>
        <v>#REF!</v>
      </c>
      <c r="AD28" s="35" t="e">
        <f>IF(AND('Mapa final'!#REF!="Media",'Mapa final'!#REF!="Mayor"),CONCATENATE("R3C",'Mapa final'!#REF!),"")</f>
        <v>#REF!</v>
      </c>
      <c r="AE28" s="35" t="e">
        <f>IF(AND('Mapa final'!#REF!="Media",'Mapa final'!#REF!="Mayor"),CONCATENATE("R3C",'Mapa final'!#REF!),"")</f>
        <v>#REF!</v>
      </c>
      <c r="AF28" s="35" t="e">
        <f>IF(AND('Mapa final'!#REF!="Media",'Mapa final'!#REF!="Mayor"),CONCATENATE("R3C",'Mapa final'!#REF!),"")</f>
        <v>#REF!</v>
      </c>
      <c r="AG28" s="36" t="e">
        <f>IF(AND('Mapa final'!#REF!="Media",'Mapa final'!#REF!="Mayor"),CONCATENATE("R3C",'Mapa final'!#REF!),"")</f>
        <v>#REF!</v>
      </c>
      <c r="AH28" s="37" t="str">
        <f ca="1">IF(AND('Mapa final'!$AA$11="Media",'Mapa final'!$AC$11="Catastrófico"),CONCATENATE("R3C",'Mapa final'!$Q$11),"")</f>
        <v/>
      </c>
      <c r="AI28" s="38" t="e">
        <f>IF(AND('Mapa final'!#REF!="Media",'Mapa final'!#REF!="Catastrófico"),CONCATENATE("R3C",'Mapa final'!#REF!),"")</f>
        <v>#REF!</v>
      </c>
      <c r="AJ28" s="38" t="e">
        <f>IF(AND('Mapa final'!#REF!="Media",'Mapa final'!#REF!="Catastrófico"),CONCATENATE("R3C",'Mapa final'!#REF!),"")</f>
        <v>#REF!</v>
      </c>
      <c r="AK28" s="38" t="e">
        <f>IF(AND('Mapa final'!#REF!="Media",'Mapa final'!#REF!="Catastrófico"),CONCATENATE("R3C",'Mapa final'!#REF!),"")</f>
        <v>#REF!</v>
      </c>
      <c r="AL28" s="38" t="e">
        <f>IF(AND('Mapa final'!#REF!="Media",'Mapa final'!#REF!="Catastrófico"),CONCATENATE("R3C",'Mapa final'!#REF!),"")</f>
        <v>#REF!</v>
      </c>
      <c r="AM28" s="39" t="e">
        <f>IF(AND('Mapa final'!#REF!="Media",'Mapa final'!#REF!="Catastrófico"),CONCATENATE("R3C",'Mapa final'!#REF!),"")</f>
        <v>#REF!</v>
      </c>
      <c r="AN28" s="66"/>
      <c r="AO28" s="385"/>
      <c r="AP28" s="386"/>
      <c r="AQ28" s="386"/>
      <c r="AR28" s="386"/>
      <c r="AS28" s="386"/>
      <c r="AT28" s="387"/>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row>
    <row r="29" spans="1:76" ht="15" customHeight="1" x14ac:dyDescent="0.25">
      <c r="A29" s="66"/>
      <c r="B29" s="368"/>
      <c r="C29" s="368"/>
      <c r="D29" s="369"/>
      <c r="E29" s="352"/>
      <c r="F29" s="353"/>
      <c r="G29" s="353"/>
      <c r="H29" s="353"/>
      <c r="I29" s="371"/>
      <c r="J29" s="50" t="str">
        <f ca="1">IF(AND('Mapa final'!$AA$12="Media",'Mapa final'!$AC$12="Leve"),CONCATENATE("R4C",'Mapa final'!$Q$12),"")</f>
        <v/>
      </c>
      <c r="K29" s="51" t="e">
        <f>IF(AND('Mapa final'!#REF!="Media",'Mapa final'!#REF!="Leve"),CONCATENATE("R4C",'Mapa final'!#REF!),"")</f>
        <v>#REF!</v>
      </c>
      <c r="L29" s="51" t="e">
        <f>IF(AND('Mapa final'!#REF!="Media",'Mapa final'!#REF!="Leve"),CONCATENATE("R4C",'Mapa final'!#REF!),"")</f>
        <v>#REF!</v>
      </c>
      <c r="M29" s="51" t="e">
        <f>IF(AND('Mapa final'!#REF!="Media",'Mapa final'!#REF!="Leve"),CONCATENATE("R4C",'Mapa final'!#REF!),"")</f>
        <v>#REF!</v>
      </c>
      <c r="N29" s="51" t="e">
        <f>IF(AND('Mapa final'!#REF!="Media",'Mapa final'!#REF!="Leve"),CONCATENATE("R4C",'Mapa final'!#REF!),"")</f>
        <v>#REF!</v>
      </c>
      <c r="O29" s="52" t="e">
        <f>IF(AND('Mapa final'!#REF!="Media",'Mapa final'!#REF!="Leve"),CONCATENATE("R4C",'Mapa final'!#REF!),"")</f>
        <v>#REF!</v>
      </c>
      <c r="P29" s="50" t="str">
        <f ca="1">IF(AND('Mapa final'!$AA$12="Media",'Mapa final'!$AC$12="Menor"),CONCATENATE("R4C",'Mapa final'!$Q$12),"")</f>
        <v/>
      </c>
      <c r="Q29" s="51" t="e">
        <f>IF(AND('Mapa final'!#REF!="Media",'Mapa final'!#REF!="Menor"),CONCATENATE("R4C",'Mapa final'!#REF!),"")</f>
        <v>#REF!</v>
      </c>
      <c r="R29" s="51" t="e">
        <f>IF(AND('Mapa final'!#REF!="Media",'Mapa final'!#REF!="Menor"),CONCATENATE("R4C",'Mapa final'!#REF!),"")</f>
        <v>#REF!</v>
      </c>
      <c r="S29" s="51" t="e">
        <f>IF(AND('Mapa final'!#REF!="Media",'Mapa final'!#REF!="Menor"),CONCATENATE("R4C",'Mapa final'!#REF!),"")</f>
        <v>#REF!</v>
      </c>
      <c r="T29" s="51" t="e">
        <f>IF(AND('Mapa final'!#REF!="Media",'Mapa final'!#REF!="Menor"),CONCATENATE("R4C",'Mapa final'!#REF!),"")</f>
        <v>#REF!</v>
      </c>
      <c r="U29" s="52" t="e">
        <f>IF(AND('Mapa final'!#REF!="Media",'Mapa final'!#REF!="Menor"),CONCATENATE("R4C",'Mapa final'!#REF!),"")</f>
        <v>#REF!</v>
      </c>
      <c r="V29" s="50" t="str">
        <f ca="1">IF(AND('Mapa final'!$AA$12="Media",'Mapa final'!$AC$12="Moderado"),CONCATENATE("R4C",'Mapa final'!$Q$12),"")</f>
        <v/>
      </c>
      <c r="W29" s="51" t="e">
        <f>IF(AND('Mapa final'!#REF!="Media",'Mapa final'!#REF!="Moderado"),CONCATENATE("R4C",'Mapa final'!#REF!),"")</f>
        <v>#REF!</v>
      </c>
      <c r="X29" s="51" t="e">
        <f>IF(AND('Mapa final'!#REF!="Media",'Mapa final'!#REF!="Moderado"),CONCATENATE("R4C",'Mapa final'!#REF!),"")</f>
        <v>#REF!</v>
      </c>
      <c r="Y29" s="51" t="e">
        <f>IF(AND('Mapa final'!#REF!="Media",'Mapa final'!#REF!="Moderado"),CONCATENATE("R4C",'Mapa final'!#REF!),"")</f>
        <v>#REF!</v>
      </c>
      <c r="Z29" s="51" t="e">
        <f>IF(AND('Mapa final'!#REF!="Media",'Mapa final'!#REF!="Moderado"),CONCATENATE("R4C",'Mapa final'!#REF!),"")</f>
        <v>#REF!</v>
      </c>
      <c r="AA29" s="52" t="e">
        <f>IF(AND('Mapa final'!#REF!="Media",'Mapa final'!#REF!="Moderado"),CONCATENATE("R4C",'Mapa final'!#REF!),"")</f>
        <v>#REF!</v>
      </c>
      <c r="AB29" s="34" t="str">
        <f ca="1">IF(AND('Mapa final'!$AA$12="Media",'Mapa final'!$AC$12="Mayor"),CONCATENATE("R4C",'Mapa final'!$Q$12),"")</f>
        <v/>
      </c>
      <c r="AC29" s="35" t="e">
        <f>IF(AND('Mapa final'!#REF!="Media",'Mapa final'!#REF!="Mayor"),CONCATENATE("R4C",'Mapa final'!#REF!),"")</f>
        <v>#REF!</v>
      </c>
      <c r="AD29" s="40" t="e">
        <f>IF(AND('Mapa final'!#REF!="Media",'Mapa final'!#REF!="Mayor"),CONCATENATE("R4C",'Mapa final'!#REF!),"")</f>
        <v>#REF!</v>
      </c>
      <c r="AE29" s="40" t="e">
        <f>IF(AND('Mapa final'!#REF!="Media",'Mapa final'!#REF!="Mayor"),CONCATENATE("R4C",'Mapa final'!#REF!),"")</f>
        <v>#REF!</v>
      </c>
      <c r="AF29" s="40" t="e">
        <f>IF(AND('Mapa final'!#REF!="Media",'Mapa final'!#REF!="Mayor"),CONCATENATE("R4C",'Mapa final'!#REF!),"")</f>
        <v>#REF!</v>
      </c>
      <c r="AG29" s="36" t="e">
        <f>IF(AND('Mapa final'!#REF!="Media",'Mapa final'!#REF!="Mayor"),CONCATENATE("R4C",'Mapa final'!#REF!),"")</f>
        <v>#REF!</v>
      </c>
      <c r="AH29" s="37" t="str">
        <f ca="1">IF(AND('Mapa final'!$AA$12="Media",'Mapa final'!$AC$12="Catastrófico"),CONCATENATE("R4C",'Mapa final'!$Q$12),"")</f>
        <v/>
      </c>
      <c r="AI29" s="38" t="e">
        <f>IF(AND('Mapa final'!#REF!="Media",'Mapa final'!#REF!="Catastrófico"),CONCATENATE("R4C",'Mapa final'!#REF!),"")</f>
        <v>#REF!</v>
      </c>
      <c r="AJ29" s="38" t="e">
        <f>IF(AND('Mapa final'!#REF!="Media",'Mapa final'!#REF!="Catastrófico"),CONCATENATE("R4C",'Mapa final'!#REF!),"")</f>
        <v>#REF!</v>
      </c>
      <c r="AK29" s="38" t="e">
        <f>IF(AND('Mapa final'!#REF!="Media",'Mapa final'!#REF!="Catastrófico"),CONCATENATE("R4C",'Mapa final'!#REF!),"")</f>
        <v>#REF!</v>
      </c>
      <c r="AL29" s="38" t="e">
        <f>IF(AND('Mapa final'!#REF!="Media",'Mapa final'!#REF!="Catastrófico"),CONCATENATE("R4C",'Mapa final'!#REF!),"")</f>
        <v>#REF!</v>
      </c>
      <c r="AM29" s="39" t="e">
        <f>IF(AND('Mapa final'!#REF!="Media",'Mapa final'!#REF!="Catastrófico"),CONCATENATE("R4C",'Mapa final'!#REF!),"")</f>
        <v>#REF!</v>
      </c>
      <c r="AN29" s="66"/>
      <c r="AO29" s="385"/>
      <c r="AP29" s="386"/>
      <c r="AQ29" s="386"/>
      <c r="AR29" s="386"/>
      <c r="AS29" s="386"/>
      <c r="AT29" s="387"/>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row>
    <row r="30" spans="1:76" ht="15" customHeight="1" x14ac:dyDescent="0.25">
      <c r="A30" s="66"/>
      <c r="B30" s="368"/>
      <c r="C30" s="368"/>
      <c r="D30" s="369"/>
      <c r="E30" s="352"/>
      <c r="F30" s="353"/>
      <c r="G30" s="353"/>
      <c r="H30" s="353"/>
      <c r="I30" s="371"/>
      <c r="J30" s="50" t="str">
        <f>IF(AND('Mapa final'!$AA$13="Media",'Mapa final'!$AC$13="Leve"),CONCATENATE("R5C",'Mapa final'!$Q$13),"")</f>
        <v/>
      </c>
      <c r="K30" s="51" t="str">
        <f>IF(AND('Mapa final'!$AA$14="Media",'Mapa final'!$AC$14="Leve"),CONCATENATE("R5C",'Mapa final'!$Q$14),"")</f>
        <v/>
      </c>
      <c r="L30" s="51" t="str">
        <f>IF(AND('Mapa final'!$AA$15="Media",'Mapa final'!$AC$15="Leve"),CONCATENATE("R5C",'Mapa final'!$Q$15),"")</f>
        <v/>
      </c>
      <c r="M30" s="51" t="str">
        <f>IF(AND('Mapa final'!$AA$16="Media",'Mapa final'!$AC$16="Leve"),CONCATENATE("R5C",'Mapa final'!$Q$16),"")</f>
        <v/>
      </c>
      <c r="N30" s="51" t="str">
        <f>IF(AND('Mapa final'!$AA$17="Media",'Mapa final'!$AC$17="Leve"),CONCATENATE("R5C",'Mapa final'!$Q$17),"")</f>
        <v/>
      </c>
      <c r="O30" s="52" t="str">
        <f>IF(AND('Mapa final'!$AA$18="Media",'Mapa final'!$AC$18="Leve"),CONCATENATE("R5C",'Mapa final'!$Q$18),"")</f>
        <v/>
      </c>
      <c r="P30" s="50" t="str">
        <f>IF(AND('Mapa final'!$AA$13="Media",'Mapa final'!$AC$13="Menor"),CONCATENATE("R5C",'Mapa final'!$Q$13),"")</f>
        <v/>
      </c>
      <c r="Q30" s="51" t="str">
        <f>IF(AND('Mapa final'!$AA$14="Media",'Mapa final'!$AC$14="Menor"),CONCATENATE("R5C",'Mapa final'!$Q$14),"")</f>
        <v/>
      </c>
      <c r="R30" s="51" t="str">
        <f>IF(AND('Mapa final'!$AA$15="Media",'Mapa final'!$AC$15="Menor"),CONCATENATE("R5C",'Mapa final'!$Q$15),"")</f>
        <v/>
      </c>
      <c r="S30" s="51" t="str">
        <f>IF(AND('Mapa final'!$AA$16="Media",'Mapa final'!$AC$16="Menor"),CONCATENATE("R5C",'Mapa final'!$Q$16),"")</f>
        <v/>
      </c>
      <c r="T30" s="51" t="str">
        <f>IF(AND('Mapa final'!$AA$17="Media",'Mapa final'!$AC$17="Menor"),CONCATENATE("R5C",'Mapa final'!$Q$17),"")</f>
        <v/>
      </c>
      <c r="U30" s="52" t="str">
        <f>IF(AND('Mapa final'!$AA$18="Media",'Mapa final'!$AC$18="Menor"),CONCATENATE("R5C",'Mapa final'!$Q$18),"")</f>
        <v/>
      </c>
      <c r="V30" s="50" t="str">
        <f>IF(AND('Mapa final'!$AA$13="Media",'Mapa final'!$AC$13="Moderado"),CONCATENATE("R5C",'Mapa final'!$Q$13),"")</f>
        <v/>
      </c>
      <c r="W30" s="51" t="str">
        <f>IF(AND('Mapa final'!$AA$14="Media",'Mapa final'!$AC$14="Moderado"),CONCATENATE("R5C",'Mapa final'!$Q$14),"")</f>
        <v/>
      </c>
      <c r="X30" s="51" t="str">
        <f>IF(AND('Mapa final'!$AA$15="Media",'Mapa final'!$AC$15="Moderado"),CONCATENATE("R5C",'Mapa final'!$Q$15),"")</f>
        <v/>
      </c>
      <c r="Y30" s="51" t="str">
        <f>IF(AND('Mapa final'!$AA$16="Media",'Mapa final'!$AC$16="Moderado"),CONCATENATE("R5C",'Mapa final'!$Q$16),"")</f>
        <v/>
      </c>
      <c r="Z30" s="51" t="str">
        <f>IF(AND('Mapa final'!$AA$17="Media",'Mapa final'!$AC$17="Moderado"),CONCATENATE("R5C",'Mapa final'!$Q$17),"")</f>
        <v/>
      </c>
      <c r="AA30" s="52" t="str">
        <f>IF(AND('Mapa final'!$AA$18="Media",'Mapa final'!$AC$18="Moderado"),CONCATENATE("R5C",'Mapa final'!$Q$18),"")</f>
        <v/>
      </c>
      <c r="AB30" s="34" t="str">
        <f>IF(AND('Mapa final'!$AA$13="Media",'Mapa final'!$AC$13="Mayor"),CONCATENATE("R5C",'Mapa final'!$Q$13),"")</f>
        <v/>
      </c>
      <c r="AC30" s="35" t="str">
        <f>IF(AND('Mapa final'!$AA$14="Media",'Mapa final'!$AC$14="Mayor"),CONCATENATE("R5C",'Mapa final'!$Q$14),"")</f>
        <v/>
      </c>
      <c r="AD30" s="40" t="str">
        <f>IF(AND('Mapa final'!$AA$15="Media",'Mapa final'!$AC$15="Mayor"),CONCATENATE("R5C",'Mapa final'!$Q$15),"")</f>
        <v/>
      </c>
      <c r="AE30" s="40" t="str">
        <f>IF(AND('Mapa final'!$AA$16="Media",'Mapa final'!$AC$16="Mayor"),CONCATENATE("R5C",'Mapa final'!$Q$16),"")</f>
        <v/>
      </c>
      <c r="AF30" s="40" t="str">
        <f>IF(AND('Mapa final'!$AA$17="Media",'Mapa final'!$AC$17="Mayor"),CONCATENATE("R5C",'Mapa final'!$Q$17),"")</f>
        <v/>
      </c>
      <c r="AG30" s="36" t="str">
        <f>IF(AND('Mapa final'!$AA$18="Media",'Mapa final'!$AC$18="Mayor"),CONCATENATE("R5C",'Mapa final'!$Q$18),"")</f>
        <v/>
      </c>
      <c r="AH30" s="37" t="str">
        <f>IF(AND('Mapa final'!$AA$13="Media",'Mapa final'!$AC$13="Catastrófico"),CONCATENATE("R5C",'Mapa final'!$Q$13),"")</f>
        <v/>
      </c>
      <c r="AI30" s="38" t="str">
        <f>IF(AND('Mapa final'!$AA$14="Media",'Mapa final'!$AC$14="Catastrófico"),CONCATENATE("R5C",'Mapa final'!$Q$14),"")</f>
        <v/>
      </c>
      <c r="AJ30" s="38" t="str">
        <f>IF(AND('Mapa final'!$AA$15="Media",'Mapa final'!$AC$15="Catastrófico"),CONCATENATE("R5C",'Mapa final'!$Q$15),"")</f>
        <v/>
      </c>
      <c r="AK30" s="38" t="str">
        <f>IF(AND('Mapa final'!$AA$16="Media",'Mapa final'!$AC$16="Catastrófico"),CONCATENATE("R5C",'Mapa final'!$Q$16),"")</f>
        <v/>
      </c>
      <c r="AL30" s="38" t="str">
        <f>IF(AND('Mapa final'!$AA$17="Media",'Mapa final'!$AC$17="Catastrófico"),CONCATENATE("R5C",'Mapa final'!$Q$17),"")</f>
        <v/>
      </c>
      <c r="AM30" s="39" t="str">
        <f>IF(AND('Mapa final'!$AA$18="Media",'Mapa final'!$AC$18="Catastrófico"),CONCATENATE("R5C",'Mapa final'!$Q$18),"")</f>
        <v/>
      </c>
      <c r="AN30" s="66"/>
      <c r="AO30" s="385"/>
      <c r="AP30" s="386"/>
      <c r="AQ30" s="386"/>
      <c r="AR30" s="386"/>
      <c r="AS30" s="386"/>
      <c r="AT30" s="387"/>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row>
    <row r="31" spans="1:76" ht="15" customHeight="1" x14ac:dyDescent="0.25">
      <c r="A31" s="66"/>
      <c r="B31" s="368"/>
      <c r="C31" s="368"/>
      <c r="D31" s="369"/>
      <c r="E31" s="352"/>
      <c r="F31" s="353"/>
      <c r="G31" s="353"/>
      <c r="H31" s="353"/>
      <c r="I31" s="371"/>
      <c r="J31" s="50" t="str">
        <f>IF(AND('Mapa final'!$AA$19="Media",'Mapa final'!$AC$19="Leve"),CONCATENATE("R6C",'Mapa final'!$Q$19),"")</f>
        <v/>
      </c>
      <c r="K31" s="51" t="str">
        <f>IF(AND('Mapa final'!$AA$20="Media",'Mapa final'!$AC$20="Leve"),CONCATENATE("R6C",'Mapa final'!$Q$20),"")</f>
        <v/>
      </c>
      <c r="L31" s="51" t="str">
        <f>IF(AND('Mapa final'!$AA$21="Media",'Mapa final'!$AC$21="Leve"),CONCATENATE("R6C",'Mapa final'!$Q$21),"")</f>
        <v/>
      </c>
      <c r="M31" s="51" t="str">
        <f>IF(AND('Mapa final'!$AA$22="Media",'Mapa final'!$AC$22="Leve"),CONCATENATE("R6C",'Mapa final'!$Q$22),"")</f>
        <v/>
      </c>
      <c r="N31" s="51" t="str">
        <f>IF(AND('Mapa final'!$AA$23="Media",'Mapa final'!$AC$23="Leve"),CONCATENATE("R6C",'Mapa final'!$Q$23),"")</f>
        <v/>
      </c>
      <c r="O31" s="52" t="str">
        <f>IF(AND('Mapa final'!$AA$24="Media",'Mapa final'!$AC$24="Leve"),CONCATENATE("R6C",'Mapa final'!$Q$24),"")</f>
        <v/>
      </c>
      <c r="P31" s="50" t="str">
        <f>IF(AND('Mapa final'!$AA$19="Media",'Mapa final'!$AC$19="Menor"),CONCATENATE("R6C",'Mapa final'!$Q$19),"")</f>
        <v/>
      </c>
      <c r="Q31" s="51" t="str">
        <f>IF(AND('Mapa final'!$AA$20="Media",'Mapa final'!$AC$20="Menor"),CONCATENATE("R6C",'Mapa final'!$Q$20),"")</f>
        <v/>
      </c>
      <c r="R31" s="51" t="str">
        <f>IF(AND('Mapa final'!$AA$21="Media",'Mapa final'!$AC$21="Menor"),CONCATENATE("R6C",'Mapa final'!$Q$21),"")</f>
        <v/>
      </c>
      <c r="S31" s="51" t="str">
        <f>IF(AND('Mapa final'!$AA$22="Media",'Mapa final'!$AC$22="Menor"),CONCATENATE("R6C",'Mapa final'!$Q$22),"")</f>
        <v/>
      </c>
      <c r="T31" s="51" t="str">
        <f>IF(AND('Mapa final'!$AA$23="Media",'Mapa final'!$AC$23="Menor"),CONCATENATE("R6C",'Mapa final'!$Q$23),"")</f>
        <v/>
      </c>
      <c r="U31" s="52" t="str">
        <f>IF(AND('Mapa final'!$AA$24="Media",'Mapa final'!$AC$24="Menor"),CONCATENATE("R6C",'Mapa final'!$Q$24),"")</f>
        <v/>
      </c>
      <c r="V31" s="50" t="str">
        <f>IF(AND('Mapa final'!$AA$19="Media",'Mapa final'!$AC$19="Moderado"),CONCATENATE("R6C",'Mapa final'!$Q$19),"")</f>
        <v/>
      </c>
      <c r="W31" s="51" t="str">
        <f>IF(AND('Mapa final'!$AA$20="Media",'Mapa final'!$AC$20="Moderado"),CONCATENATE("R6C",'Mapa final'!$Q$20),"")</f>
        <v/>
      </c>
      <c r="X31" s="51" t="str">
        <f>IF(AND('Mapa final'!$AA$21="Media",'Mapa final'!$AC$21="Moderado"),CONCATENATE("R6C",'Mapa final'!$Q$21),"")</f>
        <v/>
      </c>
      <c r="Y31" s="51" t="str">
        <f>IF(AND('Mapa final'!$AA$22="Media",'Mapa final'!$AC$22="Moderado"),CONCATENATE("R6C",'Mapa final'!$Q$22),"")</f>
        <v/>
      </c>
      <c r="Z31" s="51" t="str">
        <f>IF(AND('Mapa final'!$AA$23="Media",'Mapa final'!$AC$23="Moderado"),CONCATENATE("R6C",'Mapa final'!$Q$23),"")</f>
        <v/>
      </c>
      <c r="AA31" s="52" t="str">
        <f>IF(AND('Mapa final'!$AA$24="Media",'Mapa final'!$AC$24="Moderado"),CONCATENATE("R6C",'Mapa final'!$Q$24),"")</f>
        <v/>
      </c>
      <c r="AB31" s="34" t="str">
        <f>IF(AND('Mapa final'!$AA$19="Media",'Mapa final'!$AC$19="Mayor"),CONCATENATE("R6C",'Mapa final'!$Q$19),"")</f>
        <v/>
      </c>
      <c r="AC31" s="35" t="str">
        <f>IF(AND('Mapa final'!$AA$20="Media",'Mapa final'!$AC$20="Mayor"),CONCATENATE("R6C",'Mapa final'!$Q$20),"")</f>
        <v/>
      </c>
      <c r="AD31" s="40" t="str">
        <f>IF(AND('Mapa final'!$AA$21="Media",'Mapa final'!$AC$21="Mayor"),CONCATENATE("R6C",'Mapa final'!$Q$21),"")</f>
        <v/>
      </c>
      <c r="AE31" s="40" t="str">
        <f>IF(AND('Mapa final'!$AA$22="Media",'Mapa final'!$AC$22="Mayor"),CONCATENATE("R6C",'Mapa final'!$Q$22),"")</f>
        <v/>
      </c>
      <c r="AF31" s="40" t="str">
        <f>IF(AND('Mapa final'!$AA$23="Media",'Mapa final'!$AC$23="Mayor"),CONCATENATE("R6C",'Mapa final'!$Q$23),"")</f>
        <v/>
      </c>
      <c r="AG31" s="36" t="str">
        <f>IF(AND('Mapa final'!$AA$24="Media",'Mapa final'!$AC$24="Mayor"),CONCATENATE("R6C",'Mapa final'!$Q$24),"")</f>
        <v/>
      </c>
      <c r="AH31" s="37" t="str">
        <f>IF(AND('Mapa final'!$AA$19="Media",'Mapa final'!$AC$19="Catastrófico"),CONCATENATE("R6C",'Mapa final'!$Q$19),"")</f>
        <v/>
      </c>
      <c r="AI31" s="38" t="str">
        <f>IF(AND('Mapa final'!$AA$20="Media",'Mapa final'!$AC$20="Catastrófico"),CONCATENATE("R6C",'Mapa final'!$Q$20),"")</f>
        <v/>
      </c>
      <c r="AJ31" s="38" t="str">
        <f>IF(AND('Mapa final'!$AA$21="Media",'Mapa final'!$AC$21="Catastrófico"),CONCATENATE("R6C",'Mapa final'!$Q$21),"")</f>
        <v/>
      </c>
      <c r="AK31" s="38" t="str">
        <f>IF(AND('Mapa final'!$AA$22="Media",'Mapa final'!$AC$22="Catastrófico"),CONCATENATE("R6C",'Mapa final'!$Q$22),"")</f>
        <v/>
      </c>
      <c r="AL31" s="38" t="str">
        <f>IF(AND('Mapa final'!$AA$23="Media",'Mapa final'!$AC$23="Catastrófico"),CONCATENATE("R6C",'Mapa final'!$Q$23),"")</f>
        <v/>
      </c>
      <c r="AM31" s="39" t="str">
        <f>IF(AND('Mapa final'!$AA$24="Media",'Mapa final'!$AC$24="Catastrófico"),CONCATENATE("R6C",'Mapa final'!$Q$24),"")</f>
        <v/>
      </c>
      <c r="AN31" s="66"/>
      <c r="AO31" s="385"/>
      <c r="AP31" s="386"/>
      <c r="AQ31" s="386"/>
      <c r="AR31" s="386"/>
      <c r="AS31" s="386"/>
      <c r="AT31" s="387"/>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row>
    <row r="32" spans="1:76" ht="15" customHeight="1" x14ac:dyDescent="0.25">
      <c r="A32" s="66"/>
      <c r="B32" s="368"/>
      <c r="C32" s="368"/>
      <c r="D32" s="369"/>
      <c r="E32" s="352"/>
      <c r="F32" s="353"/>
      <c r="G32" s="353"/>
      <c r="H32" s="353"/>
      <c r="I32" s="371"/>
      <c r="J32" s="50" t="str">
        <f>IF(AND('Mapa final'!$AA$25="Media",'Mapa final'!$AC$25="Leve"),CONCATENATE("R7C",'Mapa final'!$Q$25),"")</f>
        <v/>
      </c>
      <c r="K32" s="51" t="str">
        <f>IF(AND('Mapa final'!$AA$26="Media",'Mapa final'!$AC$26="Leve"),CONCATENATE("R7C",'Mapa final'!$Q$26),"")</f>
        <v/>
      </c>
      <c r="L32" s="51" t="str">
        <f>IF(AND('Mapa final'!$AA$27="Media",'Mapa final'!$AC$27="Leve"),CONCATENATE("R7C",'Mapa final'!$Q$27),"")</f>
        <v/>
      </c>
      <c r="M32" s="51" t="str">
        <f>IF(AND('Mapa final'!$AA$28="Media",'Mapa final'!$AC$28="Leve"),CONCATENATE("R7C",'Mapa final'!$Q$28),"")</f>
        <v/>
      </c>
      <c r="N32" s="51" t="str">
        <f>IF(AND('Mapa final'!$AA$29="Media",'Mapa final'!$AC$29="Leve"),CONCATENATE("R7C",'Mapa final'!$Q$29),"")</f>
        <v/>
      </c>
      <c r="O32" s="52" t="str">
        <f>IF(AND('Mapa final'!$AA$30="Media",'Mapa final'!$AC$30="Leve"),CONCATENATE("R7C",'Mapa final'!$Q$30),"")</f>
        <v/>
      </c>
      <c r="P32" s="50" t="str">
        <f>IF(AND('Mapa final'!$AA$25="Media",'Mapa final'!$AC$25="Menor"),CONCATENATE("R7C",'Mapa final'!$Q$25),"")</f>
        <v/>
      </c>
      <c r="Q32" s="51" t="str">
        <f>IF(AND('Mapa final'!$AA$26="Media",'Mapa final'!$AC$26="Menor"),CONCATENATE("R7C",'Mapa final'!$Q$26),"")</f>
        <v/>
      </c>
      <c r="R32" s="51" t="str">
        <f>IF(AND('Mapa final'!$AA$27="Media",'Mapa final'!$AC$27="Menor"),CONCATENATE("R7C",'Mapa final'!$Q$27),"")</f>
        <v/>
      </c>
      <c r="S32" s="51" t="str">
        <f>IF(AND('Mapa final'!$AA$28="Media",'Mapa final'!$AC$28="Menor"),CONCATENATE("R7C",'Mapa final'!$Q$28),"")</f>
        <v/>
      </c>
      <c r="T32" s="51" t="str">
        <f>IF(AND('Mapa final'!$AA$29="Media",'Mapa final'!$AC$29="Menor"),CONCATENATE("R7C",'Mapa final'!$Q$29),"")</f>
        <v/>
      </c>
      <c r="U32" s="52" t="str">
        <f>IF(AND('Mapa final'!$AA$30="Media",'Mapa final'!$AC$30="Menor"),CONCATENATE("R7C",'Mapa final'!$Q$30),"")</f>
        <v/>
      </c>
      <c r="V32" s="50" t="str">
        <f>IF(AND('Mapa final'!$AA$25="Media",'Mapa final'!$AC$25="Moderado"),CONCATENATE("R7C",'Mapa final'!$Q$25),"")</f>
        <v/>
      </c>
      <c r="W32" s="51" t="str">
        <f>IF(AND('Mapa final'!$AA$26="Media",'Mapa final'!$AC$26="Moderado"),CONCATENATE("R7C",'Mapa final'!$Q$26),"")</f>
        <v/>
      </c>
      <c r="X32" s="51" t="str">
        <f>IF(AND('Mapa final'!$AA$27="Media",'Mapa final'!$AC$27="Moderado"),CONCATENATE("R7C",'Mapa final'!$Q$27),"")</f>
        <v/>
      </c>
      <c r="Y32" s="51" t="str">
        <f>IF(AND('Mapa final'!$AA$28="Media",'Mapa final'!$AC$28="Moderado"),CONCATENATE("R7C",'Mapa final'!$Q$28),"")</f>
        <v/>
      </c>
      <c r="Z32" s="51" t="str">
        <f>IF(AND('Mapa final'!$AA$29="Media",'Mapa final'!$AC$29="Moderado"),CONCATENATE("R7C",'Mapa final'!$Q$29),"")</f>
        <v/>
      </c>
      <c r="AA32" s="52" t="str">
        <f>IF(AND('Mapa final'!$AA$30="Media",'Mapa final'!$AC$30="Moderado"),CONCATENATE("R7C",'Mapa final'!$Q$30),"")</f>
        <v/>
      </c>
      <c r="AB32" s="34" t="str">
        <f>IF(AND('Mapa final'!$AA$25="Media",'Mapa final'!$AC$25="Mayor"),CONCATENATE("R7C",'Mapa final'!$Q$25),"")</f>
        <v/>
      </c>
      <c r="AC32" s="35" t="str">
        <f>IF(AND('Mapa final'!$AA$26="Media",'Mapa final'!$AC$26="Mayor"),CONCATENATE("R7C",'Mapa final'!$Q$26),"")</f>
        <v/>
      </c>
      <c r="AD32" s="40" t="str">
        <f>IF(AND('Mapa final'!$AA$27="Media",'Mapa final'!$AC$27="Mayor"),CONCATENATE("R7C",'Mapa final'!$Q$27),"")</f>
        <v/>
      </c>
      <c r="AE32" s="40" t="str">
        <f>IF(AND('Mapa final'!$AA$28="Media",'Mapa final'!$AC$28="Mayor"),CONCATENATE("R7C",'Mapa final'!$Q$28),"")</f>
        <v/>
      </c>
      <c r="AF32" s="40" t="str">
        <f>IF(AND('Mapa final'!$AA$29="Media",'Mapa final'!$AC$29="Mayor"),CONCATENATE("R7C",'Mapa final'!$Q$29),"")</f>
        <v/>
      </c>
      <c r="AG32" s="36" t="str">
        <f>IF(AND('Mapa final'!$AA$30="Media",'Mapa final'!$AC$30="Mayor"),CONCATENATE("R7C",'Mapa final'!$Q$30),"")</f>
        <v/>
      </c>
      <c r="AH32" s="37" t="str">
        <f>IF(AND('Mapa final'!$AA$25="Media",'Mapa final'!$AC$25="Catastrófico"),CONCATENATE("R7C",'Mapa final'!$Q$25),"")</f>
        <v/>
      </c>
      <c r="AI32" s="38" t="str">
        <f>IF(AND('Mapa final'!$AA$26="Media",'Mapa final'!$AC$26="Catastrófico"),CONCATENATE("R7C",'Mapa final'!$Q$26),"")</f>
        <v/>
      </c>
      <c r="AJ32" s="38" t="str">
        <f>IF(AND('Mapa final'!$AA$27="Media",'Mapa final'!$AC$27="Catastrófico"),CONCATENATE("R7C",'Mapa final'!$Q$27),"")</f>
        <v/>
      </c>
      <c r="AK32" s="38" t="str">
        <f>IF(AND('Mapa final'!$AA$28="Media",'Mapa final'!$AC$28="Catastrófico"),CONCATENATE("R7C",'Mapa final'!$Q$28),"")</f>
        <v/>
      </c>
      <c r="AL32" s="38" t="str">
        <f>IF(AND('Mapa final'!$AA$29="Media",'Mapa final'!$AC$29="Catastrófico"),CONCATENATE("R7C",'Mapa final'!$Q$29),"")</f>
        <v/>
      </c>
      <c r="AM32" s="39" t="str">
        <f>IF(AND('Mapa final'!$AA$30="Media",'Mapa final'!$AC$30="Catastrófico"),CONCATENATE("R7C",'Mapa final'!$Q$30),"")</f>
        <v/>
      </c>
      <c r="AN32" s="66"/>
      <c r="AO32" s="385"/>
      <c r="AP32" s="386"/>
      <c r="AQ32" s="386"/>
      <c r="AR32" s="386"/>
      <c r="AS32" s="386"/>
      <c r="AT32" s="387"/>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row>
    <row r="33" spans="1:80" ht="15" customHeight="1" x14ac:dyDescent="0.25">
      <c r="A33" s="66"/>
      <c r="B33" s="368"/>
      <c r="C33" s="368"/>
      <c r="D33" s="369"/>
      <c r="E33" s="352"/>
      <c r="F33" s="353"/>
      <c r="G33" s="353"/>
      <c r="H33" s="353"/>
      <c r="I33" s="371"/>
      <c r="J33" s="50" t="str">
        <f>IF(AND('Mapa final'!$AA$31="Media",'Mapa final'!$AC$31="Leve"),CONCATENATE("R8C",'Mapa final'!$Q$31),"")</f>
        <v/>
      </c>
      <c r="K33" s="51" t="str">
        <f>IF(AND('Mapa final'!$AA$32="Media",'Mapa final'!$AC$32="Leve"),CONCATENATE("R8C",'Mapa final'!$Q$32),"")</f>
        <v/>
      </c>
      <c r="L33" s="51" t="str">
        <f>IF(AND('Mapa final'!$AA$33="Media",'Mapa final'!$AC$33="Leve"),CONCATENATE("R8C",'Mapa final'!$Q$33),"")</f>
        <v/>
      </c>
      <c r="M33" s="51" t="str">
        <f>IF(AND('Mapa final'!$AA$34="Media",'Mapa final'!$AC$34="Leve"),CONCATENATE("R8C",'Mapa final'!$Q$34),"")</f>
        <v/>
      </c>
      <c r="N33" s="51" t="str">
        <f>IF(AND('Mapa final'!$AA$35="Media",'Mapa final'!$AC$35="Leve"),CONCATENATE("R8C",'Mapa final'!$Q$35),"")</f>
        <v/>
      </c>
      <c r="O33" s="52" t="str">
        <f>IF(AND('Mapa final'!$AA$36="Media",'Mapa final'!$AC$36="Leve"),CONCATENATE("R8C",'Mapa final'!$Q$36),"")</f>
        <v/>
      </c>
      <c r="P33" s="50" t="str">
        <f>IF(AND('Mapa final'!$AA$31="Media",'Mapa final'!$AC$31="Menor"),CONCATENATE("R8C",'Mapa final'!$Q$31),"")</f>
        <v/>
      </c>
      <c r="Q33" s="51" t="str">
        <f>IF(AND('Mapa final'!$AA$32="Media",'Mapa final'!$AC$32="Menor"),CONCATENATE("R8C",'Mapa final'!$Q$32),"")</f>
        <v/>
      </c>
      <c r="R33" s="51" t="str">
        <f>IF(AND('Mapa final'!$AA$33="Media",'Mapa final'!$AC$33="Menor"),CONCATENATE("R8C",'Mapa final'!$Q$33),"")</f>
        <v/>
      </c>
      <c r="S33" s="51" t="str">
        <f>IF(AND('Mapa final'!$AA$34="Media",'Mapa final'!$AC$34="Menor"),CONCATENATE("R8C",'Mapa final'!$Q$34),"")</f>
        <v/>
      </c>
      <c r="T33" s="51" t="str">
        <f>IF(AND('Mapa final'!$AA$35="Media",'Mapa final'!$AC$35="Menor"),CONCATENATE("R8C",'Mapa final'!$Q$35),"")</f>
        <v/>
      </c>
      <c r="U33" s="52" t="str">
        <f>IF(AND('Mapa final'!$AA$36="Media",'Mapa final'!$AC$36="Menor"),CONCATENATE("R8C",'Mapa final'!$Q$36),"")</f>
        <v/>
      </c>
      <c r="V33" s="50" t="str">
        <f>IF(AND('Mapa final'!$AA$31="Media",'Mapa final'!$AC$31="Moderado"),CONCATENATE("R8C",'Mapa final'!$Q$31),"")</f>
        <v/>
      </c>
      <c r="W33" s="51" t="str">
        <f>IF(AND('Mapa final'!$AA$32="Media",'Mapa final'!$AC$32="Moderado"),CONCATENATE("R8C",'Mapa final'!$Q$32),"")</f>
        <v/>
      </c>
      <c r="X33" s="51" t="str">
        <f>IF(AND('Mapa final'!$AA$33="Media",'Mapa final'!$AC$33="Moderado"),CONCATENATE("R8C",'Mapa final'!$Q$33),"")</f>
        <v/>
      </c>
      <c r="Y33" s="51" t="str">
        <f>IF(AND('Mapa final'!$AA$34="Media",'Mapa final'!$AC$34="Moderado"),CONCATENATE("R8C",'Mapa final'!$Q$34),"")</f>
        <v/>
      </c>
      <c r="Z33" s="51" t="str">
        <f>IF(AND('Mapa final'!$AA$35="Media",'Mapa final'!$AC$35="Moderado"),CONCATENATE("R8C",'Mapa final'!$Q$35),"")</f>
        <v/>
      </c>
      <c r="AA33" s="52" t="str">
        <f>IF(AND('Mapa final'!$AA$36="Media",'Mapa final'!$AC$36="Moderado"),CONCATENATE("R8C",'Mapa final'!$Q$36),"")</f>
        <v/>
      </c>
      <c r="AB33" s="34" t="str">
        <f>IF(AND('Mapa final'!$AA$31="Media",'Mapa final'!$AC$31="Mayor"),CONCATENATE("R8C",'Mapa final'!$Q$31),"")</f>
        <v/>
      </c>
      <c r="AC33" s="35" t="str">
        <f>IF(AND('Mapa final'!$AA$32="Media",'Mapa final'!$AC$32="Mayor"),CONCATENATE("R8C",'Mapa final'!$Q$32),"")</f>
        <v/>
      </c>
      <c r="AD33" s="40" t="str">
        <f>IF(AND('Mapa final'!$AA$33="Media",'Mapa final'!$AC$33="Mayor"),CONCATENATE("R8C",'Mapa final'!$Q$33),"")</f>
        <v/>
      </c>
      <c r="AE33" s="40" t="str">
        <f>IF(AND('Mapa final'!$AA$34="Media",'Mapa final'!$AC$34="Mayor"),CONCATENATE("R8C",'Mapa final'!$Q$34),"")</f>
        <v/>
      </c>
      <c r="AF33" s="40" t="str">
        <f>IF(AND('Mapa final'!$AA$35="Media",'Mapa final'!$AC$35="Mayor"),CONCATENATE("R8C",'Mapa final'!$Q$35),"")</f>
        <v/>
      </c>
      <c r="AG33" s="36" t="str">
        <f>IF(AND('Mapa final'!$AA$36="Media",'Mapa final'!$AC$36="Mayor"),CONCATENATE("R8C",'Mapa final'!$Q$36),"")</f>
        <v/>
      </c>
      <c r="AH33" s="37" t="str">
        <f>IF(AND('Mapa final'!$AA$31="Media",'Mapa final'!$AC$31="Catastrófico"),CONCATENATE("R8C",'Mapa final'!$Q$31),"")</f>
        <v/>
      </c>
      <c r="AI33" s="38" t="str">
        <f>IF(AND('Mapa final'!$AA$32="Media",'Mapa final'!$AC$32="Catastrófico"),CONCATENATE("R8C",'Mapa final'!$Q$32),"")</f>
        <v/>
      </c>
      <c r="AJ33" s="38" t="str">
        <f>IF(AND('Mapa final'!$AA$33="Media",'Mapa final'!$AC$33="Catastrófico"),CONCATENATE("R8C",'Mapa final'!$Q$33),"")</f>
        <v/>
      </c>
      <c r="AK33" s="38" t="str">
        <f>IF(AND('Mapa final'!$AA$34="Media",'Mapa final'!$AC$34="Catastrófico"),CONCATENATE("R8C",'Mapa final'!$Q$34),"")</f>
        <v/>
      </c>
      <c r="AL33" s="38" t="str">
        <f>IF(AND('Mapa final'!$AA$35="Media",'Mapa final'!$AC$35="Catastrófico"),CONCATENATE("R8C",'Mapa final'!$Q$35),"")</f>
        <v/>
      </c>
      <c r="AM33" s="39" t="str">
        <f>IF(AND('Mapa final'!$AA$36="Media",'Mapa final'!$AC$36="Catastrófico"),CONCATENATE("R8C",'Mapa final'!$Q$36),"")</f>
        <v/>
      </c>
      <c r="AN33" s="66"/>
      <c r="AO33" s="385"/>
      <c r="AP33" s="386"/>
      <c r="AQ33" s="386"/>
      <c r="AR33" s="386"/>
      <c r="AS33" s="386"/>
      <c r="AT33" s="387"/>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row>
    <row r="34" spans="1:80" ht="15" customHeight="1" x14ac:dyDescent="0.25">
      <c r="A34" s="66"/>
      <c r="B34" s="368"/>
      <c r="C34" s="368"/>
      <c r="D34" s="369"/>
      <c r="E34" s="352"/>
      <c r="F34" s="353"/>
      <c r="G34" s="353"/>
      <c r="H34" s="353"/>
      <c r="I34" s="371"/>
      <c r="J34" s="50" t="str">
        <f>IF(AND('Mapa final'!$AA$37="Media",'Mapa final'!$AC$37="Leve"),CONCATENATE("R9C",'Mapa final'!$Q$37),"")</f>
        <v/>
      </c>
      <c r="K34" s="51" t="str">
        <f>IF(AND('Mapa final'!$AA$38="Media",'Mapa final'!$AC$38="Leve"),CONCATENATE("R9C",'Mapa final'!$Q$38),"")</f>
        <v/>
      </c>
      <c r="L34" s="51" t="str">
        <f>IF(AND('Mapa final'!$AA$39="Media",'Mapa final'!$AC$39="Leve"),CONCATENATE("R9C",'Mapa final'!$Q$39),"")</f>
        <v/>
      </c>
      <c r="M34" s="51" t="str">
        <f>IF(AND('Mapa final'!$AA$40="Media",'Mapa final'!$AC$40="Leve"),CONCATENATE("R9C",'Mapa final'!$Q$40),"")</f>
        <v/>
      </c>
      <c r="N34" s="51" t="str">
        <f>IF(AND('Mapa final'!$AA$41="Media",'Mapa final'!$AC$41="Leve"),CONCATENATE("R9C",'Mapa final'!$Q$41),"")</f>
        <v/>
      </c>
      <c r="O34" s="52" t="str">
        <f>IF(AND('Mapa final'!$AA$42="Media",'Mapa final'!$AC$42="Leve"),CONCATENATE("R9C",'Mapa final'!$Q$42),"")</f>
        <v/>
      </c>
      <c r="P34" s="50" t="str">
        <f>IF(AND('Mapa final'!$AA$37="Media",'Mapa final'!$AC$37="Menor"),CONCATENATE("R9C",'Mapa final'!$Q$37),"")</f>
        <v/>
      </c>
      <c r="Q34" s="51" t="str">
        <f>IF(AND('Mapa final'!$AA$38="Media",'Mapa final'!$AC$38="Menor"),CONCATENATE("R9C",'Mapa final'!$Q$38),"")</f>
        <v/>
      </c>
      <c r="R34" s="51" t="str">
        <f>IF(AND('Mapa final'!$AA$39="Media",'Mapa final'!$AC$39="Menor"),CONCATENATE("R9C",'Mapa final'!$Q$39),"")</f>
        <v/>
      </c>
      <c r="S34" s="51" t="str">
        <f>IF(AND('Mapa final'!$AA$40="Media",'Mapa final'!$AC$40="Menor"),CONCATENATE("R9C",'Mapa final'!$Q$40),"")</f>
        <v/>
      </c>
      <c r="T34" s="51" t="str">
        <f>IF(AND('Mapa final'!$AA$41="Media",'Mapa final'!$AC$41="Menor"),CONCATENATE("R9C",'Mapa final'!$Q$41),"")</f>
        <v/>
      </c>
      <c r="U34" s="52" t="str">
        <f>IF(AND('Mapa final'!$AA$42="Media",'Mapa final'!$AC$42="Menor"),CONCATENATE("R9C",'Mapa final'!$Q$42),"")</f>
        <v/>
      </c>
      <c r="V34" s="50" t="str">
        <f>IF(AND('Mapa final'!$AA$37="Media",'Mapa final'!$AC$37="Moderado"),CONCATENATE("R9C",'Mapa final'!$Q$37),"")</f>
        <v/>
      </c>
      <c r="W34" s="51" t="str">
        <f>IF(AND('Mapa final'!$AA$38="Media",'Mapa final'!$AC$38="Moderado"),CONCATENATE("R9C",'Mapa final'!$Q$38),"")</f>
        <v/>
      </c>
      <c r="X34" s="51" t="str">
        <f>IF(AND('Mapa final'!$AA$39="Media",'Mapa final'!$AC$39="Moderado"),CONCATENATE("R9C",'Mapa final'!$Q$39),"")</f>
        <v/>
      </c>
      <c r="Y34" s="51" t="str">
        <f>IF(AND('Mapa final'!$AA$40="Media",'Mapa final'!$AC$40="Moderado"),CONCATENATE("R9C",'Mapa final'!$Q$40),"")</f>
        <v/>
      </c>
      <c r="Z34" s="51" t="str">
        <f>IF(AND('Mapa final'!$AA$41="Media",'Mapa final'!$AC$41="Moderado"),CONCATENATE("R9C",'Mapa final'!$Q$41),"")</f>
        <v/>
      </c>
      <c r="AA34" s="52" t="str">
        <f>IF(AND('Mapa final'!$AA$42="Media",'Mapa final'!$AC$42="Moderado"),CONCATENATE("R9C",'Mapa final'!$Q$42),"")</f>
        <v/>
      </c>
      <c r="AB34" s="34" t="str">
        <f>IF(AND('Mapa final'!$AA$37="Media",'Mapa final'!$AC$37="Mayor"),CONCATENATE("R9C",'Mapa final'!$Q$37),"")</f>
        <v/>
      </c>
      <c r="AC34" s="35" t="str">
        <f>IF(AND('Mapa final'!$AA$38="Media",'Mapa final'!$AC$38="Mayor"),CONCATENATE("R9C",'Mapa final'!$Q$38),"")</f>
        <v/>
      </c>
      <c r="AD34" s="40" t="str">
        <f>IF(AND('Mapa final'!$AA$39="Media",'Mapa final'!$AC$39="Mayor"),CONCATENATE("R9C",'Mapa final'!$Q$39),"")</f>
        <v/>
      </c>
      <c r="AE34" s="40" t="str">
        <f>IF(AND('Mapa final'!$AA$40="Media",'Mapa final'!$AC$40="Mayor"),CONCATENATE("R9C",'Mapa final'!$Q$40),"")</f>
        <v/>
      </c>
      <c r="AF34" s="40" t="str">
        <f>IF(AND('Mapa final'!$AA$41="Media",'Mapa final'!$AC$41="Mayor"),CONCATENATE("R9C",'Mapa final'!$Q$41),"")</f>
        <v/>
      </c>
      <c r="AG34" s="36" t="str">
        <f>IF(AND('Mapa final'!$AA$42="Media",'Mapa final'!$AC$42="Mayor"),CONCATENATE("R9C",'Mapa final'!$Q$42),"")</f>
        <v/>
      </c>
      <c r="AH34" s="37" t="str">
        <f>IF(AND('Mapa final'!$AA$37="Media",'Mapa final'!$AC$37="Catastrófico"),CONCATENATE("R9C",'Mapa final'!$Q$37),"")</f>
        <v/>
      </c>
      <c r="AI34" s="38" t="str">
        <f>IF(AND('Mapa final'!$AA$38="Media",'Mapa final'!$AC$38="Catastrófico"),CONCATENATE("R9C",'Mapa final'!$Q$38),"")</f>
        <v/>
      </c>
      <c r="AJ34" s="38" t="str">
        <f>IF(AND('Mapa final'!$AA$39="Media",'Mapa final'!$AC$39="Catastrófico"),CONCATENATE("R9C",'Mapa final'!$Q$39),"")</f>
        <v/>
      </c>
      <c r="AK34" s="38" t="str">
        <f>IF(AND('Mapa final'!$AA$40="Media",'Mapa final'!$AC$40="Catastrófico"),CONCATENATE("R9C",'Mapa final'!$Q$40),"")</f>
        <v/>
      </c>
      <c r="AL34" s="38" t="str">
        <f>IF(AND('Mapa final'!$AA$41="Media",'Mapa final'!$AC$41="Catastrófico"),CONCATENATE("R9C",'Mapa final'!$Q$41),"")</f>
        <v/>
      </c>
      <c r="AM34" s="39" t="str">
        <f>IF(AND('Mapa final'!$AA$42="Media",'Mapa final'!$AC$42="Catastrófico"),CONCATENATE("R9C",'Mapa final'!$Q$42),"")</f>
        <v/>
      </c>
      <c r="AN34" s="66"/>
      <c r="AO34" s="385"/>
      <c r="AP34" s="386"/>
      <c r="AQ34" s="386"/>
      <c r="AR34" s="386"/>
      <c r="AS34" s="386"/>
      <c r="AT34" s="387"/>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row>
    <row r="35" spans="1:80" ht="15.75" customHeight="1" thickBot="1" x14ac:dyDescent="0.3">
      <c r="A35" s="66"/>
      <c r="B35" s="368"/>
      <c r="C35" s="368"/>
      <c r="D35" s="369"/>
      <c r="E35" s="354"/>
      <c r="F35" s="355"/>
      <c r="G35" s="355"/>
      <c r="H35" s="355"/>
      <c r="I35" s="372"/>
      <c r="J35" s="50" t="str">
        <f>IF(AND('Mapa final'!$AA$43="Media",'Mapa final'!$AC$43="Leve"),CONCATENATE("R10C",'Mapa final'!$Q$43),"")</f>
        <v/>
      </c>
      <c r="K35" s="51" t="str">
        <f>IF(AND('Mapa final'!$AA$44="Media",'Mapa final'!$AC$44="Leve"),CONCATENATE("R10C",'Mapa final'!$Q$44),"")</f>
        <v/>
      </c>
      <c r="L35" s="51" t="str">
        <f>IF(AND('Mapa final'!$AA$45="Media",'Mapa final'!$AC$45="Leve"),CONCATENATE("R10C",'Mapa final'!$Q$45),"")</f>
        <v/>
      </c>
      <c r="M35" s="51" t="str">
        <f>IF(AND('Mapa final'!$AA$46="Media",'Mapa final'!$AC$46="Leve"),CONCATENATE("R10C",'Mapa final'!$Q$46),"")</f>
        <v/>
      </c>
      <c r="N35" s="51" t="str">
        <f>IF(AND('Mapa final'!$AA$47="Media",'Mapa final'!$AC$47="Leve"),CONCATENATE("R10C",'Mapa final'!$Q$47),"")</f>
        <v/>
      </c>
      <c r="O35" s="52" t="str">
        <f>IF(AND('Mapa final'!$AA$48="Media",'Mapa final'!$AC$48="Leve"),CONCATENATE("R10C",'Mapa final'!$Q$48),"")</f>
        <v/>
      </c>
      <c r="P35" s="50" t="str">
        <f>IF(AND('Mapa final'!$AA$43="Media",'Mapa final'!$AC$43="Menor"),CONCATENATE("R10C",'Mapa final'!$Q$43),"")</f>
        <v/>
      </c>
      <c r="Q35" s="51" t="str">
        <f>IF(AND('Mapa final'!$AA$44="Media",'Mapa final'!$AC$44="Menor"),CONCATENATE("R10C",'Mapa final'!$Q$44),"")</f>
        <v/>
      </c>
      <c r="R35" s="51" t="str">
        <f>IF(AND('Mapa final'!$AA$45="Media",'Mapa final'!$AC$45="Menor"),CONCATENATE("R10C",'Mapa final'!$Q$45),"")</f>
        <v/>
      </c>
      <c r="S35" s="51" t="str">
        <f>IF(AND('Mapa final'!$AA$46="Media",'Mapa final'!$AC$46="Menor"),CONCATENATE("R10C",'Mapa final'!$Q$46),"")</f>
        <v/>
      </c>
      <c r="T35" s="51" t="str">
        <f>IF(AND('Mapa final'!$AA$47="Media",'Mapa final'!$AC$47="Menor"),CONCATENATE("R10C",'Mapa final'!$Q$47),"")</f>
        <v/>
      </c>
      <c r="U35" s="52" t="str">
        <f>IF(AND('Mapa final'!$AA$48="Media",'Mapa final'!$AC$48="Menor"),CONCATENATE("R10C",'Mapa final'!$Q$48),"")</f>
        <v/>
      </c>
      <c r="V35" s="50" t="str">
        <f>IF(AND('Mapa final'!$AA$43="Media",'Mapa final'!$AC$43="Moderado"),CONCATENATE("R10C",'Mapa final'!$Q$43),"")</f>
        <v/>
      </c>
      <c r="W35" s="51" t="str">
        <f>IF(AND('Mapa final'!$AA$44="Media",'Mapa final'!$AC$44="Moderado"),CONCATENATE("R10C",'Mapa final'!$Q$44),"")</f>
        <v/>
      </c>
      <c r="X35" s="51" t="str">
        <f>IF(AND('Mapa final'!$AA$45="Media",'Mapa final'!$AC$45="Moderado"),CONCATENATE("R10C",'Mapa final'!$Q$45),"")</f>
        <v/>
      </c>
      <c r="Y35" s="51" t="str">
        <f>IF(AND('Mapa final'!$AA$46="Media",'Mapa final'!$AC$46="Moderado"),CONCATENATE("R10C",'Mapa final'!$Q$46),"")</f>
        <v/>
      </c>
      <c r="Z35" s="51" t="str">
        <f>IF(AND('Mapa final'!$AA$47="Media",'Mapa final'!$AC$47="Moderado"),CONCATENATE("R10C",'Mapa final'!$Q$47),"")</f>
        <v/>
      </c>
      <c r="AA35" s="52" t="str">
        <f>IF(AND('Mapa final'!$AA$48="Media",'Mapa final'!$AC$48="Moderado"),CONCATENATE("R10C",'Mapa final'!$Q$48),"")</f>
        <v/>
      </c>
      <c r="AB35" s="41" t="str">
        <f>IF(AND('Mapa final'!$AA$43="Media",'Mapa final'!$AC$43="Mayor"),CONCATENATE("R10C",'Mapa final'!$Q$43),"")</f>
        <v/>
      </c>
      <c r="AC35" s="42" t="str">
        <f>IF(AND('Mapa final'!$AA$44="Media",'Mapa final'!$AC$44="Mayor"),CONCATENATE("R10C",'Mapa final'!$Q$44),"")</f>
        <v/>
      </c>
      <c r="AD35" s="42" t="str">
        <f>IF(AND('Mapa final'!$AA$45="Media",'Mapa final'!$AC$45="Mayor"),CONCATENATE("R10C",'Mapa final'!$Q$45),"")</f>
        <v/>
      </c>
      <c r="AE35" s="42" t="str">
        <f>IF(AND('Mapa final'!$AA$46="Media",'Mapa final'!$AC$46="Mayor"),CONCATENATE("R10C",'Mapa final'!$Q$46),"")</f>
        <v/>
      </c>
      <c r="AF35" s="42" t="str">
        <f>IF(AND('Mapa final'!$AA$47="Media",'Mapa final'!$AC$47="Mayor"),CONCATENATE("R10C",'Mapa final'!$Q$47),"")</f>
        <v/>
      </c>
      <c r="AG35" s="43" t="str">
        <f>IF(AND('Mapa final'!$AA$48="Media",'Mapa final'!$AC$48="Mayor"),CONCATENATE("R10C",'Mapa final'!$Q$48),"")</f>
        <v/>
      </c>
      <c r="AH35" s="44" t="str">
        <f>IF(AND('Mapa final'!$AA$43="Media",'Mapa final'!$AC$43="Catastrófico"),CONCATENATE("R10C",'Mapa final'!$Q$43),"")</f>
        <v/>
      </c>
      <c r="AI35" s="45" t="str">
        <f>IF(AND('Mapa final'!$AA$44="Media",'Mapa final'!$AC$44="Catastrófico"),CONCATENATE("R10C",'Mapa final'!$Q$44),"")</f>
        <v/>
      </c>
      <c r="AJ35" s="45" t="str">
        <f>IF(AND('Mapa final'!$AA$45="Media",'Mapa final'!$AC$45="Catastrófico"),CONCATENATE("R10C",'Mapa final'!$Q$45),"")</f>
        <v/>
      </c>
      <c r="AK35" s="45" t="str">
        <f>IF(AND('Mapa final'!$AA$46="Media",'Mapa final'!$AC$46="Catastrófico"),CONCATENATE("R10C",'Mapa final'!$Q$46),"")</f>
        <v/>
      </c>
      <c r="AL35" s="45" t="str">
        <f>IF(AND('Mapa final'!$AA$47="Media",'Mapa final'!$AC$47="Catastrófico"),CONCATENATE("R10C",'Mapa final'!$Q$47),"")</f>
        <v/>
      </c>
      <c r="AM35" s="46" t="str">
        <f>IF(AND('Mapa final'!$AA$48="Media",'Mapa final'!$AC$48="Catastrófico"),CONCATENATE("R10C",'Mapa final'!$Q$48),"")</f>
        <v/>
      </c>
      <c r="AN35" s="66"/>
      <c r="AO35" s="388"/>
      <c r="AP35" s="389"/>
      <c r="AQ35" s="389"/>
      <c r="AR35" s="389"/>
      <c r="AS35" s="389"/>
      <c r="AT35" s="390"/>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row>
    <row r="36" spans="1:80" ht="15" customHeight="1" x14ac:dyDescent="0.25">
      <c r="A36" s="66"/>
      <c r="B36" s="368"/>
      <c r="C36" s="368"/>
      <c r="D36" s="369"/>
      <c r="E36" s="348" t="s">
        <v>109</v>
      </c>
      <c r="F36" s="349"/>
      <c r="G36" s="349"/>
      <c r="H36" s="349"/>
      <c r="I36" s="349"/>
      <c r="J36" s="56" t="str">
        <f ca="1">IF(AND('Mapa final'!$AA$10="Baja",'Mapa final'!$AC$10="Leve"),CONCATENATE("R1C",'Mapa final'!$Q$10),"")</f>
        <v/>
      </c>
      <c r="K36" s="57" t="e">
        <f>IF(AND('Mapa final'!#REF!="Baja",'Mapa final'!#REF!="Leve"),CONCATENATE("R1C",'Mapa final'!#REF!),"")</f>
        <v>#REF!</v>
      </c>
      <c r="L36" s="57" t="e">
        <f>IF(AND('Mapa final'!#REF!="Baja",'Mapa final'!#REF!="Leve"),CONCATENATE("R1C",'Mapa final'!#REF!),"")</f>
        <v>#REF!</v>
      </c>
      <c r="M36" s="57" t="e">
        <f>IF(AND('Mapa final'!#REF!="Baja",'Mapa final'!#REF!="Leve"),CONCATENATE("R1C",'Mapa final'!#REF!),"")</f>
        <v>#REF!</v>
      </c>
      <c r="N36" s="57" t="e">
        <f>IF(AND('Mapa final'!#REF!="Baja",'Mapa final'!#REF!="Leve"),CONCATENATE("R1C",'Mapa final'!#REF!),"")</f>
        <v>#REF!</v>
      </c>
      <c r="O36" s="58" t="e">
        <f>IF(AND('Mapa final'!#REF!="Baja",'Mapa final'!#REF!="Leve"),CONCATENATE("R1C",'Mapa final'!#REF!),"")</f>
        <v>#REF!</v>
      </c>
      <c r="P36" s="47" t="str">
        <f ca="1">IF(AND('Mapa final'!$AA$10="Baja",'Mapa final'!$AC$10="Menor"),CONCATENATE("R1C",'Mapa final'!$Q$10),"")</f>
        <v/>
      </c>
      <c r="Q36" s="48" t="e">
        <f>IF(AND('Mapa final'!#REF!="Baja",'Mapa final'!#REF!="Menor"),CONCATENATE("R1C",'Mapa final'!#REF!),"")</f>
        <v>#REF!</v>
      </c>
      <c r="R36" s="48" t="e">
        <f>IF(AND('Mapa final'!#REF!="Baja",'Mapa final'!#REF!="Menor"),CONCATENATE("R1C",'Mapa final'!#REF!),"")</f>
        <v>#REF!</v>
      </c>
      <c r="S36" s="48" t="e">
        <f>IF(AND('Mapa final'!#REF!="Baja",'Mapa final'!#REF!="Menor"),CONCATENATE("R1C",'Mapa final'!#REF!),"")</f>
        <v>#REF!</v>
      </c>
      <c r="T36" s="48" t="e">
        <f>IF(AND('Mapa final'!#REF!="Baja",'Mapa final'!#REF!="Menor"),CONCATENATE("R1C",'Mapa final'!#REF!),"")</f>
        <v>#REF!</v>
      </c>
      <c r="U36" s="49" t="e">
        <f>IF(AND('Mapa final'!#REF!="Baja",'Mapa final'!#REF!="Menor"),CONCATENATE("R1C",'Mapa final'!#REF!),"")</f>
        <v>#REF!</v>
      </c>
      <c r="V36" s="47" t="str">
        <f ca="1">IF(AND('Mapa final'!$AA$10="Baja",'Mapa final'!$AC$10="Moderado"),CONCATENATE("R1C",'Mapa final'!$Q$10),"")</f>
        <v/>
      </c>
      <c r="W36" s="48" t="e">
        <f>IF(AND('Mapa final'!#REF!="Baja",'Mapa final'!#REF!="Moderado"),CONCATENATE("R1C",'Mapa final'!#REF!),"")</f>
        <v>#REF!</v>
      </c>
      <c r="X36" s="48" t="e">
        <f>IF(AND('Mapa final'!#REF!="Baja",'Mapa final'!#REF!="Moderado"),CONCATENATE("R1C",'Mapa final'!#REF!),"")</f>
        <v>#REF!</v>
      </c>
      <c r="Y36" s="48" t="e">
        <f>IF(AND('Mapa final'!#REF!="Baja",'Mapa final'!#REF!="Moderado"),CONCATENATE("R1C",'Mapa final'!#REF!),"")</f>
        <v>#REF!</v>
      </c>
      <c r="Z36" s="48" t="e">
        <f>IF(AND('Mapa final'!#REF!="Baja",'Mapa final'!#REF!="Moderado"),CONCATENATE("R1C",'Mapa final'!#REF!),"")</f>
        <v>#REF!</v>
      </c>
      <c r="AA36" s="49" t="e">
        <f>IF(AND('Mapa final'!#REF!="Baja",'Mapa final'!#REF!="Moderado"),CONCATENATE("R1C",'Mapa final'!#REF!),"")</f>
        <v>#REF!</v>
      </c>
      <c r="AB36" s="28" t="str">
        <f ca="1">IF(AND('Mapa final'!$AA$10="Baja",'Mapa final'!$AC$10="Mayor"),CONCATENATE("R1C",'Mapa final'!$Q$10),"")</f>
        <v/>
      </c>
      <c r="AC36" s="29" t="e">
        <f>IF(AND('Mapa final'!#REF!="Baja",'Mapa final'!#REF!="Mayor"),CONCATENATE("R1C",'Mapa final'!#REF!),"")</f>
        <v>#REF!</v>
      </c>
      <c r="AD36" s="29" t="e">
        <f>IF(AND('Mapa final'!#REF!="Baja",'Mapa final'!#REF!="Mayor"),CONCATENATE("R1C",'Mapa final'!#REF!),"")</f>
        <v>#REF!</v>
      </c>
      <c r="AE36" s="29" t="e">
        <f>IF(AND('Mapa final'!#REF!="Baja",'Mapa final'!#REF!="Mayor"),CONCATENATE("R1C",'Mapa final'!#REF!),"")</f>
        <v>#REF!</v>
      </c>
      <c r="AF36" s="29" t="e">
        <f>IF(AND('Mapa final'!#REF!="Baja",'Mapa final'!#REF!="Mayor"),CONCATENATE("R1C",'Mapa final'!#REF!),"")</f>
        <v>#REF!</v>
      </c>
      <c r="AG36" s="30" t="e">
        <f>IF(AND('Mapa final'!#REF!="Baja",'Mapa final'!#REF!="Mayor"),CONCATENATE("R1C",'Mapa final'!#REF!),"")</f>
        <v>#REF!</v>
      </c>
      <c r="AH36" s="31" t="str">
        <f ca="1">IF(AND('Mapa final'!$AA$10="Baja",'Mapa final'!$AC$10="Catastrófico"),CONCATENATE("R1C",'Mapa final'!$Q$10),"")</f>
        <v>R1C1</v>
      </c>
      <c r="AI36" s="32" t="e">
        <f>IF(AND('Mapa final'!#REF!="Baja",'Mapa final'!#REF!="Catastrófico"),CONCATENATE("R1C",'Mapa final'!#REF!),"")</f>
        <v>#REF!</v>
      </c>
      <c r="AJ36" s="32" t="e">
        <f>IF(AND('Mapa final'!#REF!="Baja",'Mapa final'!#REF!="Catastrófico"),CONCATENATE("R1C",'Mapa final'!#REF!),"")</f>
        <v>#REF!</v>
      </c>
      <c r="AK36" s="32" t="e">
        <f>IF(AND('Mapa final'!#REF!="Baja",'Mapa final'!#REF!="Catastrófico"),CONCATENATE("R1C",'Mapa final'!#REF!),"")</f>
        <v>#REF!</v>
      </c>
      <c r="AL36" s="32" t="e">
        <f>IF(AND('Mapa final'!#REF!="Baja",'Mapa final'!#REF!="Catastrófico"),CONCATENATE("R1C",'Mapa final'!#REF!),"")</f>
        <v>#REF!</v>
      </c>
      <c r="AM36" s="33" t="e">
        <f>IF(AND('Mapa final'!#REF!="Baja",'Mapa final'!#REF!="Catastrófico"),CONCATENATE("R1C",'Mapa final'!#REF!),"")</f>
        <v>#REF!</v>
      </c>
      <c r="AN36" s="66"/>
      <c r="AO36" s="373" t="s">
        <v>81</v>
      </c>
      <c r="AP36" s="374"/>
      <c r="AQ36" s="374"/>
      <c r="AR36" s="374"/>
      <c r="AS36" s="374"/>
      <c r="AT36" s="375"/>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row>
    <row r="37" spans="1:80" ht="15" customHeight="1" x14ac:dyDescent="0.25">
      <c r="A37" s="66"/>
      <c r="B37" s="368"/>
      <c r="C37" s="368"/>
      <c r="D37" s="369"/>
      <c r="E37" s="350"/>
      <c r="F37" s="351"/>
      <c r="G37" s="351"/>
      <c r="H37" s="351"/>
      <c r="I37" s="351"/>
      <c r="J37" s="59" t="e">
        <f>IF(AND('Mapa final'!#REF!="Baja",'Mapa final'!#REF!="Leve"),CONCATENATE("R2C",'Mapa final'!#REF!),"")</f>
        <v>#REF!</v>
      </c>
      <c r="K37" s="60" t="e">
        <f>IF(AND('Mapa final'!#REF!="Baja",'Mapa final'!#REF!="Leve"),CONCATENATE("R2C",'Mapa final'!#REF!),"")</f>
        <v>#REF!</v>
      </c>
      <c r="L37" s="60" t="e">
        <f>IF(AND('Mapa final'!#REF!="Baja",'Mapa final'!#REF!="Leve"),CONCATENATE("R2C",'Mapa final'!#REF!),"")</f>
        <v>#REF!</v>
      </c>
      <c r="M37" s="60" t="e">
        <f>IF(AND('Mapa final'!#REF!="Baja",'Mapa final'!#REF!="Leve"),CONCATENATE("R2C",'Mapa final'!#REF!),"")</f>
        <v>#REF!</v>
      </c>
      <c r="N37" s="60" t="e">
        <f>IF(AND('Mapa final'!#REF!="Baja",'Mapa final'!#REF!="Leve"),CONCATENATE("R2C",'Mapa final'!#REF!),"")</f>
        <v>#REF!</v>
      </c>
      <c r="O37" s="61" t="e">
        <f>IF(AND('Mapa final'!#REF!="Baja",'Mapa final'!#REF!="Leve"),CONCATENATE("R2C",'Mapa final'!#REF!),"")</f>
        <v>#REF!</v>
      </c>
      <c r="P37" s="50" t="e">
        <f>IF(AND('Mapa final'!#REF!="Baja",'Mapa final'!#REF!="Menor"),CONCATENATE("R2C",'Mapa final'!#REF!),"")</f>
        <v>#REF!</v>
      </c>
      <c r="Q37" s="51" t="e">
        <f>IF(AND('Mapa final'!#REF!="Baja",'Mapa final'!#REF!="Menor"),CONCATENATE("R2C",'Mapa final'!#REF!),"")</f>
        <v>#REF!</v>
      </c>
      <c r="R37" s="51" t="e">
        <f>IF(AND('Mapa final'!#REF!="Baja",'Mapa final'!#REF!="Menor"),CONCATENATE("R2C",'Mapa final'!#REF!),"")</f>
        <v>#REF!</v>
      </c>
      <c r="S37" s="51" t="e">
        <f>IF(AND('Mapa final'!#REF!="Baja",'Mapa final'!#REF!="Menor"),CONCATENATE("R2C",'Mapa final'!#REF!),"")</f>
        <v>#REF!</v>
      </c>
      <c r="T37" s="51" t="e">
        <f>IF(AND('Mapa final'!#REF!="Baja",'Mapa final'!#REF!="Menor"),CONCATENATE("R2C",'Mapa final'!#REF!),"")</f>
        <v>#REF!</v>
      </c>
      <c r="U37" s="52" t="e">
        <f>IF(AND('Mapa final'!#REF!="Baja",'Mapa final'!#REF!="Menor"),CONCATENATE("R2C",'Mapa final'!#REF!),"")</f>
        <v>#REF!</v>
      </c>
      <c r="V37" s="50" t="e">
        <f>IF(AND('Mapa final'!#REF!="Baja",'Mapa final'!#REF!="Moderado"),CONCATENATE("R2C",'Mapa final'!#REF!),"")</f>
        <v>#REF!</v>
      </c>
      <c r="W37" s="51" t="e">
        <f>IF(AND('Mapa final'!#REF!="Baja",'Mapa final'!#REF!="Moderado"),CONCATENATE("R2C",'Mapa final'!#REF!),"")</f>
        <v>#REF!</v>
      </c>
      <c r="X37" s="51" t="e">
        <f>IF(AND('Mapa final'!#REF!="Baja",'Mapa final'!#REF!="Moderado"),CONCATENATE("R2C",'Mapa final'!#REF!),"")</f>
        <v>#REF!</v>
      </c>
      <c r="Y37" s="51" t="e">
        <f>IF(AND('Mapa final'!#REF!="Baja",'Mapa final'!#REF!="Moderado"),CONCATENATE("R2C",'Mapa final'!#REF!),"")</f>
        <v>#REF!</v>
      </c>
      <c r="Z37" s="51" t="e">
        <f>IF(AND('Mapa final'!#REF!="Baja",'Mapa final'!#REF!="Moderado"),CONCATENATE("R2C",'Mapa final'!#REF!),"")</f>
        <v>#REF!</v>
      </c>
      <c r="AA37" s="52" t="e">
        <f>IF(AND('Mapa final'!#REF!="Baja",'Mapa final'!#REF!="Moderado"),CONCATENATE("R2C",'Mapa final'!#REF!),"")</f>
        <v>#REF!</v>
      </c>
      <c r="AB37" s="34" t="e">
        <f>IF(AND('Mapa final'!#REF!="Baja",'Mapa final'!#REF!="Mayor"),CONCATENATE("R2C",'Mapa final'!#REF!),"")</f>
        <v>#REF!</v>
      </c>
      <c r="AC37" s="35" t="e">
        <f>IF(AND('Mapa final'!#REF!="Baja",'Mapa final'!#REF!="Mayor"),CONCATENATE("R2C",'Mapa final'!#REF!),"")</f>
        <v>#REF!</v>
      </c>
      <c r="AD37" s="35" t="e">
        <f>IF(AND('Mapa final'!#REF!="Baja",'Mapa final'!#REF!="Mayor"),CONCATENATE("R2C",'Mapa final'!#REF!),"")</f>
        <v>#REF!</v>
      </c>
      <c r="AE37" s="35" t="e">
        <f>IF(AND('Mapa final'!#REF!="Baja",'Mapa final'!#REF!="Mayor"),CONCATENATE("R2C",'Mapa final'!#REF!),"")</f>
        <v>#REF!</v>
      </c>
      <c r="AF37" s="35" t="e">
        <f>IF(AND('Mapa final'!#REF!="Baja",'Mapa final'!#REF!="Mayor"),CONCATENATE("R2C",'Mapa final'!#REF!),"")</f>
        <v>#REF!</v>
      </c>
      <c r="AG37" s="36" t="e">
        <f>IF(AND('Mapa final'!#REF!="Baja",'Mapa final'!#REF!="Mayor"),CONCATENATE("R2C",'Mapa final'!#REF!),"")</f>
        <v>#REF!</v>
      </c>
      <c r="AH37" s="37" t="e">
        <f>IF(AND('Mapa final'!#REF!="Baja",'Mapa final'!#REF!="Catastrófico"),CONCATENATE("R2C",'Mapa final'!#REF!),"")</f>
        <v>#REF!</v>
      </c>
      <c r="AI37" s="38" t="e">
        <f>IF(AND('Mapa final'!#REF!="Baja",'Mapa final'!#REF!="Catastrófico"),CONCATENATE("R2C",'Mapa final'!#REF!),"")</f>
        <v>#REF!</v>
      </c>
      <c r="AJ37" s="38" t="e">
        <f>IF(AND('Mapa final'!#REF!="Baja",'Mapa final'!#REF!="Catastrófico"),CONCATENATE("R2C",'Mapa final'!#REF!),"")</f>
        <v>#REF!</v>
      </c>
      <c r="AK37" s="38" t="e">
        <f>IF(AND('Mapa final'!#REF!="Baja",'Mapa final'!#REF!="Catastrófico"),CONCATENATE("R2C",'Mapa final'!#REF!),"")</f>
        <v>#REF!</v>
      </c>
      <c r="AL37" s="38" t="e">
        <f>IF(AND('Mapa final'!#REF!="Baja",'Mapa final'!#REF!="Catastrófico"),CONCATENATE("R2C",'Mapa final'!#REF!),"")</f>
        <v>#REF!</v>
      </c>
      <c r="AM37" s="39" t="e">
        <f>IF(AND('Mapa final'!#REF!="Baja",'Mapa final'!#REF!="Catastrófico"),CONCATENATE("R2C",'Mapa final'!#REF!),"")</f>
        <v>#REF!</v>
      </c>
      <c r="AN37" s="66"/>
      <c r="AO37" s="376"/>
      <c r="AP37" s="377"/>
      <c r="AQ37" s="377"/>
      <c r="AR37" s="377"/>
      <c r="AS37" s="377"/>
      <c r="AT37" s="378"/>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6"/>
      <c r="BX37" s="66"/>
    </row>
    <row r="38" spans="1:80" ht="15" customHeight="1" x14ac:dyDescent="0.25">
      <c r="A38" s="66"/>
      <c r="B38" s="368"/>
      <c r="C38" s="368"/>
      <c r="D38" s="369"/>
      <c r="E38" s="352"/>
      <c r="F38" s="353"/>
      <c r="G38" s="353"/>
      <c r="H38" s="353"/>
      <c r="I38" s="351"/>
      <c r="J38" s="59" t="str">
        <f ca="1">IF(AND('Mapa final'!$AA$11="Baja",'Mapa final'!$AC$11="Leve"),CONCATENATE("R3C",'Mapa final'!$Q$11),"")</f>
        <v/>
      </c>
      <c r="K38" s="60" t="e">
        <f>IF(AND('Mapa final'!#REF!="Baja",'Mapa final'!#REF!="Leve"),CONCATENATE("R3C",'Mapa final'!#REF!),"")</f>
        <v>#REF!</v>
      </c>
      <c r="L38" s="60" t="e">
        <f>IF(AND('Mapa final'!#REF!="Baja",'Mapa final'!#REF!="Leve"),CONCATENATE("R3C",'Mapa final'!#REF!),"")</f>
        <v>#REF!</v>
      </c>
      <c r="M38" s="60" t="e">
        <f>IF(AND('Mapa final'!#REF!="Baja",'Mapa final'!#REF!="Leve"),CONCATENATE("R3C",'Mapa final'!#REF!),"")</f>
        <v>#REF!</v>
      </c>
      <c r="N38" s="60" t="e">
        <f>IF(AND('Mapa final'!#REF!="Baja",'Mapa final'!#REF!="Leve"),CONCATENATE("R3C",'Mapa final'!#REF!),"")</f>
        <v>#REF!</v>
      </c>
      <c r="O38" s="61" t="e">
        <f>IF(AND('Mapa final'!#REF!="Baja",'Mapa final'!#REF!="Leve"),CONCATENATE("R3C",'Mapa final'!#REF!),"")</f>
        <v>#REF!</v>
      </c>
      <c r="P38" s="50" t="str">
        <f ca="1">IF(AND('Mapa final'!$AA$11="Baja",'Mapa final'!$AC$11="Menor"),CONCATENATE("R3C",'Mapa final'!$Q$11),"")</f>
        <v/>
      </c>
      <c r="Q38" s="51" t="e">
        <f>IF(AND('Mapa final'!#REF!="Baja",'Mapa final'!#REF!="Menor"),CONCATENATE("R3C",'Mapa final'!#REF!),"")</f>
        <v>#REF!</v>
      </c>
      <c r="R38" s="51" t="e">
        <f>IF(AND('Mapa final'!#REF!="Baja",'Mapa final'!#REF!="Menor"),CONCATENATE("R3C",'Mapa final'!#REF!),"")</f>
        <v>#REF!</v>
      </c>
      <c r="S38" s="51" t="e">
        <f>IF(AND('Mapa final'!#REF!="Baja",'Mapa final'!#REF!="Menor"),CONCATENATE("R3C",'Mapa final'!#REF!),"")</f>
        <v>#REF!</v>
      </c>
      <c r="T38" s="51" t="e">
        <f>IF(AND('Mapa final'!#REF!="Baja",'Mapa final'!#REF!="Menor"),CONCATENATE("R3C",'Mapa final'!#REF!),"")</f>
        <v>#REF!</v>
      </c>
      <c r="U38" s="52" t="e">
        <f>IF(AND('Mapa final'!#REF!="Baja",'Mapa final'!#REF!="Menor"),CONCATENATE("R3C",'Mapa final'!#REF!),"")</f>
        <v>#REF!</v>
      </c>
      <c r="V38" s="50" t="str">
        <f ca="1">IF(AND('Mapa final'!$AA$11="Baja",'Mapa final'!$AC$11="Moderado"),CONCATENATE("R3C",'Mapa final'!$Q$11),"")</f>
        <v/>
      </c>
      <c r="W38" s="51" t="e">
        <f>IF(AND('Mapa final'!#REF!="Baja",'Mapa final'!#REF!="Moderado"),CONCATENATE("R3C",'Mapa final'!#REF!),"")</f>
        <v>#REF!</v>
      </c>
      <c r="X38" s="51" t="e">
        <f>IF(AND('Mapa final'!#REF!="Baja",'Mapa final'!#REF!="Moderado"),CONCATENATE("R3C",'Mapa final'!#REF!),"")</f>
        <v>#REF!</v>
      </c>
      <c r="Y38" s="51" t="e">
        <f>IF(AND('Mapa final'!#REF!="Baja",'Mapa final'!#REF!="Moderado"),CONCATENATE("R3C",'Mapa final'!#REF!),"")</f>
        <v>#REF!</v>
      </c>
      <c r="Z38" s="51" t="e">
        <f>IF(AND('Mapa final'!#REF!="Baja",'Mapa final'!#REF!="Moderado"),CONCATENATE("R3C",'Mapa final'!#REF!),"")</f>
        <v>#REF!</v>
      </c>
      <c r="AA38" s="52" t="e">
        <f>IF(AND('Mapa final'!#REF!="Baja",'Mapa final'!#REF!="Moderado"),CONCATENATE("R3C",'Mapa final'!#REF!),"")</f>
        <v>#REF!</v>
      </c>
      <c r="AB38" s="34" t="str">
        <f ca="1">IF(AND('Mapa final'!$AA$11="Baja",'Mapa final'!$AC$11="Mayor"),CONCATENATE("R3C",'Mapa final'!$Q$11),"")</f>
        <v/>
      </c>
      <c r="AC38" s="35" t="e">
        <f>IF(AND('Mapa final'!#REF!="Baja",'Mapa final'!#REF!="Mayor"),CONCATENATE("R3C",'Mapa final'!#REF!),"")</f>
        <v>#REF!</v>
      </c>
      <c r="AD38" s="35" t="e">
        <f>IF(AND('Mapa final'!#REF!="Baja",'Mapa final'!#REF!="Mayor"),CONCATENATE("R3C",'Mapa final'!#REF!),"")</f>
        <v>#REF!</v>
      </c>
      <c r="AE38" s="35" t="e">
        <f>IF(AND('Mapa final'!#REF!="Baja",'Mapa final'!#REF!="Mayor"),CONCATENATE("R3C",'Mapa final'!#REF!),"")</f>
        <v>#REF!</v>
      </c>
      <c r="AF38" s="35" t="e">
        <f>IF(AND('Mapa final'!#REF!="Baja",'Mapa final'!#REF!="Mayor"),CONCATENATE("R3C",'Mapa final'!#REF!),"")</f>
        <v>#REF!</v>
      </c>
      <c r="AG38" s="36" t="e">
        <f>IF(AND('Mapa final'!#REF!="Baja",'Mapa final'!#REF!="Mayor"),CONCATENATE("R3C",'Mapa final'!#REF!),"")</f>
        <v>#REF!</v>
      </c>
      <c r="AH38" s="37" t="str">
        <f ca="1">IF(AND('Mapa final'!$AA$11="Baja",'Mapa final'!$AC$11="Catastrófico"),CONCATENATE("R3C",'Mapa final'!$Q$11),"")</f>
        <v/>
      </c>
      <c r="AI38" s="38" t="e">
        <f>IF(AND('Mapa final'!#REF!="Baja",'Mapa final'!#REF!="Catastrófico"),CONCATENATE("R3C",'Mapa final'!#REF!),"")</f>
        <v>#REF!</v>
      </c>
      <c r="AJ38" s="38" t="e">
        <f>IF(AND('Mapa final'!#REF!="Baja",'Mapa final'!#REF!="Catastrófico"),CONCATENATE("R3C",'Mapa final'!#REF!),"")</f>
        <v>#REF!</v>
      </c>
      <c r="AK38" s="38" t="e">
        <f>IF(AND('Mapa final'!#REF!="Baja",'Mapa final'!#REF!="Catastrófico"),CONCATENATE("R3C",'Mapa final'!#REF!),"")</f>
        <v>#REF!</v>
      </c>
      <c r="AL38" s="38" t="e">
        <f>IF(AND('Mapa final'!#REF!="Baja",'Mapa final'!#REF!="Catastrófico"),CONCATENATE("R3C",'Mapa final'!#REF!),"")</f>
        <v>#REF!</v>
      </c>
      <c r="AM38" s="39" t="e">
        <f>IF(AND('Mapa final'!#REF!="Baja",'Mapa final'!#REF!="Catastrófico"),CONCATENATE("R3C",'Mapa final'!#REF!),"")</f>
        <v>#REF!</v>
      </c>
      <c r="AN38" s="66"/>
      <c r="AO38" s="376"/>
      <c r="AP38" s="377"/>
      <c r="AQ38" s="377"/>
      <c r="AR38" s="377"/>
      <c r="AS38" s="377"/>
      <c r="AT38" s="378"/>
      <c r="AU38" s="66"/>
      <c r="AV38" s="66"/>
      <c r="AW38" s="66"/>
      <c r="AX38" s="66"/>
      <c r="AY38" s="66"/>
      <c r="AZ38" s="66"/>
      <c r="BA38" s="66"/>
      <c r="BB38" s="66"/>
      <c r="BC38" s="66"/>
      <c r="BD38" s="66"/>
      <c r="BE38" s="66"/>
      <c r="BF38" s="66"/>
      <c r="BG38" s="66"/>
      <c r="BH38" s="66"/>
      <c r="BI38" s="66"/>
      <c r="BJ38" s="66"/>
      <c r="BK38" s="66"/>
      <c r="BL38" s="66"/>
      <c r="BM38" s="66"/>
      <c r="BN38" s="66"/>
      <c r="BO38" s="66"/>
      <c r="BP38" s="66"/>
      <c r="BQ38" s="66"/>
      <c r="BR38" s="66"/>
      <c r="BS38" s="66"/>
      <c r="BT38" s="66"/>
      <c r="BU38" s="66"/>
      <c r="BV38" s="66"/>
      <c r="BW38" s="66"/>
      <c r="BX38" s="66"/>
    </row>
    <row r="39" spans="1:80" ht="15" customHeight="1" x14ac:dyDescent="0.25">
      <c r="A39" s="66"/>
      <c r="B39" s="368"/>
      <c r="C39" s="368"/>
      <c r="D39" s="369"/>
      <c r="E39" s="352"/>
      <c r="F39" s="353"/>
      <c r="G39" s="353"/>
      <c r="H39" s="353"/>
      <c r="I39" s="351"/>
      <c r="J39" s="59" t="str">
        <f ca="1">IF(AND('Mapa final'!$AA$12="Baja",'Mapa final'!$AC$12="Leve"),CONCATENATE("R4C",'Mapa final'!$Q$12),"")</f>
        <v/>
      </c>
      <c r="K39" s="60" t="e">
        <f>IF(AND('Mapa final'!#REF!="Baja",'Mapa final'!#REF!="Leve"),CONCATENATE("R4C",'Mapa final'!#REF!),"")</f>
        <v>#REF!</v>
      </c>
      <c r="L39" s="60" t="e">
        <f>IF(AND('Mapa final'!#REF!="Baja",'Mapa final'!#REF!="Leve"),CONCATENATE("R4C",'Mapa final'!#REF!),"")</f>
        <v>#REF!</v>
      </c>
      <c r="M39" s="60" t="e">
        <f>IF(AND('Mapa final'!#REF!="Baja",'Mapa final'!#REF!="Leve"),CONCATENATE("R4C",'Mapa final'!#REF!),"")</f>
        <v>#REF!</v>
      </c>
      <c r="N39" s="60" t="e">
        <f>IF(AND('Mapa final'!#REF!="Baja",'Mapa final'!#REF!="Leve"),CONCATENATE("R4C",'Mapa final'!#REF!),"")</f>
        <v>#REF!</v>
      </c>
      <c r="O39" s="61" t="e">
        <f>IF(AND('Mapa final'!#REF!="Baja",'Mapa final'!#REF!="Leve"),CONCATENATE("R4C",'Mapa final'!#REF!),"")</f>
        <v>#REF!</v>
      </c>
      <c r="P39" s="50" t="str">
        <f ca="1">IF(AND('Mapa final'!$AA$12="Baja",'Mapa final'!$AC$12="Menor"),CONCATENATE("R4C",'Mapa final'!$Q$12),"")</f>
        <v/>
      </c>
      <c r="Q39" s="51" t="e">
        <f>IF(AND('Mapa final'!#REF!="Baja",'Mapa final'!#REF!="Menor"),CONCATENATE("R4C",'Mapa final'!#REF!),"")</f>
        <v>#REF!</v>
      </c>
      <c r="R39" s="51" t="e">
        <f>IF(AND('Mapa final'!#REF!="Baja",'Mapa final'!#REF!="Menor"),CONCATENATE("R4C",'Mapa final'!#REF!),"")</f>
        <v>#REF!</v>
      </c>
      <c r="S39" s="51" t="e">
        <f>IF(AND('Mapa final'!#REF!="Baja",'Mapa final'!#REF!="Menor"),CONCATENATE("R4C",'Mapa final'!#REF!),"")</f>
        <v>#REF!</v>
      </c>
      <c r="T39" s="51" t="e">
        <f>IF(AND('Mapa final'!#REF!="Baja",'Mapa final'!#REF!="Menor"),CONCATENATE("R4C",'Mapa final'!#REF!),"")</f>
        <v>#REF!</v>
      </c>
      <c r="U39" s="52" t="e">
        <f>IF(AND('Mapa final'!#REF!="Baja",'Mapa final'!#REF!="Menor"),CONCATENATE("R4C",'Mapa final'!#REF!),"")</f>
        <v>#REF!</v>
      </c>
      <c r="V39" s="50" t="str">
        <f ca="1">IF(AND('Mapa final'!$AA$12="Baja",'Mapa final'!$AC$12="Moderado"),CONCATENATE("R4C",'Mapa final'!$Q$12),"")</f>
        <v>R4C1</v>
      </c>
      <c r="W39" s="51" t="e">
        <f>IF(AND('Mapa final'!#REF!="Baja",'Mapa final'!#REF!="Moderado"),CONCATENATE("R4C",'Mapa final'!#REF!),"")</f>
        <v>#REF!</v>
      </c>
      <c r="X39" s="51" t="e">
        <f>IF(AND('Mapa final'!#REF!="Baja",'Mapa final'!#REF!="Moderado"),CONCATENATE("R4C",'Mapa final'!#REF!),"")</f>
        <v>#REF!</v>
      </c>
      <c r="Y39" s="51" t="e">
        <f>IF(AND('Mapa final'!#REF!="Baja",'Mapa final'!#REF!="Moderado"),CONCATENATE("R4C",'Mapa final'!#REF!),"")</f>
        <v>#REF!</v>
      </c>
      <c r="Z39" s="51" t="e">
        <f>IF(AND('Mapa final'!#REF!="Baja",'Mapa final'!#REF!="Moderado"),CONCATENATE("R4C",'Mapa final'!#REF!),"")</f>
        <v>#REF!</v>
      </c>
      <c r="AA39" s="52" t="e">
        <f>IF(AND('Mapa final'!#REF!="Baja",'Mapa final'!#REF!="Moderado"),CONCATENATE("R4C",'Mapa final'!#REF!),"")</f>
        <v>#REF!</v>
      </c>
      <c r="AB39" s="34" t="str">
        <f ca="1">IF(AND('Mapa final'!$AA$12="Baja",'Mapa final'!$AC$12="Mayor"),CONCATENATE("R4C",'Mapa final'!$Q$12),"")</f>
        <v/>
      </c>
      <c r="AC39" s="35" t="e">
        <f>IF(AND('Mapa final'!#REF!="Baja",'Mapa final'!#REF!="Mayor"),CONCATENATE("R4C",'Mapa final'!#REF!),"")</f>
        <v>#REF!</v>
      </c>
      <c r="AD39" s="35" t="e">
        <f>IF(AND('Mapa final'!#REF!="Baja",'Mapa final'!#REF!="Mayor"),CONCATENATE("R4C",'Mapa final'!#REF!),"")</f>
        <v>#REF!</v>
      </c>
      <c r="AE39" s="35" t="e">
        <f>IF(AND('Mapa final'!#REF!="Baja",'Mapa final'!#REF!="Mayor"),CONCATENATE("R4C",'Mapa final'!#REF!),"")</f>
        <v>#REF!</v>
      </c>
      <c r="AF39" s="35" t="e">
        <f>IF(AND('Mapa final'!#REF!="Baja",'Mapa final'!#REF!="Mayor"),CONCATENATE("R4C",'Mapa final'!#REF!),"")</f>
        <v>#REF!</v>
      </c>
      <c r="AG39" s="36" t="e">
        <f>IF(AND('Mapa final'!#REF!="Baja",'Mapa final'!#REF!="Mayor"),CONCATENATE("R4C",'Mapa final'!#REF!),"")</f>
        <v>#REF!</v>
      </c>
      <c r="AH39" s="37" t="str">
        <f ca="1">IF(AND('Mapa final'!$AA$12="Baja",'Mapa final'!$AC$12="Catastrófico"),CONCATENATE("R4C",'Mapa final'!$Q$12),"")</f>
        <v/>
      </c>
      <c r="AI39" s="38" t="e">
        <f>IF(AND('Mapa final'!#REF!="Baja",'Mapa final'!#REF!="Catastrófico"),CONCATENATE("R4C",'Mapa final'!#REF!),"")</f>
        <v>#REF!</v>
      </c>
      <c r="AJ39" s="38" t="e">
        <f>IF(AND('Mapa final'!#REF!="Baja",'Mapa final'!#REF!="Catastrófico"),CONCATENATE("R4C",'Mapa final'!#REF!),"")</f>
        <v>#REF!</v>
      </c>
      <c r="AK39" s="38" t="e">
        <f>IF(AND('Mapa final'!#REF!="Baja",'Mapa final'!#REF!="Catastrófico"),CONCATENATE("R4C",'Mapa final'!#REF!),"")</f>
        <v>#REF!</v>
      </c>
      <c r="AL39" s="38" t="e">
        <f>IF(AND('Mapa final'!#REF!="Baja",'Mapa final'!#REF!="Catastrófico"),CONCATENATE("R4C",'Mapa final'!#REF!),"")</f>
        <v>#REF!</v>
      </c>
      <c r="AM39" s="39" t="e">
        <f>IF(AND('Mapa final'!#REF!="Baja",'Mapa final'!#REF!="Catastrófico"),CONCATENATE("R4C",'Mapa final'!#REF!),"")</f>
        <v>#REF!</v>
      </c>
      <c r="AN39" s="66"/>
      <c r="AO39" s="376"/>
      <c r="AP39" s="377"/>
      <c r="AQ39" s="377"/>
      <c r="AR39" s="377"/>
      <c r="AS39" s="377"/>
      <c r="AT39" s="378"/>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row>
    <row r="40" spans="1:80" ht="15" customHeight="1" x14ac:dyDescent="0.25">
      <c r="A40" s="66"/>
      <c r="B40" s="368"/>
      <c r="C40" s="368"/>
      <c r="D40" s="369"/>
      <c r="E40" s="352"/>
      <c r="F40" s="353"/>
      <c r="G40" s="353"/>
      <c r="H40" s="353"/>
      <c r="I40" s="351"/>
      <c r="J40" s="59" t="str">
        <f>IF(AND('Mapa final'!$AA$13="Baja",'Mapa final'!$AC$13="Leve"),CONCATENATE("R5C",'Mapa final'!$Q$13),"")</f>
        <v/>
      </c>
      <c r="K40" s="60" t="str">
        <f>IF(AND('Mapa final'!$AA$14="Baja",'Mapa final'!$AC$14="Leve"),CONCATENATE("R5C",'Mapa final'!$Q$14),"")</f>
        <v/>
      </c>
      <c r="L40" s="60" t="str">
        <f>IF(AND('Mapa final'!$AA$15="Baja",'Mapa final'!$AC$15="Leve"),CONCATENATE("R5C",'Mapa final'!$Q$15),"")</f>
        <v/>
      </c>
      <c r="M40" s="60" t="str">
        <f>IF(AND('Mapa final'!$AA$16="Baja",'Mapa final'!$AC$16="Leve"),CONCATENATE("R5C",'Mapa final'!$Q$16),"")</f>
        <v/>
      </c>
      <c r="N40" s="60" t="str">
        <f>IF(AND('Mapa final'!$AA$17="Baja",'Mapa final'!$AC$17="Leve"),CONCATENATE("R5C",'Mapa final'!$Q$17),"")</f>
        <v/>
      </c>
      <c r="O40" s="61" t="str">
        <f>IF(AND('Mapa final'!$AA$18="Baja",'Mapa final'!$AC$18="Leve"),CONCATENATE("R5C",'Mapa final'!$Q$18),"")</f>
        <v/>
      </c>
      <c r="P40" s="50" t="str">
        <f>IF(AND('Mapa final'!$AA$13="Baja",'Mapa final'!$AC$13="Menor"),CONCATENATE("R5C",'Mapa final'!$Q$13),"")</f>
        <v/>
      </c>
      <c r="Q40" s="51" t="str">
        <f>IF(AND('Mapa final'!$AA$14="Baja",'Mapa final'!$AC$14="Menor"),CONCATENATE("R5C",'Mapa final'!$Q$14),"")</f>
        <v/>
      </c>
      <c r="R40" s="51" t="str">
        <f>IF(AND('Mapa final'!$AA$15="Baja",'Mapa final'!$AC$15="Menor"),CONCATENATE("R5C",'Mapa final'!$Q$15),"")</f>
        <v/>
      </c>
      <c r="S40" s="51" t="str">
        <f>IF(AND('Mapa final'!$AA$16="Baja",'Mapa final'!$AC$16="Menor"),CONCATENATE("R5C",'Mapa final'!$Q$16),"")</f>
        <v/>
      </c>
      <c r="T40" s="51" t="str">
        <f>IF(AND('Mapa final'!$AA$17="Baja",'Mapa final'!$AC$17="Menor"),CONCATENATE("R5C",'Mapa final'!$Q$17),"")</f>
        <v/>
      </c>
      <c r="U40" s="52" t="str">
        <f>IF(AND('Mapa final'!$AA$18="Baja",'Mapa final'!$AC$18="Menor"),CONCATENATE("R5C",'Mapa final'!$Q$18),"")</f>
        <v/>
      </c>
      <c r="V40" s="50" t="str">
        <f>IF(AND('Mapa final'!$AA$13="Baja",'Mapa final'!$AC$13="Moderado"),CONCATENATE("R5C",'Mapa final'!$Q$13),"")</f>
        <v/>
      </c>
      <c r="W40" s="51" t="str">
        <f>IF(AND('Mapa final'!$AA$14="Baja",'Mapa final'!$AC$14="Moderado"),CONCATENATE("R5C",'Mapa final'!$Q$14),"")</f>
        <v/>
      </c>
      <c r="X40" s="51" t="str">
        <f>IF(AND('Mapa final'!$AA$15="Baja",'Mapa final'!$AC$15="Moderado"),CONCATENATE("R5C",'Mapa final'!$Q$15),"")</f>
        <v/>
      </c>
      <c r="Y40" s="51" t="str">
        <f>IF(AND('Mapa final'!$AA$16="Baja",'Mapa final'!$AC$16="Moderado"),CONCATENATE("R5C",'Mapa final'!$Q$16),"")</f>
        <v/>
      </c>
      <c r="Z40" s="51" t="str">
        <f>IF(AND('Mapa final'!$AA$17="Baja",'Mapa final'!$AC$17="Moderado"),CONCATENATE("R5C",'Mapa final'!$Q$17),"")</f>
        <v/>
      </c>
      <c r="AA40" s="52" t="str">
        <f>IF(AND('Mapa final'!$AA$18="Baja",'Mapa final'!$AC$18="Moderado"),CONCATENATE("R5C",'Mapa final'!$Q$18),"")</f>
        <v/>
      </c>
      <c r="AB40" s="34" t="str">
        <f>IF(AND('Mapa final'!$AA$13="Baja",'Mapa final'!$AC$13="Mayor"),CONCATENATE("R5C",'Mapa final'!$Q$13),"")</f>
        <v/>
      </c>
      <c r="AC40" s="35" t="str">
        <f>IF(AND('Mapa final'!$AA$14="Baja",'Mapa final'!$AC$14="Mayor"),CONCATENATE("R5C",'Mapa final'!$Q$14),"")</f>
        <v/>
      </c>
      <c r="AD40" s="40" t="str">
        <f>IF(AND('Mapa final'!$AA$15="Baja",'Mapa final'!$AC$15="Mayor"),CONCATENATE("R5C",'Mapa final'!$Q$15),"")</f>
        <v/>
      </c>
      <c r="AE40" s="40" t="str">
        <f>IF(AND('Mapa final'!$AA$16="Baja",'Mapa final'!$AC$16="Mayor"),CONCATENATE("R5C",'Mapa final'!$Q$16),"")</f>
        <v/>
      </c>
      <c r="AF40" s="40" t="str">
        <f>IF(AND('Mapa final'!$AA$17="Baja",'Mapa final'!$AC$17="Mayor"),CONCATENATE("R5C",'Mapa final'!$Q$17),"")</f>
        <v/>
      </c>
      <c r="AG40" s="36" t="str">
        <f>IF(AND('Mapa final'!$AA$18="Baja",'Mapa final'!$AC$18="Mayor"),CONCATENATE("R5C",'Mapa final'!$Q$18),"")</f>
        <v/>
      </c>
      <c r="AH40" s="37" t="str">
        <f>IF(AND('Mapa final'!$AA$13="Baja",'Mapa final'!$AC$13="Catastrófico"),CONCATENATE("R5C",'Mapa final'!$Q$13),"")</f>
        <v/>
      </c>
      <c r="AI40" s="38" t="str">
        <f>IF(AND('Mapa final'!$AA$14="Baja",'Mapa final'!$AC$14="Catastrófico"),CONCATENATE("R5C",'Mapa final'!$Q$14),"")</f>
        <v/>
      </c>
      <c r="AJ40" s="38" t="str">
        <f>IF(AND('Mapa final'!$AA$15="Baja",'Mapa final'!$AC$15="Catastrófico"),CONCATENATE("R5C",'Mapa final'!$Q$15),"")</f>
        <v/>
      </c>
      <c r="AK40" s="38" t="str">
        <f>IF(AND('Mapa final'!$AA$16="Baja",'Mapa final'!$AC$16="Catastrófico"),CONCATENATE("R5C",'Mapa final'!$Q$16),"")</f>
        <v/>
      </c>
      <c r="AL40" s="38" t="str">
        <f>IF(AND('Mapa final'!$AA$17="Baja",'Mapa final'!$AC$17="Catastrófico"),CONCATENATE("R5C",'Mapa final'!$Q$17),"")</f>
        <v/>
      </c>
      <c r="AM40" s="39" t="str">
        <f>IF(AND('Mapa final'!$AA$18="Baja",'Mapa final'!$AC$18="Catastrófico"),CONCATENATE("R5C",'Mapa final'!$Q$18),"")</f>
        <v/>
      </c>
      <c r="AN40" s="66"/>
      <c r="AO40" s="376"/>
      <c r="AP40" s="377"/>
      <c r="AQ40" s="377"/>
      <c r="AR40" s="377"/>
      <c r="AS40" s="377"/>
      <c r="AT40" s="378"/>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row>
    <row r="41" spans="1:80" ht="15" customHeight="1" x14ac:dyDescent="0.25">
      <c r="A41" s="66"/>
      <c r="B41" s="368"/>
      <c r="C41" s="368"/>
      <c r="D41" s="369"/>
      <c r="E41" s="352"/>
      <c r="F41" s="353"/>
      <c r="G41" s="353"/>
      <c r="H41" s="353"/>
      <c r="I41" s="351"/>
      <c r="J41" s="59" t="str">
        <f>IF(AND('Mapa final'!$AA$19="Baja",'Mapa final'!$AC$19="Leve"),CONCATENATE("R6C",'Mapa final'!$Q$19),"")</f>
        <v/>
      </c>
      <c r="K41" s="60" t="str">
        <f>IF(AND('Mapa final'!$AA$20="Baja",'Mapa final'!$AC$20="Leve"),CONCATENATE("R6C",'Mapa final'!$Q$20),"")</f>
        <v/>
      </c>
      <c r="L41" s="60" t="str">
        <f>IF(AND('Mapa final'!$AA$21="Baja",'Mapa final'!$AC$21="Leve"),CONCATENATE("R6C",'Mapa final'!$Q$21),"")</f>
        <v/>
      </c>
      <c r="M41" s="60" t="str">
        <f>IF(AND('Mapa final'!$AA$22="Baja",'Mapa final'!$AC$22="Leve"),CONCATENATE("R6C",'Mapa final'!$Q$22),"")</f>
        <v/>
      </c>
      <c r="N41" s="60" t="str">
        <f>IF(AND('Mapa final'!$AA$23="Baja",'Mapa final'!$AC$23="Leve"),CONCATENATE("R6C",'Mapa final'!$Q$23),"")</f>
        <v/>
      </c>
      <c r="O41" s="61" t="str">
        <f>IF(AND('Mapa final'!$AA$24="Baja",'Mapa final'!$AC$24="Leve"),CONCATENATE("R6C",'Mapa final'!$Q$24),"")</f>
        <v/>
      </c>
      <c r="P41" s="50" t="str">
        <f>IF(AND('Mapa final'!$AA$19="Baja",'Mapa final'!$AC$19="Menor"),CONCATENATE("R6C",'Mapa final'!$Q$19),"")</f>
        <v/>
      </c>
      <c r="Q41" s="51" t="str">
        <f>IF(AND('Mapa final'!$AA$20="Baja",'Mapa final'!$AC$20="Menor"),CONCATENATE("R6C",'Mapa final'!$Q$20),"")</f>
        <v/>
      </c>
      <c r="R41" s="51" t="str">
        <f>IF(AND('Mapa final'!$AA$21="Baja",'Mapa final'!$AC$21="Menor"),CONCATENATE("R6C",'Mapa final'!$Q$21),"")</f>
        <v/>
      </c>
      <c r="S41" s="51" t="str">
        <f>IF(AND('Mapa final'!$AA$22="Baja",'Mapa final'!$AC$22="Menor"),CONCATENATE("R6C",'Mapa final'!$Q$22),"")</f>
        <v/>
      </c>
      <c r="T41" s="51" t="str">
        <f>IF(AND('Mapa final'!$AA$23="Baja",'Mapa final'!$AC$23="Menor"),CONCATENATE("R6C",'Mapa final'!$Q$23),"")</f>
        <v/>
      </c>
      <c r="U41" s="52" t="str">
        <f>IF(AND('Mapa final'!$AA$24="Baja",'Mapa final'!$AC$24="Menor"),CONCATENATE("R6C",'Mapa final'!$Q$24),"")</f>
        <v/>
      </c>
      <c r="V41" s="50" t="str">
        <f>IF(AND('Mapa final'!$AA$19="Baja",'Mapa final'!$AC$19="Moderado"),CONCATENATE("R6C",'Mapa final'!$Q$19),"")</f>
        <v/>
      </c>
      <c r="W41" s="51" t="str">
        <f>IF(AND('Mapa final'!$AA$20="Baja",'Mapa final'!$AC$20="Moderado"),CONCATENATE("R6C",'Mapa final'!$Q$20),"")</f>
        <v/>
      </c>
      <c r="X41" s="51" t="str">
        <f>IF(AND('Mapa final'!$AA$21="Baja",'Mapa final'!$AC$21="Moderado"),CONCATENATE("R6C",'Mapa final'!$Q$21),"")</f>
        <v/>
      </c>
      <c r="Y41" s="51" t="str">
        <f>IF(AND('Mapa final'!$AA$22="Baja",'Mapa final'!$AC$22="Moderado"),CONCATENATE("R6C",'Mapa final'!$Q$22),"")</f>
        <v/>
      </c>
      <c r="Z41" s="51" t="str">
        <f>IF(AND('Mapa final'!$AA$23="Baja",'Mapa final'!$AC$23="Moderado"),CONCATENATE("R6C",'Mapa final'!$Q$23),"")</f>
        <v/>
      </c>
      <c r="AA41" s="52" t="str">
        <f>IF(AND('Mapa final'!$AA$24="Baja",'Mapa final'!$AC$24="Moderado"),CONCATENATE("R6C",'Mapa final'!$Q$24),"")</f>
        <v/>
      </c>
      <c r="AB41" s="34" t="str">
        <f>IF(AND('Mapa final'!$AA$19="Baja",'Mapa final'!$AC$19="Mayor"),CONCATENATE("R6C",'Mapa final'!$Q$19),"")</f>
        <v/>
      </c>
      <c r="AC41" s="35" t="str">
        <f>IF(AND('Mapa final'!$AA$20="Baja",'Mapa final'!$AC$20="Mayor"),CONCATENATE("R6C",'Mapa final'!$Q$20),"")</f>
        <v/>
      </c>
      <c r="AD41" s="40" t="str">
        <f>IF(AND('Mapa final'!$AA$21="Baja",'Mapa final'!$AC$21="Mayor"),CONCATENATE("R6C",'Mapa final'!$Q$21),"")</f>
        <v/>
      </c>
      <c r="AE41" s="40" t="str">
        <f>IF(AND('Mapa final'!$AA$22="Baja",'Mapa final'!$AC$22="Mayor"),CONCATENATE("R6C",'Mapa final'!$Q$22),"")</f>
        <v/>
      </c>
      <c r="AF41" s="40" t="str">
        <f>IF(AND('Mapa final'!$AA$23="Baja",'Mapa final'!$AC$23="Mayor"),CONCATENATE("R6C",'Mapa final'!$Q$23),"")</f>
        <v/>
      </c>
      <c r="AG41" s="36" t="str">
        <f>IF(AND('Mapa final'!$AA$24="Baja",'Mapa final'!$AC$24="Mayor"),CONCATENATE("R6C",'Mapa final'!$Q$24),"")</f>
        <v/>
      </c>
      <c r="AH41" s="37" t="str">
        <f>IF(AND('Mapa final'!$AA$19="Baja",'Mapa final'!$AC$19="Catastrófico"),CONCATENATE("R6C",'Mapa final'!$Q$19),"")</f>
        <v/>
      </c>
      <c r="AI41" s="38" t="str">
        <f>IF(AND('Mapa final'!$AA$20="Baja",'Mapa final'!$AC$20="Catastrófico"),CONCATENATE("R6C",'Mapa final'!$Q$20),"")</f>
        <v/>
      </c>
      <c r="AJ41" s="38" t="str">
        <f>IF(AND('Mapa final'!$AA$21="Baja",'Mapa final'!$AC$21="Catastrófico"),CONCATENATE("R6C",'Mapa final'!$Q$21),"")</f>
        <v/>
      </c>
      <c r="AK41" s="38" t="str">
        <f>IF(AND('Mapa final'!$AA$22="Baja",'Mapa final'!$AC$22="Catastrófico"),CONCATENATE("R6C",'Mapa final'!$Q$22),"")</f>
        <v/>
      </c>
      <c r="AL41" s="38" t="str">
        <f>IF(AND('Mapa final'!$AA$23="Baja",'Mapa final'!$AC$23="Catastrófico"),CONCATENATE("R6C",'Mapa final'!$Q$23),"")</f>
        <v/>
      </c>
      <c r="AM41" s="39" t="str">
        <f>IF(AND('Mapa final'!$AA$24="Baja",'Mapa final'!$AC$24="Catastrófico"),CONCATENATE("R6C",'Mapa final'!$Q$24),"")</f>
        <v/>
      </c>
      <c r="AN41" s="66"/>
      <c r="AO41" s="376"/>
      <c r="AP41" s="377"/>
      <c r="AQ41" s="377"/>
      <c r="AR41" s="377"/>
      <c r="AS41" s="377"/>
      <c r="AT41" s="378"/>
      <c r="AU41" s="66"/>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c r="BV41" s="66"/>
      <c r="BW41" s="66"/>
      <c r="BX41" s="66"/>
    </row>
    <row r="42" spans="1:80" ht="15" customHeight="1" x14ac:dyDescent="0.25">
      <c r="A42" s="66"/>
      <c r="B42" s="368"/>
      <c r="C42" s="368"/>
      <c r="D42" s="369"/>
      <c r="E42" s="352"/>
      <c r="F42" s="353"/>
      <c r="G42" s="353"/>
      <c r="H42" s="353"/>
      <c r="I42" s="351"/>
      <c r="J42" s="59" t="str">
        <f>IF(AND('Mapa final'!$AA$25="Baja",'Mapa final'!$AC$25="Leve"),CONCATENATE("R7C",'Mapa final'!$Q$25),"")</f>
        <v/>
      </c>
      <c r="K42" s="60" t="str">
        <f>IF(AND('Mapa final'!$AA$26="Baja",'Mapa final'!$AC$26="Leve"),CONCATENATE("R7C",'Mapa final'!$Q$26),"")</f>
        <v/>
      </c>
      <c r="L42" s="60" t="str">
        <f>IF(AND('Mapa final'!$AA$27="Baja",'Mapa final'!$AC$27="Leve"),CONCATENATE("R7C",'Mapa final'!$Q$27),"")</f>
        <v/>
      </c>
      <c r="M42" s="60" t="str">
        <f>IF(AND('Mapa final'!$AA$28="Baja",'Mapa final'!$AC$28="Leve"),CONCATENATE("R7C",'Mapa final'!$Q$28),"")</f>
        <v/>
      </c>
      <c r="N42" s="60" t="str">
        <f>IF(AND('Mapa final'!$AA$29="Baja",'Mapa final'!$AC$29="Leve"),CONCATENATE("R7C",'Mapa final'!$Q$29),"")</f>
        <v/>
      </c>
      <c r="O42" s="61" t="str">
        <f>IF(AND('Mapa final'!$AA$30="Baja",'Mapa final'!$AC$30="Leve"),CONCATENATE("R7C",'Mapa final'!$Q$30),"")</f>
        <v/>
      </c>
      <c r="P42" s="50" t="str">
        <f>IF(AND('Mapa final'!$AA$25="Baja",'Mapa final'!$AC$25="Menor"),CONCATENATE("R7C",'Mapa final'!$Q$25),"")</f>
        <v/>
      </c>
      <c r="Q42" s="51" t="str">
        <f>IF(AND('Mapa final'!$AA$26="Baja",'Mapa final'!$AC$26="Menor"),CONCATENATE("R7C",'Mapa final'!$Q$26),"")</f>
        <v/>
      </c>
      <c r="R42" s="51" t="str">
        <f>IF(AND('Mapa final'!$AA$27="Baja",'Mapa final'!$AC$27="Menor"),CONCATENATE("R7C",'Mapa final'!$Q$27),"")</f>
        <v/>
      </c>
      <c r="S42" s="51" t="str">
        <f>IF(AND('Mapa final'!$AA$28="Baja",'Mapa final'!$AC$28="Menor"),CONCATENATE("R7C",'Mapa final'!$Q$28),"")</f>
        <v/>
      </c>
      <c r="T42" s="51" t="str">
        <f>IF(AND('Mapa final'!$AA$29="Baja",'Mapa final'!$AC$29="Menor"),CONCATENATE("R7C",'Mapa final'!$Q$29),"")</f>
        <v/>
      </c>
      <c r="U42" s="52" t="str">
        <f>IF(AND('Mapa final'!$AA$30="Baja",'Mapa final'!$AC$30="Menor"),CONCATENATE("R7C",'Mapa final'!$Q$30),"")</f>
        <v/>
      </c>
      <c r="V42" s="50" t="str">
        <f>IF(AND('Mapa final'!$AA$25="Baja",'Mapa final'!$AC$25="Moderado"),CONCATENATE("R7C",'Mapa final'!$Q$25),"")</f>
        <v/>
      </c>
      <c r="W42" s="51" t="str">
        <f>IF(AND('Mapa final'!$AA$26="Baja",'Mapa final'!$AC$26="Moderado"),CONCATENATE("R7C",'Mapa final'!$Q$26),"")</f>
        <v/>
      </c>
      <c r="X42" s="51" t="str">
        <f>IF(AND('Mapa final'!$AA$27="Baja",'Mapa final'!$AC$27="Moderado"),CONCATENATE("R7C",'Mapa final'!$Q$27),"")</f>
        <v/>
      </c>
      <c r="Y42" s="51" t="str">
        <f>IF(AND('Mapa final'!$AA$28="Baja",'Mapa final'!$AC$28="Moderado"),CONCATENATE("R7C",'Mapa final'!$Q$28),"")</f>
        <v/>
      </c>
      <c r="Z42" s="51" t="str">
        <f>IF(AND('Mapa final'!$AA$29="Baja",'Mapa final'!$AC$29="Moderado"),CONCATENATE("R7C",'Mapa final'!$Q$29),"")</f>
        <v/>
      </c>
      <c r="AA42" s="52" t="str">
        <f>IF(AND('Mapa final'!$AA$30="Baja",'Mapa final'!$AC$30="Moderado"),CONCATENATE("R7C",'Mapa final'!$Q$30),"")</f>
        <v/>
      </c>
      <c r="AB42" s="34" t="str">
        <f>IF(AND('Mapa final'!$AA$25="Baja",'Mapa final'!$AC$25="Mayor"),CONCATENATE("R7C",'Mapa final'!$Q$25),"")</f>
        <v/>
      </c>
      <c r="AC42" s="35" t="str">
        <f>IF(AND('Mapa final'!$AA$26="Baja",'Mapa final'!$AC$26="Mayor"),CONCATENATE("R7C",'Mapa final'!$Q$26),"")</f>
        <v/>
      </c>
      <c r="AD42" s="40" t="str">
        <f>IF(AND('Mapa final'!$AA$27="Baja",'Mapa final'!$AC$27="Mayor"),CONCATENATE("R7C",'Mapa final'!$Q$27),"")</f>
        <v/>
      </c>
      <c r="AE42" s="40" t="str">
        <f>IF(AND('Mapa final'!$AA$28="Baja",'Mapa final'!$AC$28="Mayor"),CONCATENATE("R7C",'Mapa final'!$Q$28),"")</f>
        <v/>
      </c>
      <c r="AF42" s="40" t="str">
        <f>IF(AND('Mapa final'!$AA$29="Baja",'Mapa final'!$AC$29="Mayor"),CONCATENATE("R7C",'Mapa final'!$Q$29),"")</f>
        <v/>
      </c>
      <c r="AG42" s="36" t="str">
        <f>IF(AND('Mapa final'!$AA$30="Baja",'Mapa final'!$AC$30="Mayor"),CONCATENATE("R7C",'Mapa final'!$Q$30),"")</f>
        <v/>
      </c>
      <c r="AH42" s="37" t="str">
        <f>IF(AND('Mapa final'!$AA$25="Baja",'Mapa final'!$AC$25="Catastrófico"),CONCATENATE("R7C",'Mapa final'!$Q$25),"")</f>
        <v/>
      </c>
      <c r="AI42" s="38" t="str">
        <f>IF(AND('Mapa final'!$AA$26="Baja",'Mapa final'!$AC$26="Catastrófico"),CONCATENATE("R7C",'Mapa final'!$Q$26),"")</f>
        <v/>
      </c>
      <c r="AJ42" s="38" t="str">
        <f>IF(AND('Mapa final'!$AA$27="Baja",'Mapa final'!$AC$27="Catastrófico"),CONCATENATE("R7C",'Mapa final'!$Q$27),"")</f>
        <v/>
      </c>
      <c r="AK42" s="38" t="str">
        <f>IF(AND('Mapa final'!$AA$28="Baja",'Mapa final'!$AC$28="Catastrófico"),CONCATENATE("R7C",'Mapa final'!$Q$28),"")</f>
        <v/>
      </c>
      <c r="AL42" s="38" t="str">
        <f>IF(AND('Mapa final'!$AA$29="Baja",'Mapa final'!$AC$29="Catastrófico"),CONCATENATE("R7C",'Mapa final'!$Q$29),"")</f>
        <v/>
      </c>
      <c r="AM42" s="39" t="str">
        <f>IF(AND('Mapa final'!$AA$30="Baja",'Mapa final'!$AC$30="Catastrófico"),CONCATENATE("R7C",'Mapa final'!$Q$30),"")</f>
        <v/>
      </c>
      <c r="AN42" s="66"/>
      <c r="AO42" s="376"/>
      <c r="AP42" s="377"/>
      <c r="AQ42" s="377"/>
      <c r="AR42" s="377"/>
      <c r="AS42" s="377"/>
      <c r="AT42" s="378"/>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row>
    <row r="43" spans="1:80" ht="15" customHeight="1" x14ac:dyDescent="0.25">
      <c r="A43" s="66"/>
      <c r="B43" s="368"/>
      <c r="C43" s="368"/>
      <c r="D43" s="369"/>
      <c r="E43" s="352"/>
      <c r="F43" s="353"/>
      <c r="G43" s="353"/>
      <c r="H43" s="353"/>
      <c r="I43" s="351"/>
      <c r="J43" s="59" t="str">
        <f>IF(AND('Mapa final'!$AA$31="Baja",'Mapa final'!$AC$31="Leve"),CONCATENATE("R8C",'Mapa final'!$Q$31),"")</f>
        <v/>
      </c>
      <c r="K43" s="60" t="str">
        <f>IF(AND('Mapa final'!$AA$32="Baja",'Mapa final'!$AC$32="Leve"),CONCATENATE("R8C",'Mapa final'!$Q$32),"")</f>
        <v/>
      </c>
      <c r="L43" s="60" t="str">
        <f>IF(AND('Mapa final'!$AA$33="Baja",'Mapa final'!$AC$33="Leve"),CONCATENATE("R8C",'Mapa final'!$Q$33),"")</f>
        <v/>
      </c>
      <c r="M43" s="60" t="str">
        <f>IF(AND('Mapa final'!$AA$34="Baja",'Mapa final'!$AC$34="Leve"),CONCATENATE("R8C",'Mapa final'!$Q$34),"")</f>
        <v/>
      </c>
      <c r="N43" s="60" t="str">
        <f>IF(AND('Mapa final'!$AA$35="Baja",'Mapa final'!$AC$35="Leve"),CONCATENATE("R8C",'Mapa final'!$Q$35),"")</f>
        <v/>
      </c>
      <c r="O43" s="61" t="str">
        <f>IF(AND('Mapa final'!$AA$36="Baja",'Mapa final'!$AC$36="Leve"),CONCATENATE("R8C",'Mapa final'!$Q$36),"")</f>
        <v/>
      </c>
      <c r="P43" s="50" t="str">
        <f>IF(AND('Mapa final'!$AA$31="Baja",'Mapa final'!$AC$31="Menor"),CONCATENATE("R8C",'Mapa final'!$Q$31),"")</f>
        <v/>
      </c>
      <c r="Q43" s="51" t="str">
        <f>IF(AND('Mapa final'!$AA$32="Baja",'Mapa final'!$AC$32="Menor"),CONCATENATE("R8C",'Mapa final'!$Q$32),"")</f>
        <v/>
      </c>
      <c r="R43" s="51" t="str">
        <f>IF(AND('Mapa final'!$AA$33="Baja",'Mapa final'!$AC$33="Menor"),CONCATENATE("R8C",'Mapa final'!$Q$33),"")</f>
        <v/>
      </c>
      <c r="S43" s="51" t="str">
        <f>IF(AND('Mapa final'!$AA$34="Baja",'Mapa final'!$AC$34="Menor"),CONCATENATE("R8C",'Mapa final'!$Q$34),"")</f>
        <v/>
      </c>
      <c r="T43" s="51" t="str">
        <f>IF(AND('Mapa final'!$AA$35="Baja",'Mapa final'!$AC$35="Menor"),CONCATENATE("R8C",'Mapa final'!$Q$35),"")</f>
        <v/>
      </c>
      <c r="U43" s="52" t="str">
        <f>IF(AND('Mapa final'!$AA$36="Baja",'Mapa final'!$AC$36="Menor"),CONCATENATE("R8C",'Mapa final'!$Q$36),"")</f>
        <v/>
      </c>
      <c r="V43" s="50" t="str">
        <f>IF(AND('Mapa final'!$AA$31="Baja",'Mapa final'!$AC$31="Moderado"),CONCATENATE("R8C",'Mapa final'!$Q$31),"")</f>
        <v/>
      </c>
      <c r="W43" s="51" t="str">
        <f>IF(AND('Mapa final'!$AA$32="Baja",'Mapa final'!$AC$32="Moderado"),CONCATENATE("R8C",'Mapa final'!$Q$32),"")</f>
        <v/>
      </c>
      <c r="X43" s="51" t="str">
        <f>IF(AND('Mapa final'!$AA$33="Baja",'Mapa final'!$AC$33="Moderado"),CONCATENATE("R8C",'Mapa final'!$Q$33),"")</f>
        <v/>
      </c>
      <c r="Y43" s="51" t="str">
        <f>IF(AND('Mapa final'!$AA$34="Baja",'Mapa final'!$AC$34="Moderado"),CONCATENATE("R8C",'Mapa final'!$Q$34),"")</f>
        <v/>
      </c>
      <c r="Z43" s="51" t="str">
        <f>IF(AND('Mapa final'!$AA$35="Baja",'Mapa final'!$AC$35="Moderado"),CONCATENATE("R8C",'Mapa final'!$Q$35),"")</f>
        <v/>
      </c>
      <c r="AA43" s="52" t="str">
        <f>IF(AND('Mapa final'!$AA$36="Baja",'Mapa final'!$AC$36="Moderado"),CONCATENATE("R8C",'Mapa final'!$Q$36),"")</f>
        <v/>
      </c>
      <c r="AB43" s="34" t="str">
        <f>IF(AND('Mapa final'!$AA$31="Baja",'Mapa final'!$AC$31="Mayor"),CONCATENATE("R8C",'Mapa final'!$Q$31),"")</f>
        <v/>
      </c>
      <c r="AC43" s="35" t="str">
        <f>IF(AND('Mapa final'!$AA$32="Baja",'Mapa final'!$AC$32="Mayor"),CONCATENATE("R8C",'Mapa final'!$Q$32),"")</f>
        <v/>
      </c>
      <c r="AD43" s="40" t="str">
        <f>IF(AND('Mapa final'!$AA$33="Baja",'Mapa final'!$AC$33="Mayor"),CONCATENATE("R8C",'Mapa final'!$Q$33),"")</f>
        <v/>
      </c>
      <c r="AE43" s="40" t="str">
        <f>IF(AND('Mapa final'!$AA$34="Baja",'Mapa final'!$AC$34="Mayor"),CONCATENATE("R8C",'Mapa final'!$Q$34),"")</f>
        <v/>
      </c>
      <c r="AF43" s="40" t="str">
        <f>IF(AND('Mapa final'!$AA$35="Baja",'Mapa final'!$AC$35="Mayor"),CONCATENATE("R8C",'Mapa final'!$Q$35),"")</f>
        <v/>
      </c>
      <c r="AG43" s="36" t="str">
        <f>IF(AND('Mapa final'!$AA$36="Baja",'Mapa final'!$AC$36="Mayor"),CONCATENATE("R8C",'Mapa final'!$Q$36),"")</f>
        <v/>
      </c>
      <c r="AH43" s="37" t="str">
        <f>IF(AND('Mapa final'!$AA$31="Baja",'Mapa final'!$AC$31="Catastrófico"),CONCATENATE("R8C",'Mapa final'!$Q$31),"")</f>
        <v/>
      </c>
      <c r="AI43" s="38" t="str">
        <f>IF(AND('Mapa final'!$AA$32="Baja",'Mapa final'!$AC$32="Catastrófico"),CONCATENATE("R8C",'Mapa final'!$Q$32),"")</f>
        <v/>
      </c>
      <c r="AJ43" s="38" t="str">
        <f>IF(AND('Mapa final'!$AA$33="Baja",'Mapa final'!$AC$33="Catastrófico"),CONCATENATE("R8C",'Mapa final'!$Q$33),"")</f>
        <v/>
      </c>
      <c r="AK43" s="38" t="str">
        <f>IF(AND('Mapa final'!$AA$34="Baja",'Mapa final'!$AC$34="Catastrófico"),CONCATENATE("R8C",'Mapa final'!$Q$34),"")</f>
        <v/>
      </c>
      <c r="AL43" s="38" t="str">
        <f>IF(AND('Mapa final'!$AA$35="Baja",'Mapa final'!$AC$35="Catastrófico"),CONCATENATE("R8C",'Mapa final'!$Q$35),"")</f>
        <v/>
      </c>
      <c r="AM43" s="39" t="str">
        <f>IF(AND('Mapa final'!$AA$36="Baja",'Mapa final'!$AC$36="Catastrófico"),CONCATENATE("R8C",'Mapa final'!$Q$36),"")</f>
        <v/>
      </c>
      <c r="AN43" s="66"/>
      <c r="AO43" s="376"/>
      <c r="AP43" s="377"/>
      <c r="AQ43" s="377"/>
      <c r="AR43" s="377"/>
      <c r="AS43" s="377"/>
      <c r="AT43" s="378"/>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row>
    <row r="44" spans="1:80" ht="15" customHeight="1" x14ac:dyDescent="0.25">
      <c r="A44" s="66"/>
      <c r="B44" s="368"/>
      <c r="C44" s="368"/>
      <c r="D44" s="369"/>
      <c r="E44" s="352"/>
      <c r="F44" s="353"/>
      <c r="G44" s="353"/>
      <c r="H44" s="353"/>
      <c r="I44" s="351"/>
      <c r="J44" s="59" t="str">
        <f>IF(AND('Mapa final'!$AA$37="Baja",'Mapa final'!$AC$37="Leve"),CONCATENATE("R9C",'Mapa final'!$Q$37),"")</f>
        <v/>
      </c>
      <c r="K44" s="60" t="str">
        <f>IF(AND('Mapa final'!$AA$38="Baja",'Mapa final'!$AC$38="Leve"),CONCATENATE("R9C",'Mapa final'!$Q$38),"")</f>
        <v/>
      </c>
      <c r="L44" s="60" t="str">
        <f>IF(AND('Mapa final'!$AA$39="Baja",'Mapa final'!$AC$39="Leve"),CONCATENATE("R9C",'Mapa final'!$Q$39),"")</f>
        <v/>
      </c>
      <c r="M44" s="60" t="str">
        <f>IF(AND('Mapa final'!$AA$40="Baja",'Mapa final'!$AC$40="Leve"),CONCATENATE("R9C",'Mapa final'!$Q$40),"")</f>
        <v/>
      </c>
      <c r="N44" s="60" t="str">
        <f>IF(AND('Mapa final'!$AA$41="Baja",'Mapa final'!$AC$41="Leve"),CONCATENATE("R9C",'Mapa final'!$Q$41),"")</f>
        <v/>
      </c>
      <c r="O44" s="61" t="str">
        <f>IF(AND('Mapa final'!$AA$42="Baja",'Mapa final'!$AC$42="Leve"),CONCATENATE("R9C",'Mapa final'!$Q$42),"")</f>
        <v/>
      </c>
      <c r="P44" s="50" t="str">
        <f>IF(AND('Mapa final'!$AA$37="Baja",'Mapa final'!$AC$37="Menor"),CONCATENATE("R9C",'Mapa final'!$Q$37),"")</f>
        <v/>
      </c>
      <c r="Q44" s="51" t="str">
        <f>IF(AND('Mapa final'!$AA$38="Baja",'Mapa final'!$AC$38="Menor"),CONCATENATE("R9C",'Mapa final'!$Q$38),"")</f>
        <v/>
      </c>
      <c r="R44" s="51" t="str">
        <f>IF(AND('Mapa final'!$AA$39="Baja",'Mapa final'!$AC$39="Menor"),CONCATENATE("R9C",'Mapa final'!$Q$39),"")</f>
        <v/>
      </c>
      <c r="S44" s="51" t="str">
        <f>IF(AND('Mapa final'!$AA$40="Baja",'Mapa final'!$AC$40="Menor"),CONCATENATE("R9C",'Mapa final'!$Q$40),"")</f>
        <v/>
      </c>
      <c r="T44" s="51" t="str">
        <f>IF(AND('Mapa final'!$AA$41="Baja",'Mapa final'!$AC$41="Menor"),CONCATENATE("R9C",'Mapa final'!$Q$41),"")</f>
        <v/>
      </c>
      <c r="U44" s="52" t="str">
        <f>IF(AND('Mapa final'!$AA$42="Baja",'Mapa final'!$AC$42="Menor"),CONCATENATE("R9C",'Mapa final'!$Q$42),"")</f>
        <v/>
      </c>
      <c r="V44" s="50" t="str">
        <f>IF(AND('Mapa final'!$AA$37="Baja",'Mapa final'!$AC$37="Moderado"),CONCATENATE("R9C",'Mapa final'!$Q$37),"")</f>
        <v/>
      </c>
      <c r="W44" s="51" t="str">
        <f>IF(AND('Mapa final'!$AA$38="Baja",'Mapa final'!$AC$38="Moderado"),CONCATENATE("R9C",'Mapa final'!$Q$38),"")</f>
        <v/>
      </c>
      <c r="X44" s="51" t="str">
        <f>IF(AND('Mapa final'!$AA$39="Baja",'Mapa final'!$AC$39="Moderado"),CONCATENATE("R9C",'Mapa final'!$Q$39),"")</f>
        <v/>
      </c>
      <c r="Y44" s="51" t="str">
        <f>IF(AND('Mapa final'!$AA$40="Baja",'Mapa final'!$AC$40="Moderado"),CONCATENATE("R9C",'Mapa final'!$Q$40),"")</f>
        <v/>
      </c>
      <c r="Z44" s="51" t="str">
        <f>IF(AND('Mapa final'!$AA$41="Baja",'Mapa final'!$AC$41="Moderado"),CONCATENATE("R9C",'Mapa final'!$Q$41),"")</f>
        <v/>
      </c>
      <c r="AA44" s="52" t="str">
        <f>IF(AND('Mapa final'!$AA$42="Baja",'Mapa final'!$AC$42="Moderado"),CONCATENATE("R9C",'Mapa final'!$Q$42),"")</f>
        <v/>
      </c>
      <c r="AB44" s="34" t="str">
        <f>IF(AND('Mapa final'!$AA$37="Baja",'Mapa final'!$AC$37="Mayor"),CONCATENATE("R9C",'Mapa final'!$Q$37),"")</f>
        <v/>
      </c>
      <c r="AC44" s="35" t="str">
        <f>IF(AND('Mapa final'!$AA$38="Baja",'Mapa final'!$AC$38="Mayor"),CONCATENATE("R9C",'Mapa final'!$Q$38),"")</f>
        <v/>
      </c>
      <c r="AD44" s="40" t="str">
        <f>IF(AND('Mapa final'!$AA$39="Baja",'Mapa final'!$AC$39="Mayor"),CONCATENATE("R9C",'Mapa final'!$Q$39),"")</f>
        <v/>
      </c>
      <c r="AE44" s="40" t="str">
        <f>IF(AND('Mapa final'!$AA$40="Baja",'Mapa final'!$AC$40="Mayor"),CONCATENATE("R9C",'Mapa final'!$Q$40),"")</f>
        <v/>
      </c>
      <c r="AF44" s="40" t="str">
        <f>IF(AND('Mapa final'!$AA$41="Baja",'Mapa final'!$AC$41="Mayor"),CONCATENATE("R9C",'Mapa final'!$Q$41),"")</f>
        <v/>
      </c>
      <c r="AG44" s="36" t="str">
        <f>IF(AND('Mapa final'!$AA$42="Baja",'Mapa final'!$AC$42="Mayor"),CONCATENATE("R9C",'Mapa final'!$Q$42),"")</f>
        <v/>
      </c>
      <c r="AH44" s="37" t="str">
        <f>IF(AND('Mapa final'!$AA$37="Baja",'Mapa final'!$AC$37="Catastrófico"),CONCATENATE("R9C",'Mapa final'!$Q$37),"")</f>
        <v/>
      </c>
      <c r="AI44" s="38" t="str">
        <f>IF(AND('Mapa final'!$AA$38="Baja",'Mapa final'!$AC$38="Catastrófico"),CONCATENATE("R9C",'Mapa final'!$Q$38),"")</f>
        <v/>
      </c>
      <c r="AJ44" s="38" t="str">
        <f>IF(AND('Mapa final'!$AA$39="Baja",'Mapa final'!$AC$39="Catastrófico"),CONCATENATE("R9C",'Mapa final'!$Q$39),"")</f>
        <v/>
      </c>
      <c r="AK44" s="38" t="str">
        <f>IF(AND('Mapa final'!$AA$40="Baja",'Mapa final'!$AC$40="Catastrófico"),CONCATENATE("R9C",'Mapa final'!$Q$40),"")</f>
        <v/>
      </c>
      <c r="AL44" s="38" t="str">
        <f>IF(AND('Mapa final'!$AA$41="Baja",'Mapa final'!$AC$41="Catastrófico"),CONCATENATE("R9C",'Mapa final'!$Q$41),"")</f>
        <v/>
      </c>
      <c r="AM44" s="39" t="str">
        <f>IF(AND('Mapa final'!$AA$42="Baja",'Mapa final'!$AC$42="Catastrófico"),CONCATENATE("R9C",'Mapa final'!$Q$42),"")</f>
        <v/>
      </c>
      <c r="AN44" s="66"/>
      <c r="AO44" s="376"/>
      <c r="AP44" s="377"/>
      <c r="AQ44" s="377"/>
      <c r="AR44" s="377"/>
      <c r="AS44" s="377"/>
      <c r="AT44" s="378"/>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row>
    <row r="45" spans="1:80" ht="15.75" customHeight="1" thickBot="1" x14ac:dyDescent="0.3">
      <c r="A45" s="66"/>
      <c r="B45" s="368"/>
      <c r="C45" s="368"/>
      <c r="D45" s="369"/>
      <c r="E45" s="354"/>
      <c r="F45" s="355"/>
      <c r="G45" s="355"/>
      <c r="H45" s="355"/>
      <c r="I45" s="355"/>
      <c r="J45" s="62" t="str">
        <f>IF(AND('Mapa final'!$AA$43="Baja",'Mapa final'!$AC$43="Leve"),CONCATENATE("R10C",'Mapa final'!$Q$43),"")</f>
        <v/>
      </c>
      <c r="K45" s="63" t="str">
        <f>IF(AND('Mapa final'!$AA$44="Baja",'Mapa final'!$AC$44="Leve"),CONCATENATE("R10C",'Mapa final'!$Q$44),"")</f>
        <v/>
      </c>
      <c r="L45" s="63" t="str">
        <f>IF(AND('Mapa final'!$AA$45="Baja",'Mapa final'!$AC$45="Leve"),CONCATENATE("R10C",'Mapa final'!$Q$45),"")</f>
        <v/>
      </c>
      <c r="M45" s="63" t="str">
        <f>IF(AND('Mapa final'!$AA$46="Baja",'Mapa final'!$AC$46="Leve"),CONCATENATE("R10C",'Mapa final'!$Q$46),"")</f>
        <v/>
      </c>
      <c r="N45" s="63" t="str">
        <f>IF(AND('Mapa final'!$AA$47="Baja",'Mapa final'!$AC$47="Leve"),CONCATENATE("R10C",'Mapa final'!$Q$47),"")</f>
        <v/>
      </c>
      <c r="O45" s="64" t="str">
        <f>IF(AND('Mapa final'!$AA$48="Baja",'Mapa final'!$AC$48="Leve"),CONCATENATE("R10C",'Mapa final'!$Q$48),"")</f>
        <v/>
      </c>
      <c r="P45" s="50" t="str">
        <f>IF(AND('Mapa final'!$AA$43="Baja",'Mapa final'!$AC$43="Menor"),CONCATENATE("R10C",'Mapa final'!$Q$43),"")</f>
        <v/>
      </c>
      <c r="Q45" s="51" t="str">
        <f>IF(AND('Mapa final'!$AA$44="Baja",'Mapa final'!$AC$44="Menor"),CONCATENATE("R10C",'Mapa final'!$Q$44),"")</f>
        <v/>
      </c>
      <c r="R45" s="51" t="str">
        <f>IF(AND('Mapa final'!$AA$45="Baja",'Mapa final'!$AC$45="Menor"),CONCATENATE("R10C",'Mapa final'!$Q$45),"")</f>
        <v/>
      </c>
      <c r="S45" s="51" t="str">
        <f>IF(AND('Mapa final'!$AA$46="Baja",'Mapa final'!$AC$46="Menor"),CONCATENATE("R10C",'Mapa final'!$Q$46),"")</f>
        <v/>
      </c>
      <c r="T45" s="51" t="str">
        <f>IF(AND('Mapa final'!$AA$47="Baja",'Mapa final'!$AC$47="Menor"),CONCATENATE("R10C",'Mapa final'!$Q$47),"")</f>
        <v/>
      </c>
      <c r="U45" s="52" t="str">
        <f>IF(AND('Mapa final'!$AA$48="Baja",'Mapa final'!$AC$48="Menor"),CONCATENATE("R10C",'Mapa final'!$Q$48),"")</f>
        <v/>
      </c>
      <c r="V45" s="53" t="str">
        <f>IF(AND('Mapa final'!$AA$43="Baja",'Mapa final'!$AC$43="Moderado"),CONCATENATE("R10C",'Mapa final'!$Q$43),"")</f>
        <v/>
      </c>
      <c r="W45" s="54" t="str">
        <f>IF(AND('Mapa final'!$AA$44="Baja",'Mapa final'!$AC$44="Moderado"),CONCATENATE("R10C",'Mapa final'!$Q$44),"")</f>
        <v/>
      </c>
      <c r="X45" s="54" t="str">
        <f>IF(AND('Mapa final'!$AA$45="Baja",'Mapa final'!$AC$45="Moderado"),CONCATENATE("R10C",'Mapa final'!$Q$45),"")</f>
        <v/>
      </c>
      <c r="Y45" s="54" t="str">
        <f>IF(AND('Mapa final'!$AA$46="Baja",'Mapa final'!$AC$46="Moderado"),CONCATENATE("R10C",'Mapa final'!$Q$46),"")</f>
        <v/>
      </c>
      <c r="Z45" s="54" t="str">
        <f>IF(AND('Mapa final'!$AA$47="Baja",'Mapa final'!$AC$47="Moderado"),CONCATENATE("R10C",'Mapa final'!$Q$47),"")</f>
        <v/>
      </c>
      <c r="AA45" s="55" t="str">
        <f>IF(AND('Mapa final'!$AA$48="Baja",'Mapa final'!$AC$48="Moderado"),CONCATENATE("R10C",'Mapa final'!$Q$48),"")</f>
        <v/>
      </c>
      <c r="AB45" s="41" t="str">
        <f>IF(AND('Mapa final'!$AA$43="Baja",'Mapa final'!$AC$43="Mayor"),CONCATENATE("R10C",'Mapa final'!$Q$43),"")</f>
        <v/>
      </c>
      <c r="AC45" s="42" t="str">
        <f>IF(AND('Mapa final'!$AA$44="Baja",'Mapa final'!$AC$44="Mayor"),CONCATENATE("R10C",'Mapa final'!$Q$44),"")</f>
        <v/>
      </c>
      <c r="AD45" s="42" t="str">
        <f>IF(AND('Mapa final'!$AA$45="Baja",'Mapa final'!$AC$45="Mayor"),CONCATENATE("R10C",'Mapa final'!$Q$45),"")</f>
        <v/>
      </c>
      <c r="AE45" s="42" t="str">
        <f>IF(AND('Mapa final'!$AA$46="Baja",'Mapa final'!$AC$46="Mayor"),CONCATENATE("R10C",'Mapa final'!$Q$46),"")</f>
        <v/>
      </c>
      <c r="AF45" s="42" t="str">
        <f>IF(AND('Mapa final'!$AA$47="Baja",'Mapa final'!$AC$47="Mayor"),CONCATENATE("R10C",'Mapa final'!$Q$47),"")</f>
        <v/>
      </c>
      <c r="AG45" s="43" t="str">
        <f>IF(AND('Mapa final'!$AA$48="Baja",'Mapa final'!$AC$48="Mayor"),CONCATENATE("R10C",'Mapa final'!$Q$48),"")</f>
        <v/>
      </c>
      <c r="AH45" s="44" t="str">
        <f>IF(AND('Mapa final'!$AA$43="Baja",'Mapa final'!$AC$43="Catastrófico"),CONCATENATE("R10C",'Mapa final'!$Q$43),"")</f>
        <v/>
      </c>
      <c r="AI45" s="45" t="str">
        <f>IF(AND('Mapa final'!$AA$44="Baja",'Mapa final'!$AC$44="Catastrófico"),CONCATENATE("R10C",'Mapa final'!$Q$44),"")</f>
        <v/>
      </c>
      <c r="AJ45" s="45" t="str">
        <f>IF(AND('Mapa final'!$AA$45="Baja",'Mapa final'!$AC$45="Catastrófico"),CONCATENATE("R10C",'Mapa final'!$Q$45),"")</f>
        <v/>
      </c>
      <c r="AK45" s="45" t="str">
        <f>IF(AND('Mapa final'!$AA$46="Baja",'Mapa final'!$AC$46="Catastrófico"),CONCATENATE("R10C",'Mapa final'!$Q$46),"")</f>
        <v/>
      </c>
      <c r="AL45" s="45" t="str">
        <f>IF(AND('Mapa final'!$AA$47="Baja",'Mapa final'!$AC$47="Catastrófico"),CONCATENATE("R10C",'Mapa final'!$Q$47),"")</f>
        <v/>
      </c>
      <c r="AM45" s="46" t="str">
        <f>IF(AND('Mapa final'!$AA$48="Baja",'Mapa final'!$AC$48="Catastrófico"),CONCATENATE("R10C",'Mapa final'!$Q$48),"")</f>
        <v/>
      </c>
      <c r="AN45" s="66"/>
      <c r="AO45" s="379"/>
      <c r="AP45" s="380"/>
      <c r="AQ45" s="380"/>
      <c r="AR45" s="380"/>
      <c r="AS45" s="380"/>
      <c r="AT45" s="381"/>
    </row>
    <row r="46" spans="1:80" ht="46.5" customHeight="1" x14ac:dyDescent="0.35">
      <c r="A46" s="66"/>
      <c r="B46" s="368"/>
      <c r="C46" s="368"/>
      <c r="D46" s="369"/>
      <c r="E46" s="348" t="s">
        <v>108</v>
      </c>
      <c r="F46" s="349"/>
      <c r="G46" s="349"/>
      <c r="H46" s="349"/>
      <c r="I46" s="370"/>
      <c r="J46" s="56" t="str">
        <f ca="1">IF(AND('Mapa final'!$AA$10="Muy Baja",'Mapa final'!$AC$10="Leve"),CONCATENATE("R1C",'Mapa final'!$Q$10),"")</f>
        <v/>
      </c>
      <c r="K46" s="57" t="e">
        <f>IF(AND('Mapa final'!#REF!="Muy Baja",'Mapa final'!#REF!="Leve"),CONCATENATE("R1C",'Mapa final'!#REF!),"")</f>
        <v>#REF!</v>
      </c>
      <c r="L46" s="57" t="e">
        <f>IF(AND('Mapa final'!#REF!="Muy Baja",'Mapa final'!#REF!="Leve"),CONCATENATE("R1C",'Mapa final'!#REF!),"")</f>
        <v>#REF!</v>
      </c>
      <c r="M46" s="57" t="e">
        <f>IF(AND('Mapa final'!#REF!="Muy Baja",'Mapa final'!#REF!="Leve"),CONCATENATE("R1C",'Mapa final'!#REF!),"")</f>
        <v>#REF!</v>
      </c>
      <c r="N46" s="57" t="e">
        <f>IF(AND('Mapa final'!#REF!="Muy Baja",'Mapa final'!#REF!="Leve"),CONCATENATE("R1C",'Mapa final'!#REF!),"")</f>
        <v>#REF!</v>
      </c>
      <c r="O46" s="58" t="e">
        <f>IF(AND('Mapa final'!#REF!="Muy Baja",'Mapa final'!#REF!="Leve"),CONCATENATE("R1C",'Mapa final'!#REF!),"")</f>
        <v>#REF!</v>
      </c>
      <c r="P46" s="56" t="str">
        <f ca="1">IF(AND('Mapa final'!$AA$10="Muy Baja",'Mapa final'!$AC$10="Menor"),CONCATENATE("R1C",'Mapa final'!$Q$10),"")</f>
        <v/>
      </c>
      <c r="Q46" s="57" t="e">
        <f>IF(AND('Mapa final'!#REF!="Muy Baja",'Mapa final'!#REF!="Menor"),CONCATENATE("R1C",'Mapa final'!#REF!),"")</f>
        <v>#REF!</v>
      </c>
      <c r="R46" s="57" t="e">
        <f>IF(AND('Mapa final'!#REF!="Muy Baja",'Mapa final'!#REF!="Menor"),CONCATENATE("R1C",'Mapa final'!#REF!),"")</f>
        <v>#REF!</v>
      </c>
      <c r="S46" s="57" t="e">
        <f>IF(AND('Mapa final'!#REF!="Muy Baja",'Mapa final'!#REF!="Menor"),CONCATENATE("R1C",'Mapa final'!#REF!),"")</f>
        <v>#REF!</v>
      </c>
      <c r="T46" s="57" t="e">
        <f>IF(AND('Mapa final'!#REF!="Muy Baja",'Mapa final'!#REF!="Menor"),CONCATENATE("R1C",'Mapa final'!#REF!),"")</f>
        <v>#REF!</v>
      </c>
      <c r="U46" s="58" t="e">
        <f>IF(AND('Mapa final'!#REF!="Muy Baja",'Mapa final'!#REF!="Menor"),CONCATENATE("R1C",'Mapa final'!#REF!),"")</f>
        <v>#REF!</v>
      </c>
      <c r="V46" s="47" t="str">
        <f ca="1">IF(AND('Mapa final'!$AA$10="Muy Baja",'Mapa final'!$AC$10="Moderado"),CONCATENATE("R1C",'Mapa final'!$Q$10),"")</f>
        <v/>
      </c>
      <c r="W46" s="65" t="e">
        <f>IF(AND('Mapa final'!#REF!="Muy Baja",'Mapa final'!#REF!="Moderado"),CONCATENATE("R1C",'Mapa final'!#REF!),"")</f>
        <v>#REF!</v>
      </c>
      <c r="X46" s="48" t="e">
        <f>IF(AND('Mapa final'!#REF!="Muy Baja",'Mapa final'!#REF!="Moderado"),CONCATENATE("R1C",'Mapa final'!#REF!),"")</f>
        <v>#REF!</v>
      </c>
      <c r="Y46" s="48" t="e">
        <f>IF(AND('Mapa final'!#REF!="Muy Baja",'Mapa final'!#REF!="Moderado"),CONCATENATE("R1C",'Mapa final'!#REF!),"")</f>
        <v>#REF!</v>
      </c>
      <c r="Z46" s="48" t="e">
        <f>IF(AND('Mapa final'!#REF!="Muy Baja",'Mapa final'!#REF!="Moderado"),CONCATENATE("R1C",'Mapa final'!#REF!),"")</f>
        <v>#REF!</v>
      </c>
      <c r="AA46" s="49" t="e">
        <f>IF(AND('Mapa final'!#REF!="Muy Baja",'Mapa final'!#REF!="Moderado"),CONCATENATE("R1C",'Mapa final'!#REF!),"")</f>
        <v>#REF!</v>
      </c>
      <c r="AB46" s="28" t="str">
        <f ca="1">IF(AND('Mapa final'!$AA$10="Muy Baja",'Mapa final'!$AC$10="Mayor"),CONCATENATE("R1C",'Mapa final'!$Q$10),"")</f>
        <v/>
      </c>
      <c r="AC46" s="29" t="e">
        <f>IF(AND('Mapa final'!#REF!="Muy Baja",'Mapa final'!#REF!="Mayor"),CONCATENATE("R1C",'Mapa final'!#REF!),"")</f>
        <v>#REF!</v>
      </c>
      <c r="AD46" s="29" t="e">
        <f>IF(AND('Mapa final'!#REF!="Muy Baja",'Mapa final'!#REF!="Mayor"),CONCATENATE("R1C",'Mapa final'!#REF!),"")</f>
        <v>#REF!</v>
      </c>
      <c r="AE46" s="29" t="e">
        <f>IF(AND('Mapa final'!#REF!="Muy Baja",'Mapa final'!#REF!="Mayor"),CONCATENATE("R1C",'Mapa final'!#REF!),"")</f>
        <v>#REF!</v>
      </c>
      <c r="AF46" s="29" t="e">
        <f>IF(AND('Mapa final'!#REF!="Muy Baja",'Mapa final'!#REF!="Mayor"),CONCATENATE("R1C",'Mapa final'!#REF!),"")</f>
        <v>#REF!</v>
      </c>
      <c r="AG46" s="30" t="e">
        <f>IF(AND('Mapa final'!#REF!="Muy Baja",'Mapa final'!#REF!="Mayor"),CONCATENATE("R1C",'Mapa final'!#REF!),"")</f>
        <v>#REF!</v>
      </c>
      <c r="AH46" s="31" t="str">
        <f ca="1">IF(AND('Mapa final'!$AA$10="Muy Baja",'Mapa final'!$AC$10="Catastrófico"),CONCATENATE("R1C",'Mapa final'!$Q$10),"")</f>
        <v/>
      </c>
      <c r="AI46" s="32" t="e">
        <f>IF(AND('Mapa final'!#REF!="Muy Baja",'Mapa final'!#REF!="Catastrófico"),CONCATENATE("R1C",'Mapa final'!#REF!),"")</f>
        <v>#REF!</v>
      </c>
      <c r="AJ46" s="32" t="e">
        <f>IF(AND('Mapa final'!#REF!="Muy Baja",'Mapa final'!#REF!="Catastrófico"),CONCATENATE("R1C",'Mapa final'!#REF!),"")</f>
        <v>#REF!</v>
      </c>
      <c r="AK46" s="32" t="e">
        <f>IF(AND('Mapa final'!#REF!="Muy Baja",'Mapa final'!#REF!="Catastrófico"),CONCATENATE("R1C",'Mapa final'!#REF!),"")</f>
        <v>#REF!</v>
      </c>
      <c r="AL46" s="32" t="e">
        <f>IF(AND('Mapa final'!#REF!="Muy Baja",'Mapa final'!#REF!="Catastrófico"),CONCATENATE("R1C",'Mapa final'!#REF!),"")</f>
        <v>#REF!</v>
      </c>
      <c r="AM46" s="33" t="e">
        <f>IF(AND('Mapa final'!#REF!="Muy Baja",'Mapa final'!#REF!="Catastrófico"),CONCATENATE("R1C",'Mapa final'!#REF!),"")</f>
        <v>#REF!</v>
      </c>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row>
    <row r="47" spans="1:80" ht="46.5" customHeight="1" x14ac:dyDescent="0.25">
      <c r="A47" s="66"/>
      <c r="B47" s="368"/>
      <c r="C47" s="368"/>
      <c r="D47" s="369"/>
      <c r="E47" s="350"/>
      <c r="F47" s="351"/>
      <c r="G47" s="351"/>
      <c r="H47" s="351"/>
      <c r="I47" s="371"/>
      <c r="J47" s="59" t="e">
        <f>IF(AND('Mapa final'!#REF!="Muy Baja",'Mapa final'!#REF!="Leve"),CONCATENATE("R2C",'Mapa final'!#REF!),"")</f>
        <v>#REF!</v>
      </c>
      <c r="K47" s="60" t="e">
        <f>IF(AND('Mapa final'!#REF!="Muy Baja",'Mapa final'!#REF!="Leve"),CONCATENATE("R2C",'Mapa final'!#REF!),"")</f>
        <v>#REF!</v>
      </c>
      <c r="L47" s="60" t="e">
        <f>IF(AND('Mapa final'!#REF!="Muy Baja",'Mapa final'!#REF!="Leve"),CONCATENATE("R2C",'Mapa final'!#REF!),"")</f>
        <v>#REF!</v>
      </c>
      <c r="M47" s="60" t="e">
        <f>IF(AND('Mapa final'!#REF!="Muy Baja",'Mapa final'!#REF!="Leve"),CONCATENATE("R2C",'Mapa final'!#REF!),"")</f>
        <v>#REF!</v>
      </c>
      <c r="N47" s="60" t="e">
        <f>IF(AND('Mapa final'!#REF!="Muy Baja",'Mapa final'!#REF!="Leve"),CONCATENATE("R2C",'Mapa final'!#REF!),"")</f>
        <v>#REF!</v>
      </c>
      <c r="O47" s="61" t="e">
        <f>IF(AND('Mapa final'!#REF!="Muy Baja",'Mapa final'!#REF!="Leve"),CONCATENATE("R2C",'Mapa final'!#REF!),"")</f>
        <v>#REF!</v>
      </c>
      <c r="P47" s="59" t="e">
        <f>IF(AND('Mapa final'!#REF!="Muy Baja",'Mapa final'!#REF!="Menor"),CONCATENATE("R2C",'Mapa final'!#REF!),"")</f>
        <v>#REF!</v>
      </c>
      <c r="Q47" s="60" t="e">
        <f>IF(AND('Mapa final'!#REF!="Muy Baja",'Mapa final'!#REF!="Menor"),CONCATENATE("R2C",'Mapa final'!#REF!),"")</f>
        <v>#REF!</v>
      </c>
      <c r="R47" s="60" t="e">
        <f>IF(AND('Mapa final'!#REF!="Muy Baja",'Mapa final'!#REF!="Menor"),CONCATENATE("R2C",'Mapa final'!#REF!),"")</f>
        <v>#REF!</v>
      </c>
      <c r="S47" s="60" t="e">
        <f>IF(AND('Mapa final'!#REF!="Muy Baja",'Mapa final'!#REF!="Menor"),CONCATENATE("R2C",'Mapa final'!#REF!),"")</f>
        <v>#REF!</v>
      </c>
      <c r="T47" s="60" t="e">
        <f>IF(AND('Mapa final'!#REF!="Muy Baja",'Mapa final'!#REF!="Menor"),CONCATENATE("R2C",'Mapa final'!#REF!),"")</f>
        <v>#REF!</v>
      </c>
      <c r="U47" s="61" t="e">
        <f>IF(AND('Mapa final'!#REF!="Muy Baja",'Mapa final'!#REF!="Menor"),CONCATENATE("R2C",'Mapa final'!#REF!),"")</f>
        <v>#REF!</v>
      </c>
      <c r="V47" s="50" t="e">
        <f>IF(AND('Mapa final'!#REF!="Muy Baja",'Mapa final'!#REF!="Moderado"),CONCATENATE("R2C",'Mapa final'!#REF!),"")</f>
        <v>#REF!</v>
      </c>
      <c r="W47" s="51" t="e">
        <f>IF(AND('Mapa final'!#REF!="Muy Baja",'Mapa final'!#REF!="Moderado"),CONCATENATE("R2C",'Mapa final'!#REF!),"")</f>
        <v>#REF!</v>
      </c>
      <c r="X47" s="51" t="e">
        <f>IF(AND('Mapa final'!#REF!="Muy Baja",'Mapa final'!#REF!="Moderado"),CONCATENATE("R2C",'Mapa final'!#REF!),"")</f>
        <v>#REF!</v>
      </c>
      <c r="Y47" s="51" t="e">
        <f>IF(AND('Mapa final'!#REF!="Muy Baja",'Mapa final'!#REF!="Moderado"),CONCATENATE("R2C",'Mapa final'!#REF!),"")</f>
        <v>#REF!</v>
      </c>
      <c r="Z47" s="51" t="e">
        <f>IF(AND('Mapa final'!#REF!="Muy Baja",'Mapa final'!#REF!="Moderado"),CONCATENATE("R2C",'Mapa final'!#REF!),"")</f>
        <v>#REF!</v>
      </c>
      <c r="AA47" s="52" t="e">
        <f>IF(AND('Mapa final'!#REF!="Muy Baja",'Mapa final'!#REF!="Moderado"),CONCATENATE("R2C",'Mapa final'!#REF!),"")</f>
        <v>#REF!</v>
      </c>
      <c r="AB47" s="34" t="e">
        <f>IF(AND('Mapa final'!#REF!="Muy Baja",'Mapa final'!#REF!="Mayor"),CONCATENATE("R2C",'Mapa final'!#REF!),"")</f>
        <v>#REF!</v>
      </c>
      <c r="AC47" s="35" t="e">
        <f>IF(AND('Mapa final'!#REF!="Muy Baja",'Mapa final'!#REF!="Mayor"),CONCATENATE("R2C",'Mapa final'!#REF!),"")</f>
        <v>#REF!</v>
      </c>
      <c r="AD47" s="35" t="e">
        <f>IF(AND('Mapa final'!#REF!="Muy Baja",'Mapa final'!#REF!="Mayor"),CONCATENATE("R2C",'Mapa final'!#REF!),"")</f>
        <v>#REF!</v>
      </c>
      <c r="AE47" s="35" t="e">
        <f>IF(AND('Mapa final'!#REF!="Muy Baja",'Mapa final'!#REF!="Mayor"),CONCATENATE("R2C",'Mapa final'!#REF!),"")</f>
        <v>#REF!</v>
      </c>
      <c r="AF47" s="35" t="e">
        <f>IF(AND('Mapa final'!#REF!="Muy Baja",'Mapa final'!#REF!="Mayor"),CONCATENATE("R2C",'Mapa final'!#REF!),"")</f>
        <v>#REF!</v>
      </c>
      <c r="AG47" s="36" t="e">
        <f>IF(AND('Mapa final'!#REF!="Muy Baja",'Mapa final'!#REF!="Mayor"),CONCATENATE("R2C",'Mapa final'!#REF!),"")</f>
        <v>#REF!</v>
      </c>
      <c r="AH47" s="37" t="e">
        <f>IF(AND('Mapa final'!#REF!="Muy Baja",'Mapa final'!#REF!="Catastrófico"),CONCATENATE("R2C",'Mapa final'!#REF!),"")</f>
        <v>#REF!</v>
      </c>
      <c r="AI47" s="38" t="e">
        <f>IF(AND('Mapa final'!#REF!="Muy Baja",'Mapa final'!#REF!="Catastrófico"),CONCATENATE("R2C",'Mapa final'!#REF!),"")</f>
        <v>#REF!</v>
      </c>
      <c r="AJ47" s="38" t="e">
        <f>IF(AND('Mapa final'!#REF!="Muy Baja",'Mapa final'!#REF!="Catastrófico"),CONCATENATE("R2C",'Mapa final'!#REF!),"")</f>
        <v>#REF!</v>
      </c>
      <c r="AK47" s="38" t="e">
        <f>IF(AND('Mapa final'!#REF!="Muy Baja",'Mapa final'!#REF!="Catastrófico"),CONCATENATE("R2C",'Mapa final'!#REF!),"")</f>
        <v>#REF!</v>
      </c>
      <c r="AL47" s="38" t="e">
        <f>IF(AND('Mapa final'!#REF!="Muy Baja",'Mapa final'!#REF!="Catastrófico"),CONCATENATE("R2C",'Mapa final'!#REF!),"")</f>
        <v>#REF!</v>
      </c>
      <c r="AM47" s="39" t="e">
        <f>IF(AND('Mapa final'!#REF!="Muy Baja",'Mapa final'!#REF!="Catastrófico"),CONCATENATE("R2C",'Mapa final'!#REF!),"")</f>
        <v>#REF!</v>
      </c>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row>
    <row r="48" spans="1:80" ht="15" customHeight="1" x14ac:dyDescent="0.25">
      <c r="A48" s="66"/>
      <c r="B48" s="368"/>
      <c r="C48" s="368"/>
      <c r="D48" s="369"/>
      <c r="E48" s="350"/>
      <c r="F48" s="351"/>
      <c r="G48" s="351"/>
      <c r="H48" s="351"/>
      <c r="I48" s="371"/>
      <c r="J48" s="59" t="str">
        <f ca="1">IF(AND('Mapa final'!$AA$11="Muy Baja",'Mapa final'!$AC$11="Leve"),CONCATENATE("R3C",'Mapa final'!$Q$11),"")</f>
        <v/>
      </c>
      <c r="K48" s="60" t="e">
        <f>IF(AND('Mapa final'!#REF!="Muy Baja",'Mapa final'!#REF!="Leve"),CONCATENATE("R3C",'Mapa final'!#REF!),"")</f>
        <v>#REF!</v>
      </c>
      <c r="L48" s="60" t="e">
        <f>IF(AND('Mapa final'!#REF!="Muy Baja",'Mapa final'!#REF!="Leve"),CONCATENATE("R3C",'Mapa final'!#REF!),"")</f>
        <v>#REF!</v>
      </c>
      <c r="M48" s="60" t="e">
        <f>IF(AND('Mapa final'!#REF!="Muy Baja",'Mapa final'!#REF!="Leve"),CONCATENATE("R3C",'Mapa final'!#REF!),"")</f>
        <v>#REF!</v>
      </c>
      <c r="N48" s="60" t="e">
        <f>IF(AND('Mapa final'!#REF!="Muy Baja",'Mapa final'!#REF!="Leve"),CONCATENATE("R3C",'Mapa final'!#REF!),"")</f>
        <v>#REF!</v>
      </c>
      <c r="O48" s="61" t="e">
        <f>IF(AND('Mapa final'!#REF!="Muy Baja",'Mapa final'!#REF!="Leve"),CONCATENATE("R3C",'Mapa final'!#REF!),"")</f>
        <v>#REF!</v>
      </c>
      <c r="P48" s="59" t="str">
        <f ca="1">IF(AND('Mapa final'!$AA$11="Muy Baja",'Mapa final'!$AC$11="Menor"),CONCATENATE("R3C",'Mapa final'!$Q$11),"")</f>
        <v/>
      </c>
      <c r="Q48" s="60" t="e">
        <f>IF(AND('Mapa final'!#REF!="Muy Baja",'Mapa final'!#REF!="Menor"),CONCATENATE("R3C",'Mapa final'!#REF!),"")</f>
        <v>#REF!</v>
      </c>
      <c r="R48" s="60" t="e">
        <f>IF(AND('Mapa final'!#REF!="Muy Baja",'Mapa final'!#REF!="Menor"),CONCATENATE("R3C",'Mapa final'!#REF!),"")</f>
        <v>#REF!</v>
      </c>
      <c r="S48" s="60" t="e">
        <f>IF(AND('Mapa final'!#REF!="Muy Baja",'Mapa final'!#REF!="Menor"),CONCATENATE("R3C",'Mapa final'!#REF!),"")</f>
        <v>#REF!</v>
      </c>
      <c r="T48" s="60" t="e">
        <f>IF(AND('Mapa final'!#REF!="Muy Baja",'Mapa final'!#REF!="Menor"),CONCATENATE("R3C",'Mapa final'!#REF!),"")</f>
        <v>#REF!</v>
      </c>
      <c r="U48" s="61" t="e">
        <f>IF(AND('Mapa final'!#REF!="Muy Baja",'Mapa final'!#REF!="Menor"),CONCATENATE("R3C",'Mapa final'!#REF!),"")</f>
        <v>#REF!</v>
      </c>
      <c r="V48" s="50" t="str">
        <f ca="1">IF(AND('Mapa final'!$AA$11="Muy Baja",'Mapa final'!$AC$11="Moderado"),CONCATENATE("R3C",'Mapa final'!$Q$11),"")</f>
        <v/>
      </c>
      <c r="W48" s="51" t="e">
        <f>IF(AND('Mapa final'!#REF!="Muy Baja",'Mapa final'!#REF!="Moderado"),CONCATENATE("R3C",'Mapa final'!#REF!),"")</f>
        <v>#REF!</v>
      </c>
      <c r="X48" s="51" t="e">
        <f>IF(AND('Mapa final'!#REF!="Muy Baja",'Mapa final'!#REF!="Moderado"),CONCATENATE("R3C",'Mapa final'!#REF!),"")</f>
        <v>#REF!</v>
      </c>
      <c r="Y48" s="51" t="e">
        <f>IF(AND('Mapa final'!#REF!="Muy Baja",'Mapa final'!#REF!="Moderado"),CONCATENATE("R3C",'Mapa final'!#REF!),"")</f>
        <v>#REF!</v>
      </c>
      <c r="Z48" s="51" t="e">
        <f>IF(AND('Mapa final'!#REF!="Muy Baja",'Mapa final'!#REF!="Moderado"),CONCATENATE("R3C",'Mapa final'!#REF!),"")</f>
        <v>#REF!</v>
      </c>
      <c r="AA48" s="52" t="e">
        <f>IF(AND('Mapa final'!#REF!="Muy Baja",'Mapa final'!#REF!="Moderado"),CONCATENATE("R3C",'Mapa final'!#REF!),"")</f>
        <v>#REF!</v>
      </c>
      <c r="AB48" s="34" t="str">
        <f ca="1">IF(AND('Mapa final'!$AA$11="Muy Baja",'Mapa final'!$AC$11="Mayor"),CONCATENATE("R3C",'Mapa final'!$Q$11),"")</f>
        <v/>
      </c>
      <c r="AC48" s="35" t="e">
        <f>IF(AND('Mapa final'!#REF!="Muy Baja",'Mapa final'!#REF!="Mayor"),CONCATENATE("R3C",'Mapa final'!#REF!),"")</f>
        <v>#REF!</v>
      </c>
      <c r="AD48" s="35" t="e">
        <f>IF(AND('Mapa final'!#REF!="Muy Baja",'Mapa final'!#REF!="Mayor"),CONCATENATE("R3C",'Mapa final'!#REF!),"")</f>
        <v>#REF!</v>
      </c>
      <c r="AE48" s="35" t="e">
        <f>IF(AND('Mapa final'!#REF!="Muy Baja",'Mapa final'!#REF!="Mayor"),CONCATENATE("R3C",'Mapa final'!#REF!),"")</f>
        <v>#REF!</v>
      </c>
      <c r="AF48" s="35" t="e">
        <f>IF(AND('Mapa final'!#REF!="Muy Baja",'Mapa final'!#REF!="Mayor"),CONCATENATE("R3C",'Mapa final'!#REF!),"")</f>
        <v>#REF!</v>
      </c>
      <c r="AG48" s="36" t="e">
        <f>IF(AND('Mapa final'!#REF!="Muy Baja",'Mapa final'!#REF!="Mayor"),CONCATENATE("R3C",'Mapa final'!#REF!),"")</f>
        <v>#REF!</v>
      </c>
      <c r="AH48" s="37" t="str">
        <f ca="1">IF(AND('Mapa final'!$AA$11="Muy Baja",'Mapa final'!$AC$11="Catastrófico"),CONCATENATE("R3C",'Mapa final'!$Q$11),"")</f>
        <v/>
      </c>
      <c r="AI48" s="38" t="e">
        <f>IF(AND('Mapa final'!#REF!="Muy Baja",'Mapa final'!#REF!="Catastrófico"),CONCATENATE("R3C",'Mapa final'!#REF!),"")</f>
        <v>#REF!</v>
      </c>
      <c r="AJ48" s="38" t="e">
        <f>IF(AND('Mapa final'!#REF!="Muy Baja",'Mapa final'!#REF!="Catastrófico"),CONCATENATE("R3C",'Mapa final'!#REF!),"")</f>
        <v>#REF!</v>
      </c>
      <c r="AK48" s="38" t="e">
        <f>IF(AND('Mapa final'!#REF!="Muy Baja",'Mapa final'!#REF!="Catastrófico"),CONCATENATE("R3C",'Mapa final'!#REF!),"")</f>
        <v>#REF!</v>
      </c>
      <c r="AL48" s="38" t="e">
        <f>IF(AND('Mapa final'!#REF!="Muy Baja",'Mapa final'!#REF!="Catastrófico"),CONCATENATE("R3C",'Mapa final'!#REF!),"")</f>
        <v>#REF!</v>
      </c>
      <c r="AM48" s="39" t="e">
        <f>IF(AND('Mapa final'!#REF!="Muy Baja",'Mapa final'!#REF!="Catastrófico"),CONCATENATE("R3C",'Mapa final'!#REF!),"")</f>
        <v>#REF!</v>
      </c>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row>
    <row r="49" spans="1:80" ht="15" customHeight="1" x14ac:dyDescent="0.25">
      <c r="A49" s="66"/>
      <c r="B49" s="368"/>
      <c r="C49" s="368"/>
      <c r="D49" s="369"/>
      <c r="E49" s="352"/>
      <c r="F49" s="353"/>
      <c r="G49" s="353"/>
      <c r="H49" s="353"/>
      <c r="I49" s="371"/>
      <c r="J49" s="59" t="str">
        <f ca="1">IF(AND('Mapa final'!$AA$12="Muy Baja",'Mapa final'!$AC$12="Leve"),CONCATENATE("R4C",'Mapa final'!$Q$12),"")</f>
        <v/>
      </c>
      <c r="K49" s="60" t="e">
        <f>IF(AND('Mapa final'!#REF!="Muy Baja",'Mapa final'!#REF!="Leve"),CONCATENATE("R4C",'Mapa final'!#REF!),"")</f>
        <v>#REF!</v>
      </c>
      <c r="L49" s="60" t="e">
        <f>IF(AND('Mapa final'!#REF!="Muy Baja",'Mapa final'!#REF!="Leve"),CONCATENATE("R4C",'Mapa final'!#REF!),"")</f>
        <v>#REF!</v>
      </c>
      <c r="M49" s="60" t="e">
        <f>IF(AND('Mapa final'!#REF!="Muy Baja",'Mapa final'!#REF!="Leve"),CONCATENATE("R4C",'Mapa final'!#REF!),"")</f>
        <v>#REF!</v>
      </c>
      <c r="N49" s="60" t="e">
        <f>IF(AND('Mapa final'!#REF!="Muy Baja",'Mapa final'!#REF!="Leve"),CONCATENATE("R4C",'Mapa final'!#REF!),"")</f>
        <v>#REF!</v>
      </c>
      <c r="O49" s="61" t="e">
        <f>IF(AND('Mapa final'!#REF!="Muy Baja",'Mapa final'!#REF!="Leve"),CONCATENATE("R4C",'Mapa final'!#REF!),"")</f>
        <v>#REF!</v>
      </c>
      <c r="P49" s="59" t="str">
        <f ca="1">IF(AND('Mapa final'!$AA$12="Muy Baja",'Mapa final'!$AC$12="Menor"),CONCATENATE("R4C",'Mapa final'!$Q$12),"")</f>
        <v/>
      </c>
      <c r="Q49" s="60" t="e">
        <f>IF(AND('Mapa final'!#REF!="Muy Baja",'Mapa final'!#REF!="Menor"),CONCATENATE("R4C",'Mapa final'!#REF!),"")</f>
        <v>#REF!</v>
      </c>
      <c r="R49" s="60" t="e">
        <f>IF(AND('Mapa final'!#REF!="Muy Baja",'Mapa final'!#REF!="Menor"),CONCATENATE("R4C",'Mapa final'!#REF!),"")</f>
        <v>#REF!</v>
      </c>
      <c r="S49" s="60" t="e">
        <f>IF(AND('Mapa final'!#REF!="Muy Baja",'Mapa final'!#REF!="Menor"),CONCATENATE("R4C",'Mapa final'!#REF!),"")</f>
        <v>#REF!</v>
      </c>
      <c r="T49" s="60" t="e">
        <f>IF(AND('Mapa final'!#REF!="Muy Baja",'Mapa final'!#REF!="Menor"),CONCATENATE("R4C",'Mapa final'!#REF!),"")</f>
        <v>#REF!</v>
      </c>
      <c r="U49" s="61" t="e">
        <f>IF(AND('Mapa final'!#REF!="Muy Baja",'Mapa final'!#REF!="Menor"),CONCATENATE("R4C",'Mapa final'!#REF!),"")</f>
        <v>#REF!</v>
      </c>
      <c r="V49" s="50" t="str">
        <f ca="1">IF(AND('Mapa final'!$AA$12="Muy Baja",'Mapa final'!$AC$12="Moderado"),CONCATENATE("R4C",'Mapa final'!$Q$12),"")</f>
        <v/>
      </c>
      <c r="W49" s="51" t="e">
        <f>IF(AND('Mapa final'!#REF!="Muy Baja",'Mapa final'!#REF!="Moderado"),CONCATENATE("R4C",'Mapa final'!#REF!),"")</f>
        <v>#REF!</v>
      </c>
      <c r="X49" s="51" t="e">
        <f>IF(AND('Mapa final'!#REF!="Muy Baja",'Mapa final'!#REF!="Moderado"),CONCATENATE("R4C",'Mapa final'!#REF!),"")</f>
        <v>#REF!</v>
      </c>
      <c r="Y49" s="51" t="e">
        <f>IF(AND('Mapa final'!#REF!="Muy Baja",'Mapa final'!#REF!="Moderado"),CONCATENATE("R4C",'Mapa final'!#REF!),"")</f>
        <v>#REF!</v>
      </c>
      <c r="Z49" s="51" t="e">
        <f>IF(AND('Mapa final'!#REF!="Muy Baja",'Mapa final'!#REF!="Moderado"),CONCATENATE("R4C",'Mapa final'!#REF!),"")</f>
        <v>#REF!</v>
      </c>
      <c r="AA49" s="52" t="e">
        <f>IF(AND('Mapa final'!#REF!="Muy Baja",'Mapa final'!#REF!="Moderado"),CONCATENATE("R4C",'Mapa final'!#REF!),"")</f>
        <v>#REF!</v>
      </c>
      <c r="AB49" s="34" t="str">
        <f ca="1">IF(AND('Mapa final'!$AA$12="Muy Baja",'Mapa final'!$AC$12="Mayor"),CONCATENATE("R4C",'Mapa final'!$Q$12),"")</f>
        <v/>
      </c>
      <c r="AC49" s="35" t="e">
        <f>IF(AND('Mapa final'!#REF!="Muy Baja",'Mapa final'!#REF!="Mayor"),CONCATENATE("R4C",'Mapa final'!#REF!),"")</f>
        <v>#REF!</v>
      </c>
      <c r="AD49" s="35" t="e">
        <f>IF(AND('Mapa final'!#REF!="Muy Baja",'Mapa final'!#REF!="Mayor"),CONCATENATE("R4C",'Mapa final'!#REF!),"")</f>
        <v>#REF!</v>
      </c>
      <c r="AE49" s="35" t="e">
        <f>IF(AND('Mapa final'!#REF!="Muy Baja",'Mapa final'!#REF!="Mayor"),CONCATENATE("R4C",'Mapa final'!#REF!),"")</f>
        <v>#REF!</v>
      </c>
      <c r="AF49" s="35" t="e">
        <f>IF(AND('Mapa final'!#REF!="Muy Baja",'Mapa final'!#REF!="Mayor"),CONCATENATE("R4C",'Mapa final'!#REF!),"")</f>
        <v>#REF!</v>
      </c>
      <c r="AG49" s="36" t="e">
        <f>IF(AND('Mapa final'!#REF!="Muy Baja",'Mapa final'!#REF!="Mayor"),CONCATENATE("R4C",'Mapa final'!#REF!),"")</f>
        <v>#REF!</v>
      </c>
      <c r="AH49" s="37" t="str">
        <f ca="1">IF(AND('Mapa final'!$AA$12="Muy Baja",'Mapa final'!$AC$12="Catastrófico"),CONCATENATE("R4C",'Mapa final'!$Q$12),"")</f>
        <v/>
      </c>
      <c r="AI49" s="38" t="e">
        <f>IF(AND('Mapa final'!#REF!="Muy Baja",'Mapa final'!#REF!="Catastrófico"),CONCATENATE("R4C",'Mapa final'!#REF!),"")</f>
        <v>#REF!</v>
      </c>
      <c r="AJ49" s="38" t="e">
        <f>IF(AND('Mapa final'!#REF!="Muy Baja",'Mapa final'!#REF!="Catastrófico"),CONCATENATE("R4C",'Mapa final'!#REF!),"")</f>
        <v>#REF!</v>
      </c>
      <c r="AK49" s="38" t="e">
        <f>IF(AND('Mapa final'!#REF!="Muy Baja",'Mapa final'!#REF!="Catastrófico"),CONCATENATE("R4C",'Mapa final'!#REF!),"")</f>
        <v>#REF!</v>
      </c>
      <c r="AL49" s="38" t="e">
        <f>IF(AND('Mapa final'!#REF!="Muy Baja",'Mapa final'!#REF!="Catastrófico"),CONCATENATE("R4C",'Mapa final'!#REF!),"")</f>
        <v>#REF!</v>
      </c>
      <c r="AM49" s="39" t="e">
        <f>IF(AND('Mapa final'!#REF!="Muy Baja",'Mapa final'!#REF!="Catastrófico"),CONCATENATE("R4C",'Mapa final'!#REF!),"")</f>
        <v>#REF!</v>
      </c>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6"/>
      <c r="CB49" s="66"/>
    </row>
    <row r="50" spans="1:80" ht="15" customHeight="1" x14ac:dyDescent="0.25">
      <c r="A50" s="66"/>
      <c r="B50" s="368"/>
      <c r="C50" s="368"/>
      <c r="D50" s="369"/>
      <c r="E50" s="352"/>
      <c r="F50" s="353"/>
      <c r="G50" s="353"/>
      <c r="H50" s="353"/>
      <c r="I50" s="371"/>
      <c r="J50" s="59" t="str">
        <f>IF(AND('Mapa final'!$AA$13="Muy Baja",'Mapa final'!$AC$13="Leve"),CONCATENATE("R5C",'Mapa final'!$Q$13),"")</f>
        <v/>
      </c>
      <c r="K50" s="60" t="str">
        <f>IF(AND('Mapa final'!$AA$14="Muy Baja",'Mapa final'!$AC$14="Leve"),CONCATENATE("R5C",'Mapa final'!$Q$14),"")</f>
        <v/>
      </c>
      <c r="L50" s="60" t="str">
        <f>IF(AND('Mapa final'!$AA$15="Muy Baja",'Mapa final'!$AC$15="Leve"),CONCATENATE("R5C",'Mapa final'!$Q$15),"")</f>
        <v/>
      </c>
      <c r="M50" s="60" t="str">
        <f>IF(AND('Mapa final'!$AA$16="Muy Baja",'Mapa final'!$AC$16="Leve"),CONCATENATE("R5C",'Mapa final'!$Q$16),"")</f>
        <v/>
      </c>
      <c r="N50" s="60" t="str">
        <f>IF(AND('Mapa final'!$AA$17="Muy Baja",'Mapa final'!$AC$17="Leve"),CONCATENATE("R5C",'Mapa final'!$Q$17),"")</f>
        <v/>
      </c>
      <c r="O50" s="61" t="str">
        <f>IF(AND('Mapa final'!$AA$18="Muy Baja",'Mapa final'!$AC$18="Leve"),CONCATENATE("R5C",'Mapa final'!$Q$18),"")</f>
        <v/>
      </c>
      <c r="P50" s="59" t="str">
        <f>IF(AND('Mapa final'!$AA$13="Muy Baja",'Mapa final'!$AC$13="Menor"),CONCATENATE("R5C",'Mapa final'!$Q$13),"")</f>
        <v/>
      </c>
      <c r="Q50" s="60" t="str">
        <f>IF(AND('Mapa final'!$AA$14="Muy Baja",'Mapa final'!$AC$14="Menor"),CONCATENATE("R5C",'Mapa final'!$Q$14),"")</f>
        <v/>
      </c>
      <c r="R50" s="60" t="str">
        <f>IF(AND('Mapa final'!$AA$15="Muy Baja",'Mapa final'!$AC$15="Menor"),CONCATENATE("R5C",'Mapa final'!$Q$15),"")</f>
        <v/>
      </c>
      <c r="S50" s="60" t="str">
        <f>IF(AND('Mapa final'!$AA$16="Muy Baja",'Mapa final'!$AC$16="Menor"),CONCATENATE("R5C",'Mapa final'!$Q$16),"")</f>
        <v/>
      </c>
      <c r="T50" s="60" t="str">
        <f>IF(AND('Mapa final'!$AA$17="Muy Baja",'Mapa final'!$AC$17="Menor"),CONCATENATE("R5C",'Mapa final'!$Q$17),"")</f>
        <v/>
      </c>
      <c r="U50" s="61" t="str">
        <f>IF(AND('Mapa final'!$AA$18="Muy Baja",'Mapa final'!$AC$18="Menor"),CONCATENATE("R5C",'Mapa final'!$Q$18),"")</f>
        <v/>
      </c>
      <c r="V50" s="50" t="str">
        <f>IF(AND('Mapa final'!$AA$13="Muy Baja",'Mapa final'!$AC$13="Moderado"),CONCATENATE("R5C",'Mapa final'!$Q$13),"")</f>
        <v/>
      </c>
      <c r="W50" s="51" t="str">
        <f>IF(AND('Mapa final'!$AA$14="Muy Baja",'Mapa final'!$AC$14="Moderado"),CONCATENATE("R5C",'Mapa final'!$Q$14),"")</f>
        <v/>
      </c>
      <c r="X50" s="51" t="str">
        <f>IF(AND('Mapa final'!$AA$15="Muy Baja",'Mapa final'!$AC$15="Moderado"),CONCATENATE("R5C",'Mapa final'!$Q$15),"")</f>
        <v/>
      </c>
      <c r="Y50" s="51" t="str">
        <f>IF(AND('Mapa final'!$AA$16="Muy Baja",'Mapa final'!$AC$16="Moderado"),CONCATENATE("R5C",'Mapa final'!$Q$16),"")</f>
        <v/>
      </c>
      <c r="Z50" s="51" t="str">
        <f>IF(AND('Mapa final'!$AA$17="Muy Baja",'Mapa final'!$AC$17="Moderado"),CONCATENATE("R5C",'Mapa final'!$Q$17),"")</f>
        <v/>
      </c>
      <c r="AA50" s="52" t="str">
        <f>IF(AND('Mapa final'!$AA$18="Muy Baja",'Mapa final'!$AC$18="Moderado"),CONCATENATE("R5C",'Mapa final'!$Q$18),"")</f>
        <v/>
      </c>
      <c r="AB50" s="34" t="str">
        <f>IF(AND('Mapa final'!$AA$13="Muy Baja",'Mapa final'!$AC$13="Mayor"),CONCATENATE("R5C",'Mapa final'!$Q$13),"")</f>
        <v/>
      </c>
      <c r="AC50" s="35" t="str">
        <f>IF(AND('Mapa final'!$AA$14="Muy Baja",'Mapa final'!$AC$14="Mayor"),CONCATENATE("R5C",'Mapa final'!$Q$14),"")</f>
        <v/>
      </c>
      <c r="AD50" s="40" t="str">
        <f>IF(AND('Mapa final'!$AA$15="Muy Baja",'Mapa final'!$AC$15="Mayor"),CONCATENATE("R5C",'Mapa final'!$Q$15),"")</f>
        <v/>
      </c>
      <c r="AE50" s="40" t="str">
        <f>IF(AND('Mapa final'!$AA$16="Muy Baja",'Mapa final'!$AC$16="Mayor"),CONCATENATE("R5C",'Mapa final'!$Q$16),"")</f>
        <v/>
      </c>
      <c r="AF50" s="40" t="str">
        <f>IF(AND('Mapa final'!$AA$17="Muy Baja",'Mapa final'!$AC$17="Mayor"),CONCATENATE("R5C",'Mapa final'!$Q$17),"")</f>
        <v/>
      </c>
      <c r="AG50" s="36" t="str">
        <f>IF(AND('Mapa final'!$AA$18="Muy Baja",'Mapa final'!$AC$18="Mayor"),CONCATENATE("R5C",'Mapa final'!$Q$18),"")</f>
        <v/>
      </c>
      <c r="AH50" s="37" t="str">
        <f>IF(AND('Mapa final'!$AA$13="Muy Baja",'Mapa final'!$AC$13="Catastrófico"),CONCATENATE("R5C",'Mapa final'!$Q$13),"")</f>
        <v/>
      </c>
      <c r="AI50" s="38" t="str">
        <f>IF(AND('Mapa final'!$AA$14="Muy Baja",'Mapa final'!$AC$14="Catastrófico"),CONCATENATE("R5C",'Mapa final'!$Q$14),"")</f>
        <v/>
      </c>
      <c r="AJ50" s="38" t="str">
        <f>IF(AND('Mapa final'!$AA$15="Muy Baja",'Mapa final'!$AC$15="Catastrófico"),CONCATENATE("R5C",'Mapa final'!$Q$15),"")</f>
        <v/>
      </c>
      <c r="AK50" s="38" t="str">
        <f>IF(AND('Mapa final'!$AA$16="Muy Baja",'Mapa final'!$AC$16="Catastrófico"),CONCATENATE("R5C",'Mapa final'!$Q$16),"")</f>
        <v/>
      </c>
      <c r="AL50" s="38" t="str">
        <f>IF(AND('Mapa final'!$AA$17="Muy Baja",'Mapa final'!$AC$17="Catastrófico"),CONCATENATE("R5C",'Mapa final'!$Q$17),"")</f>
        <v/>
      </c>
      <c r="AM50" s="39" t="str">
        <f>IF(AND('Mapa final'!$AA$18="Muy Baja",'Mapa final'!$AC$18="Catastrófico"),CONCATENATE("R5C",'Mapa final'!$Q$18),"")</f>
        <v/>
      </c>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row>
    <row r="51" spans="1:80" ht="15" customHeight="1" x14ac:dyDescent="0.25">
      <c r="A51" s="66"/>
      <c r="B51" s="368"/>
      <c r="C51" s="368"/>
      <c r="D51" s="369"/>
      <c r="E51" s="352"/>
      <c r="F51" s="353"/>
      <c r="G51" s="353"/>
      <c r="H51" s="353"/>
      <c r="I51" s="371"/>
      <c r="J51" s="59" t="str">
        <f>IF(AND('Mapa final'!$AA$19="Muy Baja",'Mapa final'!$AC$19="Leve"),CONCATENATE("R6C",'Mapa final'!$Q$19),"")</f>
        <v/>
      </c>
      <c r="K51" s="60" t="str">
        <f>IF(AND('Mapa final'!$AA$20="Muy Baja",'Mapa final'!$AC$20="Leve"),CONCATENATE("R6C",'Mapa final'!$Q$20),"")</f>
        <v/>
      </c>
      <c r="L51" s="60" t="str">
        <f>IF(AND('Mapa final'!$AA$21="Muy Baja",'Mapa final'!$AC$21="Leve"),CONCATENATE("R6C",'Mapa final'!$Q$21),"")</f>
        <v/>
      </c>
      <c r="M51" s="60" t="str">
        <f>IF(AND('Mapa final'!$AA$22="Muy Baja",'Mapa final'!$AC$22="Leve"),CONCATENATE("R6C",'Mapa final'!$Q$22),"")</f>
        <v/>
      </c>
      <c r="N51" s="60" t="str">
        <f>IF(AND('Mapa final'!$AA$23="Muy Baja",'Mapa final'!$AC$23="Leve"),CONCATENATE("R6C",'Mapa final'!$Q$23),"")</f>
        <v/>
      </c>
      <c r="O51" s="61" t="str">
        <f>IF(AND('Mapa final'!$AA$24="Muy Baja",'Mapa final'!$AC$24="Leve"),CONCATENATE("R6C",'Mapa final'!$Q$24),"")</f>
        <v/>
      </c>
      <c r="P51" s="59" t="str">
        <f>IF(AND('Mapa final'!$AA$19="Muy Baja",'Mapa final'!$AC$19="Menor"),CONCATENATE("R6C",'Mapa final'!$Q$19),"")</f>
        <v/>
      </c>
      <c r="Q51" s="60" t="str">
        <f>IF(AND('Mapa final'!$AA$20="Muy Baja",'Mapa final'!$AC$20="Menor"),CONCATENATE("R6C",'Mapa final'!$Q$20),"")</f>
        <v/>
      </c>
      <c r="R51" s="60" t="str">
        <f>IF(AND('Mapa final'!$AA$21="Muy Baja",'Mapa final'!$AC$21="Menor"),CONCATENATE("R6C",'Mapa final'!$Q$21),"")</f>
        <v/>
      </c>
      <c r="S51" s="60" t="str">
        <f>IF(AND('Mapa final'!$AA$22="Muy Baja",'Mapa final'!$AC$22="Menor"),CONCATENATE("R6C",'Mapa final'!$Q$22),"")</f>
        <v/>
      </c>
      <c r="T51" s="60" t="str">
        <f>IF(AND('Mapa final'!$AA$23="Muy Baja",'Mapa final'!$AC$23="Menor"),CONCATENATE("R6C",'Mapa final'!$Q$23),"")</f>
        <v/>
      </c>
      <c r="U51" s="61" t="str">
        <f>IF(AND('Mapa final'!$AA$24="Muy Baja",'Mapa final'!$AC$24="Menor"),CONCATENATE("R6C",'Mapa final'!$Q$24),"")</f>
        <v/>
      </c>
      <c r="V51" s="50" t="str">
        <f>IF(AND('Mapa final'!$AA$19="Muy Baja",'Mapa final'!$AC$19="Moderado"),CONCATENATE("R6C",'Mapa final'!$Q$19),"")</f>
        <v/>
      </c>
      <c r="W51" s="51" t="str">
        <f>IF(AND('Mapa final'!$AA$20="Muy Baja",'Mapa final'!$AC$20="Moderado"),CONCATENATE("R6C",'Mapa final'!$Q$20),"")</f>
        <v/>
      </c>
      <c r="X51" s="51" t="str">
        <f>IF(AND('Mapa final'!$AA$21="Muy Baja",'Mapa final'!$AC$21="Moderado"),CONCATENATE("R6C",'Mapa final'!$Q$21),"")</f>
        <v/>
      </c>
      <c r="Y51" s="51" t="str">
        <f>IF(AND('Mapa final'!$AA$22="Muy Baja",'Mapa final'!$AC$22="Moderado"),CONCATENATE("R6C",'Mapa final'!$Q$22),"")</f>
        <v/>
      </c>
      <c r="Z51" s="51" t="str">
        <f>IF(AND('Mapa final'!$AA$23="Muy Baja",'Mapa final'!$AC$23="Moderado"),CONCATENATE("R6C",'Mapa final'!$Q$23),"")</f>
        <v/>
      </c>
      <c r="AA51" s="52" t="str">
        <f>IF(AND('Mapa final'!$AA$24="Muy Baja",'Mapa final'!$AC$24="Moderado"),CONCATENATE("R6C",'Mapa final'!$Q$24),"")</f>
        <v/>
      </c>
      <c r="AB51" s="34" t="str">
        <f>IF(AND('Mapa final'!$AA$19="Muy Baja",'Mapa final'!$AC$19="Mayor"),CONCATENATE("R6C",'Mapa final'!$Q$19),"")</f>
        <v/>
      </c>
      <c r="AC51" s="35" t="str">
        <f>IF(AND('Mapa final'!$AA$20="Muy Baja",'Mapa final'!$AC$20="Mayor"),CONCATENATE("R6C",'Mapa final'!$Q$20),"")</f>
        <v/>
      </c>
      <c r="AD51" s="40" t="str">
        <f>IF(AND('Mapa final'!$AA$21="Muy Baja",'Mapa final'!$AC$21="Mayor"),CONCATENATE("R6C",'Mapa final'!$Q$21),"")</f>
        <v/>
      </c>
      <c r="AE51" s="40" t="str">
        <f>IF(AND('Mapa final'!$AA$22="Muy Baja",'Mapa final'!$AC$22="Mayor"),CONCATENATE("R6C",'Mapa final'!$Q$22),"")</f>
        <v/>
      </c>
      <c r="AF51" s="40" t="str">
        <f>IF(AND('Mapa final'!$AA$23="Muy Baja",'Mapa final'!$AC$23="Mayor"),CONCATENATE("R6C",'Mapa final'!$Q$23),"")</f>
        <v/>
      </c>
      <c r="AG51" s="36" t="str">
        <f>IF(AND('Mapa final'!$AA$24="Muy Baja",'Mapa final'!$AC$24="Mayor"),CONCATENATE("R6C",'Mapa final'!$Q$24),"")</f>
        <v/>
      </c>
      <c r="AH51" s="37" t="str">
        <f>IF(AND('Mapa final'!$AA$19="Muy Baja",'Mapa final'!$AC$19="Catastrófico"),CONCATENATE("R6C",'Mapa final'!$Q$19),"")</f>
        <v/>
      </c>
      <c r="AI51" s="38" t="str">
        <f>IF(AND('Mapa final'!$AA$20="Muy Baja",'Mapa final'!$AC$20="Catastrófico"),CONCATENATE("R6C",'Mapa final'!$Q$20),"")</f>
        <v/>
      </c>
      <c r="AJ51" s="38" t="str">
        <f>IF(AND('Mapa final'!$AA$21="Muy Baja",'Mapa final'!$AC$21="Catastrófico"),CONCATENATE("R6C",'Mapa final'!$Q$21),"")</f>
        <v/>
      </c>
      <c r="AK51" s="38" t="str">
        <f>IF(AND('Mapa final'!$AA$22="Muy Baja",'Mapa final'!$AC$22="Catastrófico"),CONCATENATE("R6C",'Mapa final'!$Q$22),"")</f>
        <v/>
      </c>
      <c r="AL51" s="38" t="str">
        <f>IF(AND('Mapa final'!$AA$23="Muy Baja",'Mapa final'!$AC$23="Catastrófico"),CONCATENATE("R6C",'Mapa final'!$Q$23),"")</f>
        <v/>
      </c>
      <c r="AM51" s="39" t="str">
        <f>IF(AND('Mapa final'!$AA$24="Muy Baja",'Mapa final'!$AC$24="Catastrófico"),CONCATENATE("R6C",'Mapa final'!$Q$24),"")</f>
        <v/>
      </c>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row>
    <row r="52" spans="1:80" ht="15" customHeight="1" x14ac:dyDescent="0.25">
      <c r="A52" s="66"/>
      <c r="B52" s="368"/>
      <c r="C52" s="368"/>
      <c r="D52" s="369"/>
      <c r="E52" s="352"/>
      <c r="F52" s="353"/>
      <c r="G52" s="353"/>
      <c r="H52" s="353"/>
      <c r="I52" s="371"/>
      <c r="J52" s="59" t="str">
        <f>IF(AND('Mapa final'!$AA$25="Muy Baja",'Mapa final'!$AC$25="Leve"),CONCATENATE("R7C",'Mapa final'!$Q$25),"")</f>
        <v/>
      </c>
      <c r="K52" s="60" t="str">
        <f>IF(AND('Mapa final'!$AA$26="Muy Baja",'Mapa final'!$AC$26="Leve"),CONCATENATE("R7C",'Mapa final'!$Q$26),"")</f>
        <v/>
      </c>
      <c r="L52" s="60" t="str">
        <f>IF(AND('Mapa final'!$AA$27="Muy Baja",'Mapa final'!$AC$27="Leve"),CONCATENATE("R7C",'Mapa final'!$Q$27),"")</f>
        <v/>
      </c>
      <c r="M52" s="60" t="str">
        <f>IF(AND('Mapa final'!$AA$28="Muy Baja",'Mapa final'!$AC$28="Leve"),CONCATENATE("R7C",'Mapa final'!$Q$28),"")</f>
        <v/>
      </c>
      <c r="N52" s="60" t="str">
        <f>IF(AND('Mapa final'!$AA$29="Muy Baja",'Mapa final'!$AC$29="Leve"),CONCATENATE("R7C",'Mapa final'!$Q$29),"")</f>
        <v/>
      </c>
      <c r="O52" s="61" t="str">
        <f>IF(AND('Mapa final'!$AA$30="Muy Baja",'Mapa final'!$AC$30="Leve"),CONCATENATE("R7C",'Mapa final'!$Q$30),"")</f>
        <v/>
      </c>
      <c r="P52" s="59" t="str">
        <f>IF(AND('Mapa final'!$AA$25="Muy Baja",'Mapa final'!$AC$25="Menor"),CONCATENATE("R7C",'Mapa final'!$Q$25),"")</f>
        <v/>
      </c>
      <c r="Q52" s="60" t="str">
        <f>IF(AND('Mapa final'!$AA$26="Muy Baja",'Mapa final'!$AC$26="Menor"),CONCATENATE("R7C",'Mapa final'!$Q$26),"")</f>
        <v/>
      </c>
      <c r="R52" s="60" t="str">
        <f>IF(AND('Mapa final'!$AA$27="Muy Baja",'Mapa final'!$AC$27="Menor"),CONCATENATE("R7C",'Mapa final'!$Q$27),"")</f>
        <v/>
      </c>
      <c r="S52" s="60" t="str">
        <f>IF(AND('Mapa final'!$AA$28="Muy Baja",'Mapa final'!$AC$28="Menor"),CONCATENATE("R7C",'Mapa final'!$Q$28),"")</f>
        <v/>
      </c>
      <c r="T52" s="60" t="str">
        <f>IF(AND('Mapa final'!$AA$29="Muy Baja",'Mapa final'!$AC$29="Menor"),CONCATENATE("R7C",'Mapa final'!$Q$29),"")</f>
        <v/>
      </c>
      <c r="U52" s="61" t="str">
        <f>IF(AND('Mapa final'!$AA$30="Muy Baja",'Mapa final'!$AC$30="Menor"),CONCATENATE("R7C",'Mapa final'!$Q$30),"")</f>
        <v/>
      </c>
      <c r="V52" s="50" t="str">
        <f>IF(AND('Mapa final'!$AA$25="Muy Baja",'Mapa final'!$AC$25="Moderado"),CONCATENATE("R7C",'Mapa final'!$Q$25),"")</f>
        <v/>
      </c>
      <c r="W52" s="51" t="str">
        <f>IF(AND('Mapa final'!$AA$26="Muy Baja",'Mapa final'!$AC$26="Moderado"),CONCATENATE("R7C",'Mapa final'!$Q$26),"")</f>
        <v/>
      </c>
      <c r="X52" s="51" t="str">
        <f>IF(AND('Mapa final'!$AA$27="Muy Baja",'Mapa final'!$AC$27="Moderado"),CONCATENATE("R7C",'Mapa final'!$Q$27),"")</f>
        <v/>
      </c>
      <c r="Y52" s="51" t="str">
        <f>IF(AND('Mapa final'!$AA$28="Muy Baja",'Mapa final'!$AC$28="Moderado"),CONCATENATE("R7C",'Mapa final'!$Q$28),"")</f>
        <v/>
      </c>
      <c r="Z52" s="51" t="str">
        <f>IF(AND('Mapa final'!$AA$29="Muy Baja",'Mapa final'!$AC$29="Moderado"),CONCATENATE("R7C",'Mapa final'!$Q$29),"")</f>
        <v/>
      </c>
      <c r="AA52" s="52" t="str">
        <f>IF(AND('Mapa final'!$AA$30="Muy Baja",'Mapa final'!$AC$30="Moderado"),CONCATENATE("R7C",'Mapa final'!$Q$30),"")</f>
        <v/>
      </c>
      <c r="AB52" s="34" t="str">
        <f>IF(AND('Mapa final'!$AA$25="Muy Baja",'Mapa final'!$AC$25="Mayor"),CONCATENATE("R7C",'Mapa final'!$Q$25),"")</f>
        <v/>
      </c>
      <c r="AC52" s="35" t="str">
        <f>IF(AND('Mapa final'!$AA$26="Muy Baja",'Mapa final'!$AC$26="Mayor"),CONCATENATE("R7C",'Mapa final'!$Q$26),"")</f>
        <v/>
      </c>
      <c r="AD52" s="40" t="str">
        <f>IF(AND('Mapa final'!$AA$27="Muy Baja",'Mapa final'!$AC$27="Mayor"),CONCATENATE("R7C",'Mapa final'!$Q$27),"")</f>
        <v/>
      </c>
      <c r="AE52" s="40" t="str">
        <f>IF(AND('Mapa final'!$AA$28="Muy Baja",'Mapa final'!$AC$28="Mayor"),CONCATENATE("R7C",'Mapa final'!$Q$28),"")</f>
        <v/>
      </c>
      <c r="AF52" s="40" t="str">
        <f>IF(AND('Mapa final'!$AA$29="Muy Baja",'Mapa final'!$AC$29="Mayor"),CONCATENATE("R7C",'Mapa final'!$Q$29),"")</f>
        <v/>
      </c>
      <c r="AG52" s="36" t="str">
        <f>IF(AND('Mapa final'!$AA$30="Muy Baja",'Mapa final'!$AC$30="Mayor"),CONCATENATE("R7C",'Mapa final'!$Q$30),"")</f>
        <v/>
      </c>
      <c r="AH52" s="37" t="str">
        <f>IF(AND('Mapa final'!$AA$25="Muy Baja",'Mapa final'!$AC$25="Catastrófico"),CONCATENATE("R7C",'Mapa final'!$Q$25),"")</f>
        <v/>
      </c>
      <c r="AI52" s="38" t="str">
        <f>IF(AND('Mapa final'!$AA$26="Muy Baja",'Mapa final'!$AC$26="Catastrófico"),CONCATENATE("R7C",'Mapa final'!$Q$26),"")</f>
        <v/>
      </c>
      <c r="AJ52" s="38" t="str">
        <f>IF(AND('Mapa final'!$AA$27="Muy Baja",'Mapa final'!$AC$27="Catastrófico"),CONCATENATE("R7C",'Mapa final'!$Q$27),"")</f>
        <v/>
      </c>
      <c r="AK52" s="38" t="str">
        <f>IF(AND('Mapa final'!$AA$28="Muy Baja",'Mapa final'!$AC$28="Catastrófico"),CONCATENATE("R7C",'Mapa final'!$Q$28),"")</f>
        <v/>
      </c>
      <c r="AL52" s="38" t="str">
        <f>IF(AND('Mapa final'!$AA$29="Muy Baja",'Mapa final'!$AC$29="Catastrófico"),CONCATENATE("R7C",'Mapa final'!$Q$29),"")</f>
        <v/>
      </c>
      <c r="AM52" s="39" t="str">
        <f>IF(AND('Mapa final'!$AA$30="Muy Baja",'Mapa final'!$AC$30="Catastrófico"),CONCATENATE("R7C",'Mapa final'!$Q$30),"")</f>
        <v/>
      </c>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row>
    <row r="53" spans="1:80" ht="15" customHeight="1" x14ac:dyDescent="0.25">
      <c r="A53" s="66"/>
      <c r="B53" s="368"/>
      <c r="C53" s="368"/>
      <c r="D53" s="369"/>
      <c r="E53" s="352"/>
      <c r="F53" s="353"/>
      <c r="G53" s="353"/>
      <c r="H53" s="353"/>
      <c r="I53" s="371"/>
      <c r="J53" s="59" t="str">
        <f>IF(AND('Mapa final'!$AA$31="Muy Baja",'Mapa final'!$AC$31="Leve"),CONCATENATE("R8C",'Mapa final'!$Q$31),"")</f>
        <v/>
      </c>
      <c r="K53" s="60" t="str">
        <f>IF(AND('Mapa final'!$AA$32="Muy Baja",'Mapa final'!$AC$32="Leve"),CONCATENATE("R8C",'Mapa final'!$Q$32),"")</f>
        <v/>
      </c>
      <c r="L53" s="60" t="str">
        <f>IF(AND('Mapa final'!$AA$33="Muy Baja",'Mapa final'!$AC$33="Leve"),CONCATENATE("R8C",'Mapa final'!$Q$33),"")</f>
        <v/>
      </c>
      <c r="M53" s="60" t="str">
        <f>IF(AND('Mapa final'!$AA$34="Muy Baja",'Mapa final'!$AC$34="Leve"),CONCATENATE("R8C",'Mapa final'!$Q$34),"")</f>
        <v/>
      </c>
      <c r="N53" s="60" t="str">
        <f>IF(AND('Mapa final'!$AA$35="Muy Baja",'Mapa final'!$AC$35="Leve"),CONCATENATE("R8C",'Mapa final'!$Q$35),"")</f>
        <v/>
      </c>
      <c r="O53" s="61" t="str">
        <f>IF(AND('Mapa final'!$AA$36="Muy Baja",'Mapa final'!$AC$36="Leve"),CONCATENATE("R8C",'Mapa final'!$Q$36),"")</f>
        <v/>
      </c>
      <c r="P53" s="59" t="str">
        <f>IF(AND('Mapa final'!$AA$31="Muy Baja",'Mapa final'!$AC$31="Menor"),CONCATENATE("R8C",'Mapa final'!$Q$31),"")</f>
        <v/>
      </c>
      <c r="Q53" s="60" t="str">
        <f>IF(AND('Mapa final'!$AA$32="Muy Baja",'Mapa final'!$AC$32="Menor"),CONCATENATE("R8C",'Mapa final'!$Q$32),"")</f>
        <v/>
      </c>
      <c r="R53" s="60" t="str">
        <f>IF(AND('Mapa final'!$AA$33="Muy Baja",'Mapa final'!$AC$33="Menor"),CONCATENATE("R8C",'Mapa final'!$Q$33),"")</f>
        <v/>
      </c>
      <c r="S53" s="60" t="str">
        <f>IF(AND('Mapa final'!$AA$34="Muy Baja",'Mapa final'!$AC$34="Menor"),CONCATENATE("R8C",'Mapa final'!$Q$34),"")</f>
        <v/>
      </c>
      <c r="T53" s="60" t="str">
        <f>IF(AND('Mapa final'!$AA$35="Muy Baja",'Mapa final'!$AC$35="Menor"),CONCATENATE("R8C",'Mapa final'!$Q$35),"")</f>
        <v/>
      </c>
      <c r="U53" s="61" t="str">
        <f>IF(AND('Mapa final'!$AA$36="Muy Baja",'Mapa final'!$AC$36="Menor"),CONCATENATE("R8C",'Mapa final'!$Q$36),"")</f>
        <v/>
      </c>
      <c r="V53" s="50" t="str">
        <f>IF(AND('Mapa final'!$AA$31="Muy Baja",'Mapa final'!$AC$31="Moderado"),CONCATENATE("R8C",'Mapa final'!$Q$31),"")</f>
        <v/>
      </c>
      <c r="W53" s="51" t="str">
        <f>IF(AND('Mapa final'!$AA$32="Muy Baja",'Mapa final'!$AC$32="Moderado"),CONCATENATE("R8C",'Mapa final'!$Q$32),"")</f>
        <v/>
      </c>
      <c r="X53" s="51" t="str">
        <f>IF(AND('Mapa final'!$AA$33="Muy Baja",'Mapa final'!$AC$33="Moderado"),CONCATENATE("R8C",'Mapa final'!$Q$33),"")</f>
        <v/>
      </c>
      <c r="Y53" s="51" t="str">
        <f>IF(AND('Mapa final'!$AA$34="Muy Baja",'Mapa final'!$AC$34="Moderado"),CONCATENATE("R8C",'Mapa final'!$Q$34),"")</f>
        <v/>
      </c>
      <c r="Z53" s="51" t="str">
        <f>IF(AND('Mapa final'!$AA$35="Muy Baja",'Mapa final'!$AC$35="Moderado"),CONCATENATE("R8C",'Mapa final'!$Q$35),"")</f>
        <v/>
      </c>
      <c r="AA53" s="52" t="str">
        <f>IF(AND('Mapa final'!$AA$36="Muy Baja",'Mapa final'!$AC$36="Moderado"),CONCATENATE("R8C",'Mapa final'!$Q$36),"")</f>
        <v/>
      </c>
      <c r="AB53" s="34" t="str">
        <f>IF(AND('Mapa final'!$AA$31="Muy Baja",'Mapa final'!$AC$31="Mayor"),CONCATENATE("R8C",'Mapa final'!$Q$31),"")</f>
        <v/>
      </c>
      <c r="AC53" s="35" t="str">
        <f>IF(AND('Mapa final'!$AA$32="Muy Baja",'Mapa final'!$AC$32="Mayor"),CONCATENATE("R8C",'Mapa final'!$Q$32),"")</f>
        <v/>
      </c>
      <c r="AD53" s="40" t="str">
        <f>IF(AND('Mapa final'!$AA$33="Muy Baja",'Mapa final'!$AC$33="Mayor"),CONCATENATE("R8C",'Mapa final'!$Q$33),"")</f>
        <v/>
      </c>
      <c r="AE53" s="40" t="str">
        <f>IF(AND('Mapa final'!$AA$34="Muy Baja",'Mapa final'!$AC$34="Mayor"),CONCATENATE("R8C",'Mapa final'!$Q$34),"")</f>
        <v/>
      </c>
      <c r="AF53" s="40" t="str">
        <f>IF(AND('Mapa final'!$AA$35="Muy Baja",'Mapa final'!$AC$35="Mayor"),CONCATENATE("R8C",'Mapa final'!$Q$35),"")</f>
        <v/>
      </c>
      <c r="AG53" s="36" t="str">
        <f>IF(AND('Mapa final'!$AA$36="Muy Baja",'Mapa final'!$AC$36="Mayor"),CONCATENATE("R8C",'Mapa final'!$Q$36),"")</f>
        <v/>
      </c>
      <c r="AH53" s="37" t="str">
        <f>IF(AND('Mapa final'!$AA$31="Muy Baja",'Mapa final'!$AC$31="Catastrófico"),CONCATENATE("R8C",'Mapa final'!$Q$31),"")</f>
        <v/>
      </c>
      <c r="AI53" s="38" t="str">
        <f>IF(AND('Mapa final'!$AA$32="Muy Baja",'Mapa final'!$AC$32="Catastrófico"),CONCATENATE("R8C",'Mapa final'!$Q$32),"")</f>
        <v/>
      </c>
      <c r="AJ53" s="38" t="str">
        <f>IF(AND('Mapa final'!$AA$33="Muy Baja",'Mapa final'!$AC$33="Catastrófico"),CONCATENATE("R8C",'Mapa final'!$Q$33),"")</f>
        <v/>
      </c>
      <c r="AK53" s="38" t="str">
        <f>IF(AND('Mapa final'!$AA$34="Muy Baja",'Mapa final'!$AC$34="Catastrófico"),CONCATENATE("R8C",'Mapa final'!$Q$34),"")</f>
        <v/>
      </c>
      <c r="AL53" s="38" t="str">
        <f>IF(AND('Mapa final'!$AA$35="Muy Baja",'Mapa final'!$AC$35="Catastrófico"),CONCATENATE("R8C",'Mapa final'!$Q$35),"")</f>
        <v/>
      </c>
      <c r="AM53" s="39" t="str">
        <f>IF(AND('Mapa final'!$AA$36="Muy Baja",'Mapa final'!$AC$36="Catastrófico"),CONCATENATE("R8C",'Mapa final'!$Q$36),"")</f>
        <v/>
      </c>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c r="CB53" s="66"/>
    </row>
    <row r="54" spans="1:80" ht="15" customHeight="1" x14ac:dyDescent="0.25">
      <c r="A54" s="66"/>
      <c r="B54" s="368"/>
      <c r="C54" s="368"/>
      <c r="D54" s="369"/>
      <c r="E54" s="352"/>
      <c r="F54" s="353"/>
      <c r="G54" s="353"/>
      <c r="H54" s="353"/>
      <c r="I54" s="371"/>
      <c r="J54" s="59" t="str">
        <f>IF(AND('Mapa final'!$AA$37="Muy Baja",'Mapa final'!$AC$37="Leve"),CONCATENATE("R9C",'Mapa final'!$Q$37),"")</f>
        <v/>
      </c>
      <c r="K54" s="60" t="str">
        <f>IF(AND('Mapa final'!$AA$38="Muy Baja",'Mapa final'!$AC$38="Leve"),CONCATENATE("R9C",'Mapa final'!$Q$38),"")</f>
        <v/>
      </c>
      <c r="L54" s="60" t="str">
        <f>IF(AND('Mapa final'!$AA$39="Muy Baja",'Mapa final'!$AC$39="Leve"),CONCATENATE("R9C",'Mapa final'!$Q$39),"")</f>
        <v/>
      </c>
      <c r="M54" s="60" t="str">
        <f>IF(AND('Mapa final'!$AA$40="Muy Baja",'Mapa final'!$AC$40="Leve"),CONCATENATE("R9C",'Mapa final'!$Q$40),"")</f>
        <v/>
      </c>
      <c r="N54" s="60" t="str">
        <f>IF(AND('Mapa final'!$AA$41="Muy Baja",'Mapa final'!$AC$41="Leve"),CONCATENATE("R9C",'Mapa final'!$Q$41),"")</f>
        <v/>
      </c>
      <c r="O54" s="61" t="str">
        <f>IF(AND('Mapa final'!$AA$42="Muy Baja",'Mapa final'!$AC$42="Leve"),CONCATENATE("R9C",'Mapa final'!$Q$42),"")</f>
        <v/>
      </c>
      <c r="P54" s="59" t="str">
        <f>IF(AND('Mapa final'!$AA$37="Muy Baja",'Mapa final'!$AC$37="Menor"),CONCATENATE("R9C",'Mapa final'!$Q$37),"")</f>
        <v/>
      </c>
      <c r="Q54" s="60" t="str">
        <f>IF(AND('Mapa final'!$AA$38="Muy Baja",'Mapa final'!$AC$38="Menor"),CONCATENATE("R9C",'Mapa final'!$Q$38),"")</f>
        <v/>
      </c>
      <c r="R54" s="60" t="str">
        <f>IF(AND('Mapa final'!$AA$39="Muy Baja",'Mapa final'!$AC$39="Menor"),CONCATENATE("R9C",'Mapa final'!$Q$39),"")</f>
        <v/>
      </c>
      <c r="S54" s="60" t="str">
        <f>IF(AND('Mapa final'!$AA$40="Muy Baja",'Mapa final'!$AC$40="Menor"),CONCATENATE("R9C",'Mapa final'!$Q$40),"")</f>
        <v/>
      </c>
      <c r="T54" s="60" t="str">
        <f>IF(AND('Mapa final'!$AA$41="Muy Baja",'Mapa final'!$AC$41="Menor"),CONCATENATE("R9C",'Mapa final'!$Q$41),"")</f>
        <v/>
      </c>
      <c r="U54" s="61" t="str">
        <f>IF(AND('Mapa final'!$AA$42="Muy Baja",'Mapa final'!$AC$42="Menor"),CONCATENATE("R9C",'Mapa final'!$Q$42),"")</f>
        <v/>
      </c>
      <c r="V54" s="50" t="str">
        <f>IF(AND('Mapa final'!$AA$37="Muy Baja",'Mapa final'!$AC$37="Moderado"),CONCATENATE("R9C",'Mapa final'!$Q$37),"")</f>
        <v/>
      </c>
      <c r="W54" s="51" t="str">
        <f>IF(AND('Mapa final'!$AA$38="Muy Baja",'Mapa final'!$AC$38="Moderado"),CONCATENATE("R9C",'Mapa final'!$Q$38),"")</f>
        <v/>
      </c>
      <c r="X54" s="51" t="str">
        <f>IF(AND('Mapa final'!$AA$39="Muy Baja",'Mapa final'!$AC$39="Moderado"),CONCATENATE("R9C",'Mapa final'!$Q$39),"")</f>
        <v/>
      </c>
      <c r="Y54" s="51" t="str">
        <f>IF(AND('Mapa final'!$AA$40="Muy Baja",'Mapa final'!$AC$40="Moderado"),CONCATENATE("R9C",'Mapa final'!$Q$40),"")</f>
        <v/>
      </c>
      <c r="Z54" s="51" t="str">
        <f>IF(AND('Mapa final'!$AA$41="Muy Baja",'Mapa final'!$AC$41="Moderado"),CONCATENATE("R9C",'Mapa final'!$Q$41),"")</f>
        <v/>
      </c>
      <c r="AA54" s="52" t="str">
        <f>IF(AND('Mapa final'!$AA$42="Muy Baja",'Mapa final'!$AC$42="Moderado"),CONCATENATE("R9C",'Mapa final'!$Q$42),"")</f>
        <v/>
      </c>
      <c r="AB54" s="34" t="str">
        <f>IF(AND('Mapa final'!$AA$37="Muy Baja",'Mapa final'!$AC$37="Mayor"),CONCATENATE("R9C",'Mapa final'!$Q$37),"")</f>
        <v/>
      </c>
      <c r="AC54" s="35" t="str">
        <f>IF(AND('Mapa final'!$AA$38="Muy Baja",'Mapa final'!$AC$38="Mayor"),CONCATENATE("R9C",'Mapa final'!$Q$38),"")</f>
        <v/>
      </c>
      <c r="AD54" s="40" t="str">
        <f>IF(AND('Mapa final'!$AA$39="Muy Baja",'Mapa final'!$AC$39="Mayor"),CONCATENATE("R9C",'Mapa final'!$Q$39),"")</f>
        <v/>
      </c>
      <c r="AE54" s="40" t="str">
        <f>IF(AND('Mapa final'!$AA$40="Muy Baja",'Mapa final'!$AC$40="Mayor"),CONCATENATE("R9C",'Mapa final'!$Q$40),"")</f>
        <v/>
      </c>
      <c r="AF54" s="40" t="str">
        <f>IF(AND('Mapa final'!$AA$41="Muy Baja",'Mapa final'!$AC$41="Mayor"),CONCATENATE("R9C",'Mapa final'!$Q$41),"")</f>
        <v/>
      </c>
      <c r="AG54" s="36" t="str">
        <f>IF(AND('Mapa final'!$AA$42="Muy Baja",'Mapa final'!$AC$42="Mayor"),CONCATENATE("R9C",'Mapa final'!$Q$42),"")</f>
        <v/>
      </c>
      <c r="AH54" s="37" t="str">
        <f>IF(AND('Mapa final'!$AA$37="Muy Baja",'Mapa final'!$AC$37="Catastrófico"),CONCATENATE("R9C",'Mapa final'!$Q$37),"")</f>
        <v/>
      </c>
      <c r="AI54" s="38" t="str">
        <f>IF(AND('Mapa final'!$AA$38="Muy Baja",'Mapa final'!$AC$38="Catastrófico"),CONCATENATE("R9C",'Mapa final'!$Q$38),"")</f>
        <v/>
      </c>
      <c r="AJ54" s="38" t="str">
        <f>IF(AND('Mapa final'!$AA$39="Muy Baja",'Mapa final'!$AC$39="Catastrófico"),CONCATENATE("R9C",'Mapa final'!$Q$39),"")</f>
        <v/>
      </c>
      <c r="AK54" s="38" t="str">
        <f>IF(AND('Mapa final'!$AA$40="Muy Baja",'Mapa final'!$AC$40="Catastrófico"),CONCATENATE("R9C",'Mapa final'!$Q$40),"")</f>
        <v/>
      </c>
      <c r="AL54" s="38" t="str">
        <f>IF(AND('Mapa final'!$AA$41="Muy Baja",'Mapa final'!$AC$41="Catastrófico"),CONCATENATE("R9C",'Mapa final'!$Q$41),"")</f>
        <v/>
      </c>
      <c r="AM54" s="39" t="str">
        <f>IF(AND('Mapa final'!$AA$42="Muy Baja",'Mapa final'!$AC$42="Catastrófico"),CONCATENATE("R9C",'Mapa final'!$Q$42),"")</f>
        <v/>
      </c>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c r="BY54" s="66"/>
      <c r="BZ54" s="66"/>
      <c r="CA54" s="66"/>
      <c r="CB54" s="66"/>
    </row>
    <row r="55" spans="1:80" ht="15.75" customHeight="1" thickBot="1" x14ac:dyDescent="0.3">
      <c r="A55" s="66"/>
      <c r="B55" s="368"/>
      <c r="C55" s="368"/>
      <c r="D55" s="369"/>
      <c r="E55" s="354"/>
      <c r="F55" s="355"/>
      <c r="G55" s="355"/>
      <c r="H55" s="355"/>
      <c r="I55" s="372"/>
      <c r="J55" s="62" t="str">
        <f>IF(AND('Mapa final'!$AA$43="Muy Baja",'Mapa final'!$AC$43="Leve"),CONCATENATE("R10C",'Mapa final'!$Q$43),"")</f>
        <v/>
      </c>
      <c r="K55" s="63" t="str">
        <f>IF(AND('Mapa final'!$AA$44="Muy Baja",'Mapa final'!$AC$44="Leve"),CONCATENATE("R10C",'Mapa final'!$Q$44),"")</f>
        <v/>
      </c>
      <c r="L55" s="63" t="str">
        <f>IF(AND('Mapa final'!$AA$45="Muy Baja",'Mapa final'!$AC$45="Leve"),CONCATENATE("R10C",'Mapa final'!$Q$45),"")</f>
        <v/>
      </c>
      <c r="M55" s="63" t="str">
        <f>IF(AND('Mapa final'!$AA$46="Muy Baja",'Mapa final'!$AC$46="Leve"),CONCATENATE("R10C",'Mapa final'!$Q$46),"")</f>
        <v/>
      </c>
      <c r="N55" s="63" t="str">
        <f>IF(AND('Mapa final'!$AA$47="Muy Baja",'Mapa final'!$AC$47="Leve"),CONCATENATE("R10C",'Mapa final'!$Q$47),"")</f>
        <v/>
      </c>
      <c r="O55" s="64" t="str">
        <f>IF(AND('Mapa final'!$AA$48="Muy Baja",'Mapa final'!$AC$48="Leve"),CONCATENATE("R10C",'Mapa final'!$Q$48),"")</f>
        <v/>
      </c>
      <c r="P55" s="62" t="str">
        <f>IF(AND('Mapa final'!$AA$43="Muy Baja",'Mapa final'!$AC$43="Menor"),CONCATENATE("R10C",'Mapa final'!$Q$43),"")</f>
        <v/>
      </c>
      <c r="Q55" s="63" t="str">
        <f>IF(AND('Mapa final'!$AA$44="Muy Baja",'Mapa final'!$AC$44="Menor"),CONCATENATE("R10C",'Mapa final'!$Q$44),"")</f>
        <v/>
      </c>
      <c r="R55" s="63" t="str">
        <f>IF(AND('Mapa final'!$AA$45="Muy Baja",'Mapa final'!$AC$45="Menor"),CONCATENATE("R10C",'Mapa final'!$Q$45),"")</f>
        <v/>
      </c>
      <c r="S55" s="63" t="str">
        <f>IF(AND('Mapa final'!$AA$46="Muy Baja",'Mapa final'!$AC$46="Menor"),CONCATENATE("R10C",'Mapa final'!$Q$46),"")</f>
        <v/>
      </c>
      <c r="T55" s="63" t="str">
        <f>IF(AND('Mapa final'!$AA$47="Muy Baja",'Mapa final'!$AC$47="Menor"),CONCATENATE("R10C",'Mapa final'!$Q$47),"")</f>
        <v/>
      </c>
      <c r="U55" s="64" t="str">
        <f>IF(AND('Mapa final'!$AA$48="Muy Baja",'Mapa final'!$AC$48="Menor"),CONCATENATE("R10C",'Mapa final'!$Q$48),"")</f>
        <v/>
      </c>
      <c r="V55" s="53" t="str">
        <f>IF(AND('Mapa final'!$AA$43="Muy Baja",'Mapa final'!$AC$43="Moderado"),CONCATENATE("R10C",'Mapa final'!$Q$43),"")</f>
        <v/>
      </c>
      <c r="W55" s="54" t="str">
        <f>IF(AND('Mapa final'!$AA$44="Muy Baja",'Mapa final'!$AC$44="Moderado"),CONCATENATE("R10C",'Mapa final'!$Q$44),"")</f>
        <v/>
      </c>
      <c r="X55" s="54" t="str">
        <f>IF(AND('Mapa final'!$AA$45="Muy Baja",'Mapa final'!$AC$45="Moderado"),CONCATENATE("R10C",'Mapa final'!$Q$45),"")</f>
        <v/>
      </c>
      <c r="Y55" s="54" t="str">
        <f>IF(AND('Mapa final'!$AA$46="Muy Baja",'Mapa final'!$AC$46="Moderado"),CONCATENATE("R10C",'Mapa final'!$Q$46),"")</f>
        <v/>
      </c>
      <c r="Z55" s="54" t="str">
        <f>IF(AND('Mapa final'!$AA$47="Muy Baja",'Mapa final'!$AC$47="Moderado"),CONCATENATE("R10C",'Mapa final'!$Q$47),"")</f>
        <v/>
      </c>
      <c r="AA55" s="55" t="str">
        <f>IF(AND('Mapa final'!$AA$48="Muy Baja",'Mapa final'!$AC$48="Moderado"),CONCATENATE("R10C",'Mapa final'!$Q$48),"")</f>
        <v/>
      </c>
      <c r="AB55" s="41" t="str">
        <f>IF(AND('Mapa final'!$AA$43="Muy Baja",'Mapa final'!$AC$43="Mayor"),CONCATENATE("R10C",'Mapa final'!$Q$43),"")</f>
        <v/>
      </c>
      <c r="AC55" s="42" t="str">
        <f>IF(AND('Mapa final'!$AA$44="Muy Baja",'Mapa final'!$AC$44="Mayor"),CONCATENATE("R10C",'Mapa final'!$Q$44),"")</f>
        <v/>
      </c>
      <c r="AD55" s="42" t="str">
        <f>IF(AND('Mapa final'!$AA$45="Muy Baja",'Mapa final'!$AC$45="Mayor"),CONCATENATE("R10C",'Mapa final'!$Q$45),"")</f>
        <v/>
      </c>
      <c r="AE55" s="42" t="str">
        <f>IF(AND('Mapa final'!$AA$46="Muy Baja",'Mapa final'!$AC$46="Mayor"),CONCATENATE("R10C",'Mapa final'!$Q$46),"")</f>
        <v/>
      </c>
      <c r="AF55" s="42" t="str">
        <f>IF(AND('Mapa final'!$AA$47="Muy Baja",'Mapa final'!$AC$47="Mayor"),CONCATENATE("R10C",'Mapa final'!$Q$47),"")</f>
        <v/>
      </c>
      <c r="AG55" s="43" t="str">
        <f>IF(AND('Mapa final'!$AA$48="Muy Baja",'Mapa final'!$AC$48="Mayor"),CONCATENATE("R10C",'Mapa final'!$Q$48),"")</f>
        <v/>
      </c>
      <c r="AH55" s="44" t="str">
        <f>IF(AND('Mapa final'!$AA$43="Muy Baja",'Mapa final'!$AC$43="Catastrófico"),CONCATENATE("R10C",'Mapa final'!$Q$43),"")</f>
        <v/>
      </c>
      <c r="AI55" s="45" t="str">
        <f>IF(AND('Mapa final'!$AA$44="Muy Baja",'Mapa final'!$AC$44="Catastrófico"),CONCATENATE("R10C",'Mapa final'!$Q$44),"")</f>
        <v/>
      </c>
      <c r="AJ55" s="45" t="str">
        <f>IF(AND('Mapa final'!$AA$45="Muy Baja",'Mapa final'!$AC$45="Catastrófico"),CONCATENATE("R10C",'Mapa final'!$Q$45),"")</f>
        <v/>
      </c>
      <c r="AK55" s="45" t="str">
        <f>IF(AND('Mapa final'!$AA$46="Muy Baja",'Mapa final'!$AC$46="Catastrófico"),CONCATENATE("R10C",'Mapa final'!$Q$46),"")</f>
        <v/>
      </c>
      <c r="AL55" s="45" t="str">
        <f>IF(AND('Mapa final'!$AA$47="Muy Baja",'Mapa final'!$AC$47="Catastrófico"),CONCATENATE("R10C",'Mapa final'!$Q$47),"")</f>
        <v/>
      </c>
      <c r="AM55" s="46" t="str">
        <f>IF(AND('Mapa final'!$AA$48="Muy Baja",'Mapa final'!$AC$48="Catastrófico"),CONCATENATE("R10C",'Mapa final'!$Q$48),"")</f>
        <v/>
      </c>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row>
    <row r="56" spans="1:80" x14ac:dyDescent="0.25">
      <c r="A56" s="66"/>
      <c r="B56" s="66"/>
      <c r="C56" s="66"/>
      <c r="D56" s="66"/>
      <c r="E56" s="66"/>
      <c r="F56" s="66"/>
      <c r="G56" s="66"/>
      <c r="H56" s="66"/>
      <c r="I56" s="66"/>
      <c r="J56" s="348" t="s">
        <v>107</v>
      </c>
      <c r="K56" s="349"/>
      <c r="L56" s="349"/>
      <c r="M56" s="349"/>
      <c r="N56" s="349"/>
      <c r="O56" s="370"/>
      <c r="P56" s="348" t="s">
        <v>106</v>
      </c>
      <c r="Q56" s="349"/>
      <c r="R56" s="349"/>
      <c r="S56" s="349"/>
      <c r="T56" s="349"/>
      <c r="U56" s="370"/>
      <c r="V56" s="348" t="s">
        <v>105</v>
      </c>
      <c r="W56" s="349"/>
      <c r="X56" s="349"/>
      <c r="Y56" s="349"/>
      <c r="Z56" s="349"/>
      <c r="AA56" s="370"/>
      <c r="AB56" s="348" t="s">
        <v>104</v>
      </c>
      <c r="AC56" s="391"/>
      <c r="AD56" s="349"/>
      <c r="AE56" s="349"/>
      <c r="AF56" s="349"/>
      <c r="AG56" s="370"/>
      <c r="AH56" s="348" t="s">
        <v>103</v>
      </c>
      <c r="AI56" s="349"/>
      <c r="AJ56" s="349"/>
      <c r="AK56" s="349"/>
      <c r="AL56" s="349"/>
      <c r="AM56" s="370"/>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row>
    <row r="57" spans="1:80" x14ac:dyDescent="0.25">
      <c r="A57" s="66"/>
      <c r="B57" s="66"/>
      <c r="C57" s="66"/>
      <c r="D57" s="66"/>
      <c r="E57" s="66"/>
      <c r="F57" s="66"/>
      <c r="G57" s="66"/>
      <c r="H57" s="66"/>
      <c r="I57" s="66"/>
      <c r="J57" s="352"/>
      <c r="K57" s="353"/>
      <c r="L57" s="353"/>
      <c r="M57" s="353"/>
      <c r="N57" s="353"/>
      <c r="O57" s="371"/>
      <c r="P57" s="352"/>
      <c r="Q57" s="353"/>
      <c r="R57" s="353"/>
      <c r="S57" s="353"/>
      <c r="T57" s="353"/>
      <c r="U57" s="371"/>
      <c r="V57" s="352"/>
      <c r="W57" s="353"/>
      <c r="X57" s="353"/>
      <c r="Y57" s="353"/>
      <c r="Z57" s="353"/>
      <c r="AA57" s="371"/>
      <c r="AB57" s="352"/>
      <c r="AC57" s="353"/>
      <c r="AD57" s="353"/>
      <c r="AE57" s="353"/>
      <c r="AF57" s="353"/>
      <c r="AG57" s="371"/>
      <c r="AH57" s="352"/>
      <c r="AI57" s="353"/>
      <c r="AJ57" s="353"/>
      <c r="AK57" s="353"/>
      <c r="AL57" s="353"/>
      <c r="AM57" s="371"/>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row>
    <row r="58" spans="1:80" x14ac:dyDescent="0.25">
      <c r="A58" s="66"/>
      <c r="B58" s="66"/>
      <c r="C58" s="66"/>
      <c r="D58" s="66"/>
      <c r="E58" s="66"/>
      <c r="F58" s="66"/>
      <c r="G58" s="66"/>
      <c r="H58" s="66"/>
      <c r="I58" s="66"/>
      <c r="J58" s="352"/>
      <c r="K58" s="353"/>
      <c r="L58" s="353"/>
      <c r="M58" s="353"/>
      <c r="N58" s="353"/>
      <c r="O58" s="371"/>
      <c r="P58" s="352"/>
      <c r="Q58" s="353"/>
      <c r="R58" s="353"/>
      <c r="S58" s="353"/>
      <c r="T58" s="353"/>
      <c r="U58" s="371"/>
      <c r="V58" s="352"/>
      <c r="W58" s="353"/>
      <c r="X58" s="353"/>
      <c r="Y58" s="353"/>
      <c r="Z58" s="353"/>
      <c r="AA58" s="371"/>
      <c r="AB58" s="352"/>
      <c r="AC58" s="353"/>
      <c r="AD58" s="353"/>
      <c r="AE58" s="353"/>
      <c r="AF58" s="353"/>
      <c r="AG58" s="371"/>
      <c r="AH58" s="352"/>
      <c r="AI58" s="353"/>
      <c r="AJ58" s="353"/>
      <c r="AK58" s="353"/>
      <c r="AL58" s="353"/>
      <c r="AM58" s="371"/>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row>
    <row r="59" spans="1:80" x14ac:dyDescent="0.25">
      <c r="A59" s="66"/>
      <c r="B59" s="66"/>
      <c r="C59" s="66"/>
      <c r="D59" s="66"/>
      <c r="E59" s="66"/>
      <c r="F59" s="66"/>
      <c r="G59" s="66"/>
      <c r="H59" s="66"/>
      <c r="I59" s="66"/>
      <c r="J59" s="352"/>
      <c r="K59" s="353"/>
      <c r="L59" s="353"/>
      <c r="M59" s="353"/>
      <c r="N59" s="353"/>
      <c r="O59" s="371"/>
      <c r="P59" s="352"/>
      <c r="Q59" s="353"/>
      <c r="R59" s="353"/>
      <c r="S59" s="353"/>
      <c r="T59" s="353"/>
      <c r="U59" s="371"/>
      <c r="V59" s="352"/>
      <c r="W59" s="353"/>
      <c r="X59" s="353"/>
      <c r="Y59" s="353"/>
      <c r="Z59" s="353"/>
      <c r="AA59" s="371"/>
      <c r="AB59" s="352"/>
      <c r="AC59" s="353"/>
      <c r="AD59" s="353"/>
      <c r="AE59" s="353"/>
      <c r="AF59" s="353"/>
      <c r="AG59" s="371"/>
      <c r="AH59" s="352"/>
      <c r="AI59" s="353"/>
      <c r="AJ59" s="353"/>
      <c r="AK59" s="353"/>
      <c r="AL59" s="353"/>
      <c r="AM59" s="371"/>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row>
    <row r="60" spans="1:80" x14ac:dyDescent="0.25">
      <c r="A60" s="66"/>
      <c r="B60" s="66"/>
      <c r="C60" s="66"/>
      <c r="D60" s="66"/>
      <c r="E60" s="66"/>
      <c r="F60" s="66"/>
      <c r="G60" s="66"/>
      <c r="H60" s="66"/>
      <c r="I60" s="66"/>
      <c r="J60" s="352"/>
      <c r="K60" s="353"/>
      <c r="L60" s="353"/>
      <c r="M60" s="353"/>
      <c r="N60" s="353"/>
      <c r="O60" s="371"/>
      <c r="P60" s="352"/>
      <c r="Q60" s="353"/>
      <c r="R60" s="353"/>
      <c r="S60" s="353"/>
      <c r="T60" s="353"/>
      <c r="U60" s="371"/>
      <c r="V60" s="352"/>
      <c r="W60" s="353"/>
      <c r="X60" s="353"/>
      <c r="Y60" s="353"/>
      <c r="Z60" s="353"/>
      <c r="AA60" s="371"/>
      <c r="AB60" s="352"/>
      <c r="AC60" s="353"/>
      <c r="AD60" s="353"/>
      <c r="AE60" s="353"/>
      <c r="AF60" s="353"/>
      <c r="AG60" s="371"/>
      <c r="AH60" s="352"/>
      <c r="AI60" s="353"/>
      <c r="AJ60" s="353"/>
      <c r="AK60" s="353"/>
      <c r="AL60" s="353"/>
      <c r="AM60" s="371"/>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row>
    <row r="61" spans="1:80" ht="15.75" thickBot="1" x14ac:dyDescent="0.3">
      <c r="A61" s="66"/>
      <c r="B61" s="66"/>
      <c r="C61" s="66"/>
      <c r="D61" s="66"/>
      <c r="E61" s="66"/>
      <c r="F61" s="66"/>
      <c r="G61" s="66"/>
      <c r="H61" s="66"/>
      <c r="I61" s="66"/>
      <c r="J61" s="354"/>
      <c r="K61" s="355"/>
      <c r="L61" s="355"/>
      <c r="M61" s="355"/>
      <c r="N61" s="355"/>
      <c r="O61" s="372"/>
      <c r="P61" s="354"/>
      <c r="Q61" s="355"/>
      <c r="R61" s="355"/>
      <c r="S61" s="355"/>
      <c r="T61" s="355"/>
      <c r="U61" s="372"/>
      <c r="V61" s="354"/>
      <c r="W61" s="355"/>
      <c r="X61" s="355"/>
      <c r="Y61" s="355"/>
      <c r="Z61" s="355"/>
      <c r="AA61" s="372"/>
      <c r="AB61" s="354"/>
      <c r="AC61" s="355"/>
      <c r="AD61" s="355"/>
      <c r="AE61" s="355"/>
      <c r="AF61" s="355"/>
      <c r="AG61" s="372"/>
      <c r="AH61" s="354"/>
      <c r="AI61" s="355"/>
      <c r="AJ61" s="355"/>
      <c r="AK61" s="355"/>
      <c r="AL61" s="355"/>
      <c r="AM61" s="372"/>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row>
    <row r="62" spans="1:80" x14ac:dyDescent="0.25">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row>
    <row r="63" spans="1:80" ht="15" customHeight="1" x14ac:dyDescent="0.25">
      <c r="A63" s="66"/>
      <c r="B63" s="70"/>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0"/>
      <c r="AR63" s="70"/>
      <c r="AS63" s="70"/>
      <c r="AT63" s="70"/>
      <c r="AU63" s="66"/>
      <c r="AV63" s="66"/>
      <c r="AW63" s="66"/>
      <c r="AX63" s="66"/>
      <c r="AY63" s="66"/>
      <c r="AZ63" s="66"/>
      <c r="BA63" s="66"/>
      <c r="BB63" s="66"/>
      <c r="BC63" s="66"/>
      <c r="BD63" s="66"/>
      <c r="BE63" s="66"/>
      <c r="BF63" s="66"/>
      <c r="BG63" s="66"/>
      <c r="BH63" s="66"/>
    </row>
    <row r="64" spans="1:80" ht="15" customHeight="1" x14ac:dyDescent="0.25">
      <c r="A64" s="66"/>
      <c r="B64" s="70"/>
      <c r="C64" s="70"/>
      <c r="D64" s="70"/>
      <c r="E64" s="70"/>
      <c r="F64" s="70"/>
      <c r="G64" s="70"/>
      <c r="H64" s="70"/>
      <c r="I64" s="70"/>
      <c r="J64" s="70"/>
      <c r="K64" s="70"/>
      <c r="L64" s="70"/>
      <c r="M64" s="70"/>
      <c r="N64" s="70"/>
      <c r="O64" s="70"/>
      <c r="P64" s="70"/>
      <c r="Q64" s="70"/>
      <c r="R64" s="70"/>
      <c r="S64" s="70"/>
      <c r="T64" s="70"/>
      <c r="U64" s="70"/>
      <c r="V64" s="70"/>
      <c r="W64" s="70"/>
      <c r="X64" s="70"/>
      <c r="Y64" s="70"/>
      <c r="Z64" s="70"/>
      <c r="AA64" s="70"/>
      <c r="AB64" s="70"/>
      <c r="AC64" s="70"/>
      <c r="AD64" s="70"/>
      <c r="AE64" s="70"/>
      <c r="AF64" s="70"/>
      <c r="AG64" s="70"/>
      <c r="AH64" s="70"/>
      <c r="AI64" s="70"/>
      <c r="AJ64" s="70"/>
      <c r="AK64" s="70"/>
      <c r="AL64" s="70"/>
      <c r="AM64" s="70"/>
      <c r="AN64" s="70"/>
      <c r="AO64" s="70"/>
      <c r="AP64" s="70"/>
      <c r="AQ64" s="70"/>
      <c r="AR64" s="70"/>
      <c r="AS64" s="70"/>
      <c r="AT64" s="70"/>
      <c r="AU64" s="66"/>
      <c r="AV64" s="66"/>
      <c r="AW64" s="66"/>
      <c r="AX64" s="66"/>
      <c r="AY64" s="66"/>
      <c r="AZ64" s="66"/>
      <c r="BA64" s="66"/>
      <c r="BB64" s="66"/>
      <c r="BC64" s="66"/>
      <c r="BD64" s="66"/>
      <c r="BE64" s="66"/>
      <c r="BF64" s="66"/>
      <c r="BG64" s="66"/>
      <c r="BH64" s="66"/>
    </row>
    <row r="65" spans="1:60" x14ac:dyDescent="0.25">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row>
    <row r="66" spans="1:60" x14ac:dyDescent="0.25">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row>
    <row r="67" spans="1:60" x14ac:dyDescent="0.25">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row>
    <row r="68" spans="1:60" x14ac:dyDescent="0.25">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row>
    <row r="69" spans="1:60" x14ac:dyDescent="0.25">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row>
    <row r="70" spans="1:60" x14ac:dyDescent="0.25">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row>
    <row r="71" spans="1:60" x14ac:dyDescent="0.25">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row>
    <row r="72" spans="1:60" x14ac:dyDescent="0.25">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row>
    <row r="73" spans="1:60" x14ac:dyDescent="0.25">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row>
    <row r="74" spans="1:60" x14ac:dyDescent="0.25">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row>
    <row r="75" spans="1:60" x14ac:dyDescent="0.2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row>
    <row r="76" spans="1:60" x14ac:dyDescent="0.25">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row>
    <row r="77" spans="1:60" x14ac:dyDescent="0.25">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row>
    <row r="78" spans="1:60" x14ac:dyDescent="0.25">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row>
    <row r="79" spans="1:60" x14ac:dyDescent="0.25">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row>
    <row r="80" spans="1:60" x14ac:dyDescent="0.25">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row>
    <row r="81" spans="1:60" x14ac:dyDescent="0.25">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row>
    <row r="82" spans="1:60" x14ac:dyDescent="0.25">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row>
    <row r="83" spans="1:60" x14ac:dyDescent="0.25">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row>
    <row r="84" spans="1:60" x14ac:dyDescent="0.25">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row>
    <row r="85" spans="1:60" x14ac:dyDescent="0.25">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row>
    <row r="86" spans="1:60" x14ac:dyDescent="0.25">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row>
    <row r="87" spans="1:60" x14ac:dyDescent="0.25">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row>
    <row r="88" spans="1:60" x14ac:dyDescent="0.25">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row>
    <row r="89" spans="1:60" x14ac:dyDescent="0.25">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row>
    <row r="90" spans="1:60" x14ac:dyDescent="0.25">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row>
    <row r="91" spans="1:60" x14ac:dyDescent="0.25">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row>
    <row r="92" spans="1:60" x14ac:dyDescent="0.25">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row>
    <row r="93" spans="1:60" x14ac:dyDescent="0.25">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row>
    <row r="94" spans="1:60" x14ac:dyDescent="0.25">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row>
    <row r="95" spans="1:60" x14ac:dyDescent="0.25">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row>
    <row r="96" spans="1:60" x14ac:dyDescent="0.25">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row>
    <row r="97" spans="1:60" x14ac:dyDescent="0.25">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row>
    <row r="98" spans="1:60" x14ac:dyDescent="0.25">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row>
    <row r="99" spans="1:60" x14ac:dyDescent="0.25">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row>
    <row r="100" spans="1:60" x14ac:dyDescent="0.25">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row>
    <row r="101" spans="1:60" x14ac:dyDescent="0.25">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c r="BD101" s="66"/>
      <c r="BE101" s="66"/>
      <c r="BF101" s="66"/>
      <c r="BG101" s="66"/>
      <c r="BH101" s="66"/>
    </row>
    <row r="102" spans="1:60" x14ac:dyDescent="0.25">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c r="BA102" s="66"/>
      <c r="BB102" s="66"/>
      <c r="BC102" s="66"/>
      <c r="BD102" s="66"/>
      <c r="BE102" s="66"/>
      <c r="BF102" s="66"/>
      <c r="BG102" s="66"/>
      <c r="BH102" s="66"/>
    </row>
    <row r="103" spans="1:60" x14ac:dyDescent="0.25">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s="66"/>
      <c r="BB103" s="66"/>
      <c r="BC103" s="66"/>
      <c r="BD103" s="66"/>
      <c r="BE103" s="66"/>
      <c r="BF103" s="66"/>
      <c r="BG103" s="66"/>
      <c r="BH103" s="66"/>
    </row>
    <row r="104" spans="1:60" x14ac:dyDescent="0.25">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6"/>
    </row>
    <row r="105" spans="1:60" x14ac:dyDescent="0.25">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s="66"/>
      <c r="BB105" s="66"/>
      <c r="BC105" s="66"/>
      <c r="BD105" s="66"/>
      <c r="BE105" s="66"/>
      <c r="BF105" s="66"/>
      <c r="BG105" s="66"/>
      <c r="BH105" s="66"/>
    </row>
    <row r="106" spans="1:60" x14ac:dyDescent="0.25">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row>
    <row r="107" spans="1:60" x14ac:dyDescent="0.25">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row>
    <row r="108" spans="1:60" x14ac:dyDescent="0.25">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c r="AT108" s="66"/>
      <c r="AU108" s="66"/>
      <c r="AV108" s="66"/>
      <c r="AW108" s="66"/>
      <c r="AX108" s="66"/>
      <c r="AY108" s="66"/>
      <c r="AZ108" s="66"/>
      <c r="BA108" s="66"/>
      <c r="BB108" s="66"/>
      <c r="BC108" s="66"/>
      <c r="BD108" s="66"/>
      <c r="BE108" s="66"/>
      <c r="BF108" s="66"/>
      <c r="BG108" s="66"/>
      <c r="BH108" s="66"/>
    </row>
    <row r="109" spans="1:60" x14ac:dyDescent="0.25">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66"/>
      <c r="AU109" s="66"/>
      <c r="AV109" s="66"/>
      <c r="AW109" s="66"/>
      <c r="AX109" s="66"/>
      <c r="AY109" s="66"/>
      <c r="AZ109" s="66"/>
      <c r="BA109" s="66"/>
      <c r="BB109" s="66"/>
      <c r="BC109" s="66"/>
      <c r="BD109" s="66"/>
      <c r="BE109" s="66"/>
      <c r="BF109" s="66"/>
      <c r="BG109" s="66"/>
      <c r="BH109" s="66"/>
    </row>
    <row r="110" spans="1:60" x14ac:dyDescent="0.25">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c r="AV110" s="66"/>
      <c r="AW110" s="66"/>
      <c r="AX110" s="66"/>
      <c r="AY110" s="66"/>
      <c r="AZ110" s="66"/>
      <c r="BA110" s="66"/>
      <c r="BB110" s="66"/>
      <c r="BC110" s="66"/>
      <c r="BD110" s="66"/>
      <c r="BE110" s="66"/>
      <c r="BF110" s="66"/>
      <c r="BG110" s="66"/>
      <c r="BH110" s="66"/>
    </row>
    <row r="111" spans="1:60" x14ac:dyDescent="0.25">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66"/>
      <c r="AV111" s="66"/>
      <c r="AW111" s="66"/>
      <c r="AX111" s="66"/>
      <c r="AY111" s="66"/>
      <c r="AZ111" s="66"/>
      <c r="BA111" s="66"/>
      <c r="BB111" s="66"/>
      <c r="BC111" s="66"/>
      <c r="BD111" s="66"/>
      <c r="BE111" s="66"/>
      <c r="BF111" s="66"/>
      <c r="BG111" s="66"/>
      <c r="BH111" s="66"/>
    </row>
    <row r="112" spans="1:60" x14ac:dyDescent="0.25">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c r="BC112" s="66"/>
      <c r="BD112" s="66"/>
      <c r="BE112" s="66"/>
      <c r="BF112" s="66"/>
      <c r="BG112" s="66"/>
      <c r="BH112" s="66"/>
    </row>
    <row r="113" spans="1:60" x14ac:dyDescent="0.25">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6"/>
    </row>
    <row r="114" spans="1:60" x14ac:dyDescent="0.25">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c r="BC114" s="66"/>
      <c r="BD114" s="66"/>
      <c r="BE114" s="66"/>
      <c r="BF114" s="66"/>
      <c r="BG114" s="66"/>
      <c r="BH114" s="66"/>
    </row>
    <row r="115" spans="1:60" x14ac:dyDescent="0.25">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c r="BF115" s="66"/>
      <c r="BG115" s="66"/>
      <c r="BH115" s="66"/>
    </row>
    <row r="116" spans="1:60" x14ac:dyDescent="0.25">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row>
    <row r="117" spans="1:60" x14ac:dyDescent="0.25">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6"/>
      <c r="BH117" s="66"/>
    </row>
    <row r="118" spans="1:60" x14ac:dyDescent="0.25">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c r="BC118" s="66"/>
      <c r="BD118" s="66"/>
      <c r="BE118" s="66"/>
      <c r="BF118" s="66"/>
      <c r="BG118" s="66"/>
      <c r="BH118" s="66"/>
    </row>
    <row r="119" spans="1:60" x14ac:dyDescent="0.25">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row>
    <row r="120" spans="1:60" x14ac:dyDescent="0.25">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6"/>
      <c r="AZ120" s="66"/>
      <c r="BA120" s="66"/>
      <c r="BB120" s="66"/>
      <c r="BC120" s="66"/>
      <c r="BD120" s="66"/>
      <c r="BE120" s="66"/>
      <c r="BF120" s="66"/>
      <c r="BG120" s="66"/>
      <c r="BH120" s="66"/>
    </row>
    <row r="121" spans="1:60" x14ac:dyDescent="0.25">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c r="BC121" s="66"/>
      <c r="BD121" s="66"/>
      <c r="BE121" s="66"/>
      <c r="BF121" s="66"/>
      <c r="BG121" s="66"/>
      <c r="BH121" s="66"/>
    </row>
    <row r="122" spans="1:60" x14ac:dyDescent="0.25">
      <c r="A122" s="66"/>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6"/>
    </row>
    <row r="123" spans="1:60" x14ac:dyDescent="0.25">
      <c r="A123" s="66"/>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66"/>
      <c r="BA123" s="66"/>
      <c r="BB123" s="66"/>
      <c r="BC123" s="66"/>
      <c r="BD123" s="66"/>
      <c r="BE123" s="66"/>
      <c r="BF123" s="66"/>
      <c r="BG123" s="66"/>
      <c r="BH123" s="66"/>
    </row>
    <row r="124" spans="1:60" x14ac:dyDescent="0.25">
      <c r="A124" s="66"/>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c r="AV124" s="66"/>
      <c r="AW124" s="66"/>
      <c r="AX124" s="66"/>
      <c r="AY124" s="66"/>
      <c r="AZ124" s="66"/>
      <c r="BA124" s="66"/>
      <c r="BB124" s="66"/>
      <c r="BC124" s="66"/>
      <c r="BD124" s="66"/>
      <c r="BE124" s="66"/>
      <c r="BF124" s="66"/>
      <c r="BG124" s="66"/>
      <c r="BH124" s="66"/>
    </row>
    <row r="125" spans="1:60" x14ac:dyDescent="0.25">
      <c r="A125" s="66"/>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6"/>
    </row>
    <row r="126" spans="1:60" x14ac:dyDescent="0.25">
      <c r="A126" s="66"/>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row>
    <row r="127" spans="1:60" x14ac:dyDescent="0.25">
      <c r="A127" s="66"/>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66"/>
      <c r="BC127" s="66"/>
      <c r="BD127" s="66"/>
      <c r="BE127" s="66"/>
      <c r="BF127" s="66"/>
      <c r="BG127" s="66"/>
      <c r="BH127" s="66"/>
    </row>
    <row r="128" spans="1:60" x14ac:dyDescent="0.25">
      <c r="A128" s="66"/>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6"/>
      <c r="AZ128" s="66"/>
      <c r="BA128" s="66"/>
      <c r="BB128" s="66"/>
      <c r="BC128" s="66"/>
      <c r="BD128" s="66"/>
      <c r="BE128" s="66"/>
      <c r="BF128" s="66"/>
      <c r="BG128" s="66"/>
      <c r="BH128" s="66"/>
    </row>
    <row r="129" spans="1:60" x14ac:dyDescent="0.25">
      <c r="A129" s="66"/>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c r="AV129" s="66"/>
      <c r="AW129" s="66"/>
      <c r="AX129" s="66"/>
      <c r="AY129" s="66"/>
      <c r="AZ129" s="66"/>
      <c r="BA129" s="66"/>
      <c r="BB129" s="66"/>
      <c r="BC129" s="66"/>
      <c r="BD129" s="66"/>
      <c r="BE129" s="66"/>
      <c r="BF129" s="66"/>
      <c r="BG129" s="66"/>
      <c r="BH129" s="66"/>
    </row>
    <row r="130" spans="1:60" x14ac:dyDescent="0.25">
      <c r="A130" s="66"/>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row>
    <row r="131" spans="1:60" x14ac:dyDescent="0.25">
      <c r="A131" s="66"/>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c r="AN131" s="66"/>
      <c r="AO131" s="66"/>
      <c r="AP131" s="66"/>
      <c r="AQ131" s="66"/>
      <c r="AR131" s="66"/>
      <c r="AS131" s="66"/>
      <c r="AT131" s="66"/>
      <c r="AU131" s="66"/>
      <c r="AV131" s="66"/>
      <c r="AW131" s="66"/>
      <c r="AX131" s="66"/>
      <c r="AY131" s="66"/>
      <c r="AZ131" s="66"/>
      <c r="BA131" s="66"/>
      <c r="BB131" s="66"/>
      <c r="BC131" s="66"/>
      <c r="BD131" s="66"/>
      <c r="BE131" s="66"/>
      <c r="BF131" s="66"/>
      <c r="BG131" s="66"/>
      <c r="BH131" s="66"/>
    </row>
    <row r="132" spans="1:60" x14ac:dyDescent="0.25">
      <c r="A132" s="66"/>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c r="AV132" s="66"/>
      <c r="AW132" s="66"/>
      <c r="AX132" s="66"/>
      <c r="AY132" s="66"/>
      <c r="AZ132" s="66"/>
      <c r="BA132" s="66"/>
      <c r="BB132" s="66"/>
      <c r="BC132" s="66"/>
      <c r="BD132" s="66"/>
      <c r="BE132" s="66"/>
      <c r="BF132" s="66"/>
      <c r="BG132" s="66"/>
      <c r="BH132" s="66"/>
    </row>
    <row r="133" spans="1:60" x14ac:dyDescent="0.25">
      <c r="A133" s="66"/>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c r="AR133" s="66"/>
      <c r="AS133" s="66"/>
      <c r="AT133" s="66"/>
      <c r="AU133" s="66"/>
      <c r="AV133" s="66"/>
      <c r="AW133" s="66"/>
      <c r="AX133" s="66"/>
      <c r="AY133" s="66"/>
      <c r="AZ133" s="66"/>
      <c r="BA133" s="66"/>
      <c r="BB133" s="66"/>
      <c r="BC133" s="66"/>
      <c r="BD133" s="66"/>
      <c r="BE133" s="66"/>
      <c r="BF133" s="66"/>
      <c r="BG133" s="66"/>
      <c r="BH133" s="66"/>
    </row>
    <row r="134" spans="1:60" x14ac:dyDescent="0.25">
      <c r="A134" s="66"/>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66"/>
      <c r="AP134" s="66"/>
      <c r="AQ134" s="66"/>
      <c r="AR134" s="66"/>
      <c r="AS134" s="66"/>
      <c r="AT134" s="66"/>
      <c r="AU134" s="66"/>
      <c r="AV134" s="66"/>
      <c r="AW134" s="66"/>
      <c r="AX134" s="66"/>
      <c r="AY134" s="66"/>
      <c r="AZ134" s="66"/>
      <c r="BA134" s="66"/>
      <c r="BB134" s="66"/>
      <c r="BC134" s="66"/>
      <c r="BD134" s="66"/>
      <c r="BE134" s="66"/>
      <c r="BF134" s="66"/>
      <c r="BG134" s="66"/>
      <c r="BH134" s="66"/>
    </row>
    <row r="135" spans="1:60" x14ac:dyDescent="0.25">
      <c r="A135" s="66"/>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c r="AM135" s="66"/>
      <c r="AN135" s="66"/>
      <c r="AO135" s="66"/>
      <c r="AP135" s="66"/>
      <c r="AQ135" s="66"/>
      <c r="AR135" s="66"/>
      <c r="AS135" s="66"/>
      <c r="AT135" s="66"/>
      <c r="AU135" s="66"/>
      <c r="AV135" s="66"/>
      <c r="AW135" s="66"/>
      <c r="AX135" s="66"/>
      <c r="AY135" s="66"/>
      <c r="AZ135" s="66"/>
      <c r="BA135" s="66"/>
      <c r="BB135" s="66"/>
      <c r="BC135" s="66"/>
      <c r="BD135" s="66"/>
      <c r="BE135" s="66"/>
      <c r="BF135" s="66"/>
      <c r="BG135" s="66"/>
      <c r="BH135" s="66"/>
    </row>
    <row r="136" spans="1:60" x14ac:dyDescent="0.25">
      <c r="A136" s="66"/>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c r="AM136" s="66"/>
      <c r="AN136" s="66"/>
      <c r="AO136" s="66"/>
      <c r="AP136" s="66"/>
      <c r="AQ136" s="66"/>
      <c r="AR136" s="66"/>
      <c r="AS136" s="66"/>
      <c r="AT136" s="66"/>
      <c r="AU136" s="66"/>
      <c r="AV136" s="66"/>
      <c r="AW136" s="66"/>
      <c r="AX136" s="66"/>
      <c r="AY136" s="66"/>
      <c r="AZ136" s="66"/>
      <c r="BA136" s="66"/>
      <c r="BB136" s="66"/>
      <c r="BC136" s="66"/>
      <c r="BD136" s="66"/>
      <c r="BE136" s="66"/>
      <c r="BF136" s="66"/>
      <c r="BG136" s="66"/>
      <c r="BH136" s="66"/>
    </row>
    <row r="137" spans="1:60" x14ac:dyDescent="0.25">
      <c r="A137" s="66"/>
      <c r="B137" s="66"/>
      <c r="C137" s="66"/>
      <c r="D137" s="66"/>
      <c r="E137" s="66"/>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c r="AL137" s="66"/>
      <c r="AM137" s="66"/>
      <c r="AN137" s="66"/>
      <c r="AO137" s="66"/>
      <c r="AP137" s="66"/>
      <c r="AQ137" s="66"/>
      <c r="AR137" s="66"/>
      <c r="AS137" s="66"/>
      <c r="AT137" s="66"/>
      <c r="AU137" s="66"/>
      <c r="AV137" s="66"/>
      <c r="AW137" s="66"/>
      <c r="AX137" s="66"/>
      <c r="AY137" s="66"/>
      <c r="AZ137" s="66"/>
      <c r="BA137" s="66"/>
      <c r="BB137" s="66"/>
      <c r="BC137" s="66"/>
      <c r="BD137" s="66"/>
      <c r="BE137" s="66"/>
      <c r="BF137" s="66"/>
      <c r="BG137" s="66"/>
      <c r="BH137" s="66"/>
    </row>
    <row r="138" spans="1:60" x14ac:dyDescent="0.25">
      <c r="A138" s="66"/>
      <c r="B138" s="6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6"/>
      <c r="AM138" s="66"/>
      <c r="AN138" s="66"/>
      <c r="AO138" s="66"/>
      <c r="AP138" s="66"/>
      <c r="AQ138" s="66"/>
      <c r="AR138" s="66"/>
      <c r="AS138" s="66"/>
      <c r="AT138" s="66"/>
      <c r="AU138" s="66"/>
      <c r="AV138" s="66"/>
      <c r="AW138" s="66"/>
      <c r="AX138" s="66"/>
      <c r="AY138" s="66"/>
      <c r="AZ138" s="66"/>
      <c r="BA138" s="66"/>
      <c r="BB138" s="66"/>
      <c r="BC138" s="66"/>
      <c r="BD138" s="66"/>
      <c r="BE138" s="66"/>
      <c r="BF138" s="66"/>
      <c r="BG138" s="66"/>
      <c r="BH138" s="66"/>
    </row>
    <row r="139" spans="1:60" x14ac:dyDescent="0.25">
      <c r="A139" s="66"/>
      <c r="B139" s="66"/>
      <c r="C139" s="66"/>
      <c r="D139" s="66"/>
      <c r="E139" s="66"/>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6"/>
      <c r="AT139" s="66"/>
      <c r="AU139" s="66"/>
      <c r="AV139" s="66"/>
      <c r="AW139" s="66"/>
      <c r="AX139" s="66"/>
      <c r="AY139" s="66"/>
      <c r="AZ139" s="66"/>
      <c r="BA139" s="66"/>
      <c r="BB139" s="66"/>
      <c r="BC139" s="66"/>
      <c r="BD139" s="66"/>
      <c r="BE139" s="66"/>
      <c r="BF139" s="66"/>
      <c r="BG139" s="66"/>
      <c r="BH139" s="66"/>
    </row>
    <row r="140" spans="1:60" x14ac:dyDescent="0.25">
      <c r="A140" s="66"/>
      <c r="B140" s="66"/>
      <c r="C140" s="66"/>
      <c r="D140" s="66"/>
      <c r="E140" s="66"/>
      <c r="F140" s="66"/>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c r="AL140" s="66"/>
      <c r="AM140" s="66"/>
      <c r="AN140" s="66"/>
      <c r="AO140" s="66"/>
      <c r="AP140" s="66"/>
      <c r="AQ140" s="66"/>
      <c r="AR140" s="66"/>
      <c r="AS140" s="66"/>
      <c r="AT140" s="66"/>
      <c r="AU140" s="66"/>
      <c r="AV140" s="66"/>
      <c r="AW140" s="66"/>
      <c r="AX140" s="66"/>
      <c r="AY140" s="66"/>
      <c r="AZ140" s="66"/>
      <c r="BA140" s="66"/>
      <c r="BB140" s="66"/>
      <c r="BC140" s="66"/>
      <c r="BD140" s="66"/>
      <c r="BE140" s="66"/>
      <c r="BF140" s="66"/>
      <c r="BG140" s="66"/>
      <c r="BH140" s="66"/>
    </row>
    <row r="141" spans="1:60" x14ac:dyDescent="0.25">
      <c r="A141" s="66"/>
      <c r="B141" s="66"/>
      <c r="C141" s="66"/>
      <c r="D141" s="66"/>
      <c r="E141" s="66"/>
      <c r="F141" s="66"/>
      <c r="G141" s="66"/>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6"/>
      <c r="AF141" s="66"/>
      <c r="AG141" s="66"/>
      <c r="AH141" s="66"/>
      <c r="AI141" s="66"/>
      <c r="AJ141" s="66"/>
      <c r="AK141" s="66"/>
      <c r="AL141" s="66"/>
      <c r="AM141" s="66"/>
      <c r="AN141" s="66"/>
      <c r="AO141" s="66"/>
      <c r="AP141" s="66"/>
      <c r="AQ141" s="66"/>
      <c r="AR141" s="66"/>
      <c r="AS141" s="66"/>
      <c r="AT141" s="66"/>
      <c r="AU141" s="66"/>
      <c r="AV141" s="66"/>
      <c r="AW141" s="66"/>
      <c r="AX141" s="66"/>
      <c r="AY141" s="66"/>
      <c r="AZ141" s="66"/>
      <c r="BA141" s="66"/>
      <c r="BB141" s="66"/>
      <c r="BC141" s="66"/>
      <c r="BD141" s="66"/>
      <c r="BE141" s="66"/>
      <c r="BF141" s="66"/>
      <c r="BG141" s="66"/>
      <c r="BH141" s="66"/>
    </row>
    <row r="142" spans="1:60" x14ac:dyDescent="0.25">
      <c r="A142" s="66"/>
      <c r="B142" s="66"/>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c r="AL142" s="66"/>
      <c r="AM142" s="66"/>
      <c r="AN142" s="66"/>
      <c r="AO142" s="66"/>
      <c r="AP142" s="66"/>
      <c r="AQ142" s="66"/>
      <c r="AR142" s="66"/>
      <c r="AS142" s="66"/>
      <c r="AT142" s="66"/>
      <c r="AU142" s="66"/>
      <c r="AV142" s="66"/>
      <c r="AW142" s="66"/>
      <c r="AX142" s="66"/>
      <c r="AY142" s="66"/>
      <c r="AZ142" s="66"/>
      <c r="BA142" s="66"/>
      <c r="BB142" s="66"/>
      <c r="BC142" s="66"/>
      <c r="BD142" s="66"/>
      <c r="BE142" s="66"/>
      <c r="BF142" s="66"/>
      <c r="BG142" s="66"/>
      <c r="BH142" s="66"/>
    </row>
    <row r="143" spans="1:60" x14ac:dyDescent="0.25">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c r="AL143" s="66"/>
      <c r="AM143" s="66"/>
      <c r="AN143" s="66"/>
      <c r="AO143" s="66"/>
      <c r="AP143" s="66"/>
      <c r="AQ143" s="66"/>
      <c r="AR143" s="66"/>
      <c r="AS143" s="66"/>
      <c r="AT143" s="66"/>
      <c r="AU143" s="66"/>
      <c r="AV143" s="66"/>
      <c r="AW143" s="66"/>
      <c r="AX143" s="66"/>
      <c r="AY143" s="66"/>
      <c r="AZ143" s="66"/>
      <c r="BA143" s="66"/>
      <c r="BB143" s="66"/>
      <c r="BC143" s="66"/>
      <c r="BD143" s="66"/>
      <c r="BE143" s="66"/>
      <c r="BF143" s="66"/>
      <c r="BG143" s="66"/>
      <c r="BH143" s="66"/>
    </row>
    <row r="144" spans="1:60" x14ac:dyDescent="0.25">
      <c r="A144" s="66"/>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66"/>
      <c r="AL144" s="66"/>
      <c r="AM144" s="66"/>
      <c r="AN144" s="66"/>
      <c r="AO144" s="66"/>
      <c r="AP144" s="66"/>
      <c r="AQ144" s="66"/>
      <c r="AR144" s="66"/>
      <c r="AS144" s="66"/>
      <c r="AT144" s="66"/>
      <c r="AU144" s="66"/>
      <c r="AV144" s="66"/>
      <c r="AW144" s="66"/>
      <c r="AX144" s="66"/>
      <c r="AY144" s="66"/>
      <c r="AZ144" s="66"/>
      <c r="BA144" s="66"/>
      <c r="BB144" s="66"/>
      <c r="BC144" s="66"/>
      <c r="BD144" s="66"/>
      <c r="BE144" s="66"/>
      <c r="BF144" s="66"/>
      <c r="BG144" s="66"/>
      <c r="BH144" s="66"/>
    </row>
    <row r="145" spans="1:60" x14ac:dyDescent="0.25">
      <c r="A145" s="66"/>
      <c r="B145" s="66"/>
      <c r="C145" s="66"/>
      <c r="D145" s="66"/>
      <c r="E145" s="66"/>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c r="AN145" s="66"/>
      <c r="AO145" s="66"/>
      <c r="AP145" s="66"/>
      <c r="AQ145" s="66"/>
      <c r="AR145" s="66"/>
      <c r="AS145" s="66"/>
      <c r="AT145" s="66"/>
      <c r="AU145" s="66"/>
      <c r="AV145" s="66"/>
      <c r="AW145" s="66"/>
      <c r="AX145" s="66"/>
      <c r="AY145" s="66"/>
      <c r="AZ145" s="66"/>
      <c r="BA145" s="66"/>
      <c r="BB145" s="66"/>
      <c r="BC145" s="66"/>
      <c r="BD145" s="66"/>
      <c r="BE145" s="66"/>
      <c r="BF145" s="66"/>
      <c r="BG145" s="66"/>
      <c r="BH145" s="66"/>
    </row>
    <row r="146" spans="1:60" x14ac:dyDescent="0.25">
      <c r="A146" s="66"/>
      <c r="B146" s="66"/>
      <c r="C146" s="66"/>
      <c r="D146" s="66"/>
      <c r="E146" s="66"/>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c r="AE146" s="66"/>
      <c r="AF146" s="66"/>
      <c r="AG146" s="66"/>
      <c r="AH146" s="66"/>
      <c r="AI146" s="66"/>
      <c r="AJ146" s="66"/>
      <c r="AK146" s="66"/>
      <c r="AL146" s="66"/>
      <c r="AM146" s="66"/>
      <c r="AN146" s="66"/>
      <c r="AO146" s="66"/>
      <c r="AP146" s="66"/>
      <c r="AQ146" s="66"/>
      <c r="AR146" s="66"/>
      <c r="AS146" s="66"/>
      <c r="AT146" s="66"/>
      <c r="AU146" s="66"/>
      <c r="AV146" s="66"/>
      <c r="AW146" s="66"/>
      <c r="AX146" s="66"/>
      <c r="AY146" s="66"/>
      <c r="AZ146" s="66"/>
      <c r="BA146" s="66"/>
      <c r="BB146" s="66"/>
      <c r="BC146" s="66"/>
      <c r="BD146" s="66"/>
      <c r="BE146" s="66"/>
      <c r="BF146" s="66"/>
      <c r="BG146" s="66"/>
      <c r="BH146" s="66"/>
    </row>
    <row r="147" spans="1:60" x14ac:dyDescent="0.25">
      <c r="A147" s="66"/>
      <c r="B147" s="66"/>
      <c r="C147" s="66"/>
      <c r="D147" s="66"/>
      <c r="E147" s="66"/>
      <c r="F147" s="66"/>
      <c r="G147" s="66"/>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c r="AL147" s="66"/>
      <c r="AM147" s="66"/>
      <c r="AN147" s="66"/>
      <c r="AO147" s="66"/>
      <c r="AP147" s="66"/>
      <c r="AQ147" s="66"/>
      <c r="AR147" s="66"/>
      <c r="AS147" s="66"/>
      <c r="AT147" s="66"/>
      <c r="AU147" s="66"/>
      <c r="AV147" s="66"/>
      <c r="AW147" s="66"/>
      <c r="AX147" s="66"/>
      <c r="AY147" s="66"/>
      <c r="AZ147" s="66"/>
      <c r="BA147" s="66"/>
      <c r="BB147" s="66"/>
      <c r="BC147" s="66"/>
      <c r="BD147" s="66"/>
      <c r="BE147" s="66"/>
      <c r="BF147" s="66"/>
      <c r="BG147" s="66"/>
      <c r="BH147" s="66"/>
    </row>
    <row r="148" spans="1:60" x14ac:dyDescent="0.25">
      <c r="A148" s="66"/>
      <c r="B148" s="66"/>
      <c r="C148" s="66"/>
      <c r="D148" s="66"/>
      <c r="E148" s="66"/>
      <c r="F148" s="66"/>
      <c r="G148" s="66"/>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6"/>
      <c r="AF148" s="66"/>
      <c r="AG148" s="66"/>
      <c r="AH148" s="66"/>
      <c r="AI148" s="66"/>
      <c r="AJ148" s="66"/>
      <c r="AK148" s="66"/>
      <c r="AL148" s="66"/>
      <c r="AM148" s="66"/>
      <c r="AN148" s="66"/>
      <c r="AO148" s="66"/>
      <c r="AP148" s="66"/>
      <c r="AQ148" s="66"/>
      <c r="AR148" s="66"/>
      <c r="AS148" s="66"/>
      <c r="AT148" s="66"/>
      <c r="AU148" s="66"/>
      <c r="AV148" s="66"/>
      <c r="AW148" s="66"/>
      <c r="AX148" s="66"/>
      <c r="AY148" s="66"/>
      <c r="AZ148" s="66"/>
      <c r="BA148" s="66"/>
      <c r="BB148" s="66"/>
      <c r="BC148" s="66"/>
      <c r="BD148" s="66"/>
      <c r="BE148" s="66"/>
      <c r="BF148" s="66"/>
      <c r="BG148" s="66"/>
      <c r="BH148" s="66"/>
    </row>
    <row r="149" spans="1:60" x14ac:dyDescent="0.25">
      <c r="A149" s="66"/>
      <c r="B149" s="66"/>
      <c r="C149" s="66"/>
      <c r="D149" s="66"/>
      <c r="E149" s="66"/>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66"/>
      <c r="AM149" s="66"/>
      <c r="AN149" s="66"/>
      <c r="AO149" s="66"/>
      <c r="AP149" s="66"/>
      <c r="AQ149" s="66"/>
      <c r="AR149" s="66"/>
      <c r="AS149" s="66"/>
      <c r="AT149" s="66"/>
      <c r="AU149" s="66"/>
      <c r="AV149" s="66"/>
      <c r="AW149" s="66"/>
      <c r="AX149" s="66"/>
      <c r="AY149" s="66"/>
      <c r="AZ149" s="66"/>
      <c r="BA149" s="66"/>
      <c r="BB149" s="66"/>
      <c r="BC149" s="66"/>
      <c r="BD149" s="66"/>
      <c r="BE149" s="66"/>
      <c r="BF149" s="66"/>
      <c r="BG149" s="66"/>
      <c r="BH149" s="66"/>
    </row>
    <row r="150" spans="1:60" x14ac:dyDescent="0.25">
      <c r="A150" s="66"/>
      <c r="B150" s="66"/>
      <c r="C150" s="66"/>
      <c r="D150" s="66"/>
      <c r="E150" s="66"/>
      <c r="F150" s="66"/>
      <c r="G150" s="66"/>
      <c r="H150" s="66"/>
      <c r="I150" s="66"/>
      <c r="J150" s="66"/>
      <c r="K150" s="66"/>
      <c r="L150" s="66"/>
      <c r="M150" s="66"/>
      <c r="N150" s="66"/>
      <c r="O150" s="66"/>
      <c r="P150" s="66"/>
      <c r="Q150" s="66"/>
      <c r="R150" s="66"/>
      <c r="S150" s="66"/>
      <c r="T150" s="66"/>
      <c r="U150" s="66"/>
      <c r="V150" s="66"/>
      <c r="W150" s="66"/>
      <c r="X150" s="66"/>
      <c r="Y150" s="66"/>
      <c r="Z150" s="66"/>
      <c r="AA150" s="66"/>
      <c r="AB150" s="66"/>
      <c r="AC150" s="66"/>
      <c r="AD150" s="66"/>
      <c r="AE150" s="66"/>
      <c r="AF150" s="66"/>
      <c r="AG150" s="66"/>
      <c r="AH150" s="66"/>
      <c r="AI150" s="66"/>
      <c r="AJ150" s="66"/>
      <c r="AK150" s="66"/>
      <c r="AL150" s="66"/>
      <c r="AM150" s="66"/>
      <c r="AN150" s="66"/>
      <c r="AO150" s="66"/>
      <c r="AP150" s="66"/>
      <c r="AQ150" s="66"/>
      <c r="AR150" s="66"/>
      <c r="AS150" s="66"/>
      <c r="AT150" s="66"/>
      <c r="AU150" s="66"/>
      <c r="AV150" s="66"/>
      <c r="AW150" s="66"/>
      <c r="AX150" s="66"/>
      <c r="AY150" s="66"/>
      <c r="AZ150" s="66"/>
      <c r="BA150" s="66"/>
      <c r="BB150" s="66"/>
      <c r="BC150" s="66"/>
      <c r="BD150" s="66"/>
      <c r="BE150" s="66"/>
      <c r="BF150" s="66"/>
      <c r="BG150" s="66"/>
      <c r="BH150" s="66"/>
    </row>
    <row r="151" spans="1:60" x14ac:dyDescent="0.25">
      <c r="A151" s="66"/>
      <c r="B151" s="66"/>
      <c r="C151" s="66"/>
      <c r="D151" s="66"/>
      <c r="E151" s="66"/>
      <c r="F151" s="66"/>
      <c r="G151" s="66"/>
      <c r="H151" s="66"/>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6"/>
      <c r="AM151" s="66"/>
      <c r="AN151" s="66"/>
      <c r="AO151" s="66"/>
      <c r="AP151" s="66"/>
      <c r="AQ151" s="66"/>
      <c r="AR151" s="66"/>
      <c r="AS151" s="66"/>
      <c r="AT151" s="66"/>
      <c r="AU151" s="66"/>
      <c r="AV151" s="66"/>
      <c r="AW151" s="66"/>
      <c r="AX151" s="66"/>
      <c r="AY151" s="66"/>
      <c r="AZ151" s="66"/>
      <c r="BA151" s="66"/>
      <c r="BB151" s="66"/>
      <c r="BC151" s="66"/>
      <c r="BD151" s="66"/>
      <c r="BE151" s="66"/>
      <c r="BF151" s="66"/>
      <c r="BG151" s="66"/>
      <c r="BH151" s="66"/>
    </row>
    <row r="152" spans="1:60" x14ac:dyDescent="0.25">
      <c r="A152" s="66"/>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66"/>
      <c r="AP152" s="66"/>
      <c r="AQ152" s="66"/>
      <c r="AR152" s="66"/>
      <c r="AS152" s="66"/>
      <c r="AT152" s="66"/>
      <c r="AU152" s="66"/>
      <c r="AV152" s="66"/>
      <c r="AW152" s="66"/>
      <c r="AX152" s="66"/>
      <c r="AY152" s="66"/>
      <c r="AZ152" s="66"/>
      <c r="BA152" s="66"/>
      <c r="BB152" s="66"/>
      <c r="BC152" s="66"/>
      <c r="BD152" s="66"/>
      <c r="BE152" s="66"/>
      <c r="BF152" s="66"/>
      <c r="BG152" s="66"/>
      <c r="BH152" s="66"/>
    </row>
    <row r="153" spans="1:60" x14ac:dyDescent="0.25">
      <c r="A153" s="66"/>
      <c r="B153" s="66"/>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c r="AN153" s="66"/>
      <c r="AO153" s="66"/>
      <c r="AP153" s="66"/>
      <c r="AQ153" s="66"/>
      <c r="AR153" s="66"/>
      <c r="AS153" s="66"/>
      <c r="AT153" s="66"/>
      <c r="AU153" s="66"/>
      <c r="AV153" s="66"/>
      <c r="AW153" s="66"/>
      <c r="AX153" s="66"/>
      <c r="AY153" s="66"/>
      <c r="AZ153" s="66"/>
      <c r="BA153" s="66"/>
      <c r="BB153" s="66"/>
      <c r="BC153" s="66"/>
      <c r="BD153" s="66"/>
      <c r="BE153" s="66"/>
      <c r="BF153" s="66"/>
      <c r="BG153" s="66"/>
      <c r="BH153" s="66"/>
    </row>
    <row r="154" spans="1:60" x14ac:dyDescent="0.25">
      <c r="A154" s="66"/>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c r="AL154" s="66"/>
      <c r="AM154" s="66"/>
      <c r="AN154" s="66"/>
      <c r="AO154" s="66"/>
      <c r="AP154" s="66"/>
      <c r="AQ154" s="66"/>
      <c r="AR154" s="66"/>
      <c r="AS154" s="66"/>
      <c r="AT154" s="66"/>
      <c r="AU154" s="66"/>
      <c r="AV154" s="66"/>
      <c r="AW154" s="66"/>
      <c r="AX154" s="66"/>
      <c r="AY154" s="66"/>
      <c r="AZ154" s="66"/>
      <c r="BA154" s="66"/>
      <c r="BB154" s="66"/>
      <c r="BC154" s="66"/>
      <c r="BD154" s="66"/>
      <c r="BE154" s="66"/>
      <c r="BF154" s="66"/>
      <c r="BG154" s="66"/>
      <c r="BH154" s="66"/>
    </row>
    <row r="155" spans="1:60" x14ac:dyDescent="0.25">
      <c r="A155" s="66"/>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c r="AM155" s="66"/>
      <c r="AN155" s="66"/>
      <c r="AO155" s="66"/>
      <c r="AP155" s="66"/>
      <c r="AQ155" s="66"/>
      <c r="AR155" s="66"/>
      <c r="AS155" s="66"/>
      <c r="AT155" s="66"/>
      <c r="AU155" s="66"/>
      <c r="AV155" s="66"/>
      <c r="AW155" s="66"/>
      <c r="AX155" s="66"/>
      <c r="AY155" s="66"/>
      <c r="AZ155" s="66"/>
      <c r="BA155" s="66"/>
      <c r="BB155" s="66"/>
      <c r="BC155" s="66"/>
      <c r="BD155" s="66"/>
      <c r="BE155" s="66"/>
      <c r="BF155" s="66"/>
      <c r="BG155" s="66"/>
      <c r="BH155" s="66"/>
    </row>
    <row r="156" spans="1:60" x14ac:dyDescent="0.25">
      <c r="A156" s="66"/>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66"/>
      <c r="AP156" s="66"/>
      <c r="AQ156" s="66"/>
      <c r="AR156" s="66"/>
      <c r="AS156" s="66"/>
      <c r="AT156" s="66"/>
      <c r="AU156" s="66"/>
      <c r="AV156" s="66"/>
      <c r="AW156" s="66"/>
      <c r="AX156" s="66"/>
      <c r="AY156" s="66"/>
      <c r="AZ156" s="66"/>
      <c r="BA156" s="66"/>
      <c r="BB156" s="66"/>
      <c r="BC156" s="66"/>
      <c r="BD156" s="66"/>
      <c r="BE156" s="66"/>
      <c r="BF156" s="66"/>
      <c r="BG156" s="66"/>
      <c r="BH156" s="66"/>
    </row>
    <row r="157" spans="1:60" x14ac:dyDescent="0.25">
      <c r="A157" s="66"/>
      <c r="B157" s="66"/>
      <c r="C157" s="66"/>
      <c r="D157" s="66"/>
      <c r="E157" s="66"/>
      <c r="F157" s="66"/>
      <c r="G157" s="66"/>
      <c r="H157" s="66"/>
      <c r="I157" s="66"/>
      <c r="J157" s="66"/>
      <c r="K157" s="66"/>
      <c r="L157" s="66"/>
      <c r="M157" s="66"/>
      <c r="N157" s="66"/>
      <c r="O157" s="66"/>
      <c r="P157" s="66"/>
      <c r="Q157" s="66"/>
      <c r="R157" s="66"/>
      <c r="S157" s="66"/>
      <c r="T157" s="66"/>
      <c r="U157" s="66"/>
      <c r="V157" s="66"/>
      <c r="W157" s="66"/>
      <c r="X157" s="66"/>
      <c r="Y157" s="66"/>
      <c r="Z157" s="66"/>
      <c r="AA157" s="66"/>
      <c r="AB157" s="66"/>
      <c r="AC157" s="66"/>
      <c r="AD157" s="66"/>
      <c r="AE157" s="66"/>
      <c r="AF157" s="66"/>
      <c r="AG157" s="66"/>
      <c r="AH157" s="66"/>
      <c r="AI157" s="66"/>
      <c r="AJ157" s="66"/>
      <c r="AK157" s="66"/>
      <c r="AL157" s="66"/>
      <c r="AM157" s="66"/>
      <c r="AN157" s="66"/>
      <c r="AO157" s="66"/>
      <c r="AP157" s="66"/>
      <c r="AQ157" s="66"/>
      <c r="AR157" s="66"/>
      <c r="AS157" s="66"/>
      <c r="AT157" s="66"/>
      <c r="AU157" s="66"/>
      <c r="AV157" s="66"/>
      <c r="AW157" s="66"/>
      <c r="AX157" s="66"/>
      <c r="AY157" s="66"/>
      <c r="AZ157" s="66"/>
      <c r="BA157" s="66"/>
      <c r="BB157" s="66"/>
      <c r="BC157" s="66"/>
      <c r="BD157" s="66"/>
      <c r="BE157" s="66"/>
      <c r="BF157" s="66"/>
      <c r="BG157" s="66"/>
      <c r="BH157" s="66"/>
    </row>
    <row r="158" spans="1:60" x14ac:dyDescent="0.25">
      <c r="A158" s="66"/>
      <c r="B158" s="66"/>
      <c r="C158" s="66"/>
      <c r="D158" s="66"/>
      <c r="E158" s="66"/>
      <c r="F158" s="66"/>
      <c r="G158" s="66"/>
      <c r="H158" s="66"/>
      <c r="I158" s="66"/>
      <c r="J158" s="66"/>
      <c r="K158" s="66"/>
      <c r="L158" s="66"/>
      <c r="M158" s="66"/>
      <c r="N158" s="66"/>
      <c r="O158" s="66"/>
      <c r="P158" s="66"/>
      <c r="Q158" s="66"/>
      <c r="R158" s="66"/>
      <c r="S158" s="66"/>
      <c r="T158" s="66"/>
      <c r="U158" s="66"/>
      <c r="V158" s="66"/>
      <c r="W158" s="66"/>
      <c r="X158" s="66"/>
      <c r="Y158" s="66"/>
      <c r="Z158" s="66"/>
      <c r="AA158" s="66"/>
      <c r="AB158" s="66"/>
      <c r="AC158" s="66"/>
      <c r="AD158" s="66"/>
      <c r="AE158" s="66"/>
      <c r="AF158" s="66"/>
      <c r="AG158" s="66"/>
      <c r="AH158" s="66"/>
      <c r="AI158" s="66"/>
      <c r="AJ158" s="66"/>
      <c r="AK158" s="66"/>
      <c r="AL158" s="66"/>
      <c r="AM158" s="66"/>
      <c r="AN158" s="66"/>
      <c r="AO158" s="66"/>
      <c r="AP158" s="66"/>
      <c r="AQ158" s="66"/>
      <c r="AR158" s="66"/>
      <c r="AS158" s="66"/>
      <c r="AT158" s="66"/>
      <c r="AU158" s="66"/>
      <c r="AV158" s="66"/>
      <c r="AW158" s="66"/>
      <c r="AX158" s="66"/>
      <c r="AY158" s="66"/>
      <c r="AZ158" s="66"/>
      <c r="BA158" s="66"/>
      <c r="BB158" s="66"/>
      <c r="BC158" s="66"/>
      <c r="BD158" s="66"/>
      <c r="BE158" s="66"/>
      <c r="BF158" s="66"/>
      <c r="BG158" s="66"/>
      <c r="BH158" s="66"/>
    </row>
    <row r="159" spans="1:60" x14ac:dyDescent="0.25">
      <c r="A159" s="66"/>
      <c r="B159" s="66"/>
      <c r="C159" s="66"/>
      <c r="D159" s="66"/>
      <c r="E159" s="66"/>
      <c r="F159" s="66"/>
      <c r="G159" s="66"/>
      <c r="H159" s="66"/>
      <c r="I159" s="66"/>
      <c r="J159" s="66"/>
      <c r="K159" s="66"/>
      <c r="L159" s="66"/>
      <c r="M159" s="66"/>
      <c r="N159" s="66"/>
      <c r="O159" s="66"/>
      <c r="P159" s="66"/>
      <c r="Q159" s="66"/>
      <c r="R159" s="66"/>
      <c r="S159" s="66"/>
      <c r="T159" s="66"/>
      <c r="U159" s="66"/>
      <c r="V159" s="66"/>
      <c r="W159" s="66"/>
      <c r="X159" s="66"/>
      <c r="Y159" s="66"/>
      <c r="Z159" s="66"/>
      <c r="AA159" s="66"/>
      <c r="AB159" s="66"/>
      <c r="AC159" s="66"/>
      <c r="AD159" s="66"/>
      <c r="AE159" s="66"/>
      <c r="AF159" s="66"/>
      <c r="AG159" s="66"/>
      <c r="AH159" s="66"/>
      <c r="AI159" s="66"/>
      <c r="AJ159" s="66"/>
      <c r="AK159" s="66"/>
      <c r="AL159" s="66"/>
      <c r="AM159" s="66"/>
      <c r="AN159" s="66"/>
      <c r="AO159" s="66"/>
      <c r="AP159" s="66"/>
      <c r="AQ159" s="66"/>
      <c r="AR159" s="66"/>
      <c r="AS159" s="66"/>
      <c r="AT159" s="66"/>
      <c r="AU159" s="66"/>
      <c r="AV159" s="66"/>
      <c r="AW159" s="66"/>
      <c r="AX159" s="66"/>
      <c r="AY159" s="66"/>
      <c r="AZ159" s="66"/>
      <c r="BA159" s="66"/>
      <c r="BB159" s="66"/>
      <c r="BC159" s="66"/>
      <c r="BD159" s="66"/>
      <c r="BE159" s="66"/>
      <c r="BF159" s="66"/>
      <c r="BG159" s="66"/>
      <c r="BH159" s="66"/>
    </row>
    <row r="160" spans="1:60" x14ac:dyDescent="0.25">
      <c r="A160" s="66"/>
      <c r="B160" s="66"/>
      <c r="C160" s="66"/>
      <c r="D160" s="66"/>
      <c r="E160" s="66"/>
      <c r="F160" s="66"/>
      <c r="G160" s="66"/>
      <c r="H160" s="66"/>
      <c r="I160" s="66"/>
      <c r="J160" s="66"/>
      <c r="K160" s="66"/>
      <c r="L160" s="66"/>
      <c r="M160" s="66"/>
      <c r="N160" s="66"/>
      <c r="O160" s="66"/>
      <c r="P160" s="66"/>
      <c r="Q160" s="66"/>
      <c r="R160" s="66"/>
      <c r="S160" s="66"/>
      <c r="T160" s="66"/>
      <c r="U160" s="66"/>
      <c r="V160" s="66"/>
      <c r="W160" s="66"/>
      <c r="X160" s="66"/>
      <c r="Y160" s="66"/>
      <c r="Z160" s="66"/>
      <c r="AA160" s="66"/>
      <c r="AB160" s="66"/>
      <c r="AC160" s="66"/>
      <c r="AD160" s="66"/>
      <c r="AE160" s="66"/>
      <c r="AF160" s="66"/>
      <c r="AG160" s="66"/>
      <c r="AH160" s="66"/>
      <c r="AI160" s="66"/>
      <c r="AJ160" s="66"/>
      <c r="AK160" s="66"/>
      <c r="AL160" s="66"/>
      <c r="AM160" s="66"/>
      <c r="AN160" s="66"/>
      <c r="AO160" s="66"/>
      <c r="AP160" s="66"/>
      <c r="AQ160" s="66"/>
      <c r="AR160" s="66"/>
      <c r="AS160" s="66"/>
      <c r="AT160" s="66"/>
      <c r="AU160" s="66"/>
      <c r="AV160" s="66"/>
      <c r="AW160" s="66"/>
      <c r="AX160" s="66"/>
      <c r="AY160" s="66"/>
      <c r="AZ160" s="66"/>
      <c r="BA160" s="66"/>
      <c r="BB160" s="66"/>
      <c r="BC160" s="66"/>
      <c r="BD160" s="66"/>
      <c r="BE160" s="66"/>
      <c r="BF160" s="66"/>
      <c r="BG160" s="66"/>
      <c r="BH160" s="66"/>
    </row>
    <row r="161" spans="1:60" x14ac:dyDescent="0.25">
      <c r="A161" s="66"/>
      <c r="B161" s="66"/>
      <c r="C161" s="66"/>
      <c r="D161" s="66"/>
      <c r="E161" s="66"/>
      <c r="F161" s="66"/>
      <c r="G161" s="66"/>
      <c r="H161" s="66"/>
      <c r="I161" s="66"/>
      <c r="J161" s="66"/>
      <c r="K161" s="66"/>
      <c r="L161" s="66"/>
      <c r="M161" s="66"/>
      <c r="N161" s="66"/>
      <c r="O161" s="66"/>
      <c r="P161" s="66"/>
      <c r="Q161" s="66"/>
      <c r="R161" s="66"/>
      <c r="S161" s="66"/>
      <c r="T161" s="66"/>
      <c r="U161" s="66"/>
      <c r="V161" s="66"/>
      <c r="W161" s="66"/>
      <c r="X161" s="66"/>
      <c r="Y161" s="66"/>
      <c r="Z161" s="66"/>
      <c r="AA161" s="66"/>
      <c r="AB161" s="66"/>
      <c r="AC161" s="66"/>
      <c r="AD161" s="66"/>
      <c r="AE161" s="66"/>
      <c r="AF161" s="66"/>
      <c r="AG161" s="66"/>
      <c r="AH161" s="66"/>
      <c r="AI161" s="66"/>
      <c r="AJ161" s="66"/>
      <c r="AK161" s="66"/>
      <c r="AL161" s="66"/>
      <c r="AM161" s="66"/>
      <c r="AN161" s="66"/>
      <c r="AO161" s="66"/>
      <c r="AP161" s="66"/>
      <c r="AQ161" s="66"/>
      <c r="AR161" s="66"/>
      <c r="AS161" s="66"/>
      <c r="AT161" s="66"/>
      <c r="AU161" s="66"/>
      <c r="AV161" s="66"/>
      <c r="AW161" s="66"/>
      <c r="AX161" s="66"/>
      <c r="AY161" s="66"/>
      <c r="AZ161" s="66"/>
      <c r="BA161" s="66"/>
      <c r="BB161" s="66"/>
      <c r="BC161" s="66"/>
      <c r="BD161" s="66"/>
      <c r="BE161" s="66"/>
      <c r="BF161" s="66"/>
      <c r="BG161" s="66"/>
      <c r="BH161" s="66"/>
    </row>
    <row r="162" spans="1:60" x14ac:dyDescent="0.25">
      <c r="A162" s="66"/>
      <c r="B162" s="66"/>
      <c r="C162" s="66"/>
      <c r="D162" s="66"/>
      <c r="E162" s="66"/>
      <c r="F162" s="66"/>
      <c r="G162" s="66"/>
      <c r="H162" s="66"/>
      <c r="I162" s="66"/>
      <c r="J162" s="66"/>
      <c r="K162" s="66"/>
      <c r="L162" s="66"/>
      <c r="M162" s="66"/>
      <c r="N162" s="66"/>
      <c r="O162" s="66"/>
      <c r="P162" s="66"/>
      <c r="Q162" s="66"/>
      <c r="R162" s="66"/>
      <c r="S162" s="66"/>
      <c r="T162" s="66"/>
      <c r="U162" s="66"/>
      <c r="V162" s="66"/>
      <c r="W162" s="66"/>
      <c r="X162" s="66"/>
      <c r="Y162" s="66"/>
      <c r="Z162" s="66"/>
      <c r="AA162" s="66"/>
      <c r="AB162" s="66"/>
      <c r="AC162" s="66"/>
      <c r="AD162" s="66"/>
      <c r="AE162" s="66"/>
      <c r="AF162" s="66"/>
      <c r="AG162" s="66"/>
      <c r="AH162" s="66"/>
      <c r="AI162" s="66"/>
      <c r="AJ162" s="66"/>
      <c r="AK162" s="66"/>
      <c r="AL162" s="66"/>
      <c r="AM162" s="66"/>
      <c r="AN162" s="66"/>
      <c r="AO162" s="66"/>
      <c r="AP162" s="66"/>
      <c r="AQ162" s="66"/>
      <c r="AR162" s="66"/>
      <c r="AS162" s="66"/>
      <c r="AT162" s="66"/>
      <c r="AU162" s="66"/>
      <c r="AV162" s="66"/>
      <c r="AW162" s="66"/>
      <c r="AX162" s="66"/>
      <c r="AY162" s="66"/>
      <c r="AZ162" s="66"/>
      <c r="BA162" s="66"/>
      <c r="BB162" s="66"/>
      <c r="BC162" s="66"/>
      <c r="BD162" s="66"/>
      <c r="BE162" s="66"/>
      <c r="BF162" s="66"/>
      <c r="BG162" s="66"/>
      <c r="BH162" s="66"/>
    </row>
    <row r="163" spans="1:60" x14ac:dyDescent="0.25">
      <c r="A163" s="66"/>
      <c r="B163" s="66"/>
      <c r="C163" s="66"/>
      <c r="D163" s="66"/>
      <c r="E163" s="66"/>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c r="AH163" s="66"/>
      <c r="AI163" s="66"/>
      <c r="AJ163" s="66"/>
      <c r="AK163" s="66"/>
      <c r="AL163" s="66"/>
      <c r="AM163" s="66"/>
      <c r="AN163" s="66"/>
      <c r="AO163" s="66"/>
      <c r="AP163" s="66"/>
      <c r="AQ163" s="66"/>
      <c r="AR163" s="66"/>
      <c r="AS163" s="66"/>
      <c r="AT163" s="66"/>
      <c r="AU163" s="66"/>
      <c r="AV163" s="66"/>
      <c r="AW163" s="66"/>
      <c r="AX163" s="66"/>
      <c r="AY163" s="66"/>
      <c r="AZ163" s="66"/>
      <c r="BA163" s="66"/>
      <c r="BB163" s="66"/>
      <c r="BC163" s="66"/>
      <c r="BD163" s="66"/>
      <c r="BE163" s="66"/>
      <c r="BF163" s="66"/>
      <c r="BG163" s="66"/>
      <c r="BH163" s="66"/>
    </row>
    <row r="164" spans="1:60" x14ac:dyDescent="0.25">
      <c r="A164" s="66"/>
      <c r="B164" s="66"/>
      <c r="C164" s="66"/>
      <c r="D164" s="66"/>
      <c r="E164" s="66"/>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c r="AH164" s="66"/>
      <c r="AI164" s="66"/>
      <c r="AJ164" s="66"/>
      <c r="AK164" s="66"/>
      <c r="AL164" s="66"/>
      <c r="AM164" s="66"/>
      <c r="AN164" s="66"/>
      <c r="AO164" s="66"/>
      <c r="AP164" s="66"/>
      <c r="AQ164" s="66"/>
      <c r="AR164" s="66"/>
      <c r="AS164" s="66"/>
      <c r="AT164" s="66"/>
      <c r="AU164" s="66"/>
      <c r="AV164" s="66"/>
      <c r="AW164" s="66"/>
      <c r="AX164" s="66"/>
      <c r="AY164" s="66"/>
      <c r="AZ164" s="66"/>
      <c r="BA164" s="66"/>
      <c r="BB164" s="66"/>
      <c r="BC164" s="66"/>
      <c r="BD164" s="66"/>
      <c r="BE164" s="66"/>
      <c r="BF164" s="66"/>
      <c r="BG164" s="66"/>
      <c r="BH164" s="66"/>
    </row>
    <row r="165" spans="1:60" x14ac:dyDescent="0.25">
      <c r="A165" s="66"/>
      <c r="B165" s="66"/>
      <c r="C165" s="66"/>
      <c r="D165" s="66"/>
      <c r="E165" s="66"/>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c r="AH165" s="66"/>
      <c r="AI165" s="66"/>
      <c r="AJ165" s="66"/>
      <c r="AK165" s="66"/>
      <c r="AL165" s="66"/>
      <c r="AM165" s="66"/>
      <c r="AN165" s="66"/>
      <c r="AO165" s="66"/>
      <c r="AP165" s="66"/>
      <c r="AQ165" s="66"/>
      <c r="AR165" s="66"/>
      <c r="AS165" s="66"/>
      <c r="AT165" s="66"/>
      <c r="AU165" s="66"/>
      <c r="AV165" s="66"/>
      <c r="AW165" s="66"/>
      <c r="AX165" s="66"/>
      <c r="AY165" s="66"/>
      <c r="AZ165" s="66"/>
      <c r="BA165" s="66"/>
      <c r="BB165" s="66"/>
      <c r="BC165" s="66"/>
      <c r="BD165" s="66"/>
      <c r="BE165" s="66"/>
      <c r="BF165" s="66"/>
      <c r="BG165" s="66"/>
      <c r="BH165" s="66"/>
    </row>
    <row r="166" spans="1:60" x14ac:dyDescent="0.25">
      <c r="A166" s="66"/>
      <c r="B166" s="66"/>
      <c r="C166" s="66"/>
      <c r="D166" s="66"/>
      <c r="E166" s="66"/>
      <c r="F166" s="66"/>
      <c r="G166" s="66"/>
      <c r="H166" s="66"/>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6"/>
      <c r="AF166" s="66"/>
      <c r="AG166" s="66"/>
      <c r="AH166" s="66"/>
      <c r="AI166" s="66"/>
      <c r="AJ166" s="66"/>
      <c r="AK166" s="66"/>
      <c r="AL166" s="66"/>
      <c r="AM166" s="66"/>
      <c r="AN166" s="66"/>
      <c r="AO166" s="66"/>
      <c r="AP166" s="66"/>
      <c r="AQ166" s="66"/>
      <c r="AR166" s="66"/>
      <c r="AS166" s="66"/>
      <c r="AT166" s="66"/>
      <c r="AU166" s="66"/>
      <c r="AV166" s="66"/>
      <c r="AW166" s="66"/>
      <c r="AX166" s="66"/>
      <c r="AY166" s="66"/>
      <c r="AZ166" s="66"/>
      <c r="BA166" s="66"/>
      <c r="BB166" s="66"/>
      <c r="BC166" s="66"/>
      <c r="BD166" s="66"/>
      <c r="BE166" s="66"/>
      <c r="BF166" s="66"/>
      <c r="BG166" s="66"/>
      <c r="BH166" s="66"/>
    </row>
    <row r="167" spans="1:60" x14ac:dyDescent="0.25">
      <c r="A167" s="66"/>
      <c r="B167" s="66"/>
      <c r="C167" s="66"/>
      <c r="D167" s="66"/>
      <c r="E167" s="66"/>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6"/>
      <c r="AF167" s="66"/>
      <c r="AG167" s="66"/>
      <c r="AH167" s="66"/>
      <c r="AI167" s="66"/>
      <c r="AJ167" s="66"/>
      <c r="AK167" s="66"/>
      <c r="AL167" s="66"/>
      <c r="AM167" s="66"/>
      <c r="AN167" s="66"/>
      <c r="AO167" s="66"/>
      <c r="AP167" s="66"/>
      <c r="AQ167" s="66"/>
      <c r="AR167" s="66"/>
      <c r="AS167" s="66"/>
      <c r="AT167" s="66"/>
      <c r="AU167" s="66"/>
      <c r="AV167" s="66"/>
      <c r="AW167" s="66"/>
      <c r="AX167" s="66"/>
      <c r="AY167" s="66"/>
      <c r="AZ167" s="66"/>
      <c r="BA167" s="66"/>
      <c r="BB167" s="66"/>
      <c r="BC167" s="66"/>
      <c r="BD167" s="66"/>
      <c r="BE167" s="66"/>
      <c r="BF167" s="66"/>
      <c r="BG167" s="66"/>
      <c r="BH167" s="66"/>
    </row>
    <row r="168" spans="1:60" x14ac:dyDescent="0.25">
      <c r="A168" s="66"/>
      <c r="B168" s="66"/>
      <c r="C168" s="66"/>
      <c r="D168" s="66"/>
      <c r="E168" s="66"/>
      <c r="F168" s="66"/>
      <c r="G168" s="66"/>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c r="AE168" s="66"/>
      <c r="AF168" s="66"/>
      <c r="AG168" s="66"/>
      <c r="AH168" s="66"/>
      <c r="AI168" s="66"/>
      <c r="AJ168" s="66"/>
      <c r="AK168" s="66"/>
      <c r="AL168" s="66"/>
      <c r="AM168" s="66"/>
      <c r="AN168" s="66"/>
      <c r="AO168" s="66"/>
      <c r="AP168" s="66"/>
      <c r="AQ168" s="66"/>
      <c r="AR168" s="66"/>
      <c r="AS168" s="66"/>
      <c r="AT168" s="66"/>
      <c r="AU168" s="66"/>
      <c r="AV168" s="66"/>
      <c r="AW168" s="66"/>
      <c r="AX168" s="66"/>
      <c r="AY168" s="66"/>
      <c r="AZ168" s="66"/>
      <c r="BA168" s="66"/>
      <c r="BB168" s="66"/>
      <c r="BC168" s="66"/>
      <c r="BD168" s="66"/>
      <c r="BE168" s="66"/>
      <c r="BF168" s="66"/>
      <c r="BG168" s="66"/>
      <c r="BH168" s="66"/>
    </row>
    <row r="169" spans="1:60" x14ac:dyDescent="0.25">
      <c r="A169" s="66"/>
      <c r="B169" s="66"/>
      <c r="C169" s="66"/>
      <c r="D169" s="66"/>
      <c r="E169" s="66"/>
      <c r="F169" s="66"/>
      <c r="G169" s="66"/>
      <c r="H169" s="66"/>
      <c r="I169" s="66"/>
      <c r="J169" s="66"/>
      <c r="K169" s="66"/>
      <c r="L169" s="66"/>
      <c r="M169" s="66"/>
      <c r="N169" s="66"/>
      <c r="O169" s="66"/>
      <c r="P169" s="66"/>
      <c r="Q169" s="66"/>
      <c r="R169" s="66"/>
      <c r="S169" s="66"/>
      <c r="T169" s="66"/>
      <c r="U169" s="66"/>
      <c r="V169" s="66"/>
      <c r="W169" s="66"/>
      <c r="X169" s="66"/>
      <c r="Y169" s="66"/>
      <c r="Z169" s="66"/>
      <c r="AA169" s="66"/>
      <c r="AB169" s="66"/>
      <c r="AC169" s="66"/>
      <c r="AD169" s="66"/>
      <c r="AE169" s="66"/>
      <c r="AF169" s="66"/>
      <c r="AG169" s="66"/>
      <c r="AH169" s="66"/>
      <c r="AI169" s="66"/>
      <c r="AJ169" s="66"/>
      <c r="AK169" s="66"/>
      <c r="AL169" s="66"/>
      <c r="AM169" s="66"/>
      <c r="AN169" s="66"/>
      <c r="AO169" s="66"/>
      <c r="AP169" s="66"/>
      <c r="AQ169" s="66"/>
      <c r="AR169" s="66"/>
      <c r="AS169" s="66"/>
      <c r="AT169" s="66"/>
      <c r="AU169" s="66"/>
      <c r="AV169" s="66"/>
      <c r="AW169" s="66"/>
      <c r="AX169" s="66"/>
      <c r="AY169" s="66"/>
      <c r="AZ169" s="66"/>
      <c r="BA169" s="66"/>
      <c r="BB169" s="66"/>
      <c r="BC169" s="66"/>
      <c r="BD169" s="66"/>
      <c r="BE169" s="66"/>
      <c r="BF169" s="66"/>
      <c r="BG169" s="66"/>
      <c r="BH169" s="66"/>
    </row>
    <row r="170" spans="1:60" x14ac:dyDescent="0.25">
      <c r="A170" s="66"/>
      <c r="B170" s="66"/>
      <c r="C170" s="66"/>
      <c r="D170" s="66"/>
      <c r="E170" s="66"/>
      <c r="F170" s="66"/>
      <c r="G170" s="66"/>
      <c r="H170" s="66"/>
      <c r="I170" s="66"/>
      <c r="J170" s="66"/>
      <c r="K170" s="66"/>
      <c r="L170" s="66"/>
      <c r="M170" s="66"/>
      <c r="N170" s="66"/>
      <c r="O170" s="66"/>
      <c r="P170" s="66"/>
      <c r="Q170" s="66"/>
      <c r="R170" s="66"/>
      <c r="S170" s="66"/>
      <c r="T170" s="66"/>
      <c r="U170" s="66"/>
      <c r="V170" s="66"/>
      <c r="W170" s="66"/>
      <c r="X170" s="66"/>
      <c r="Y170" s="66"/>
      <c r="Z170" s="66"/>
      <c r="AA170" s="66"/>
      <c r="AB170" s="66"/>
      <c r="AC170" s="66"/>
      <c r="AD170" s="66"/>
      <c r="AE170" s="66"/>
      <c r="AF170" s="66"/>
      <c r="AG170" s="66"/>
      <c r="AH170" s="66"/>
      <c r="AI170" s="66"/>
      <c r="AJ170" s="66"/>
      <c r="AK170" s="66"/>
      <c r="AL170" s="66"/>
      <c r="AM170" s="66"/>
      <c r="AN170" s="66"/>
      <c r="AO170" s="66"/>
      <c r="AP170" s="66"/>
      <c r="AQ170" s="66"/>
      <c r="AR170" s="66"/>
      <c r="AS170" s="66"/>
      <c r="AT170" s="66"/>
      <c r="AU170" s="66"/>
      <c r="AV170" s="66"/>
      <c r="AW170" s="66"/>
      <c r="AX170" s="66"/>
      <c r="AY170" s="66"/>
      <c r="AZ170" s="66"/>
      <c r="BA170" s="66"/>
      <c r="BB170" s="66"/>
      <c r="BC170" s="66"/>
      <c r="BD170" s="66"/>
      <c r="BE170" s="66"/>
      <c r="BF170" s="66"/>
      <c r="BG170" s="66"/>
      <c r="BH170" s="66"/>
    </row>
    <row r="171" spans="1:60" x14ac:dyDescent="0.25">
      <c r="A171" s="66"/>
      <c r="B171" s="66"/>
      <c r="C171" s="66"/>
      <c r="D171" s="66"/>
      <c r="E171" s="66"/>
      <c r="F171" s="66"/>
      <c r="G171" s="66"/>
      <c r="H171" s="66"/>
      <c r="I171" s="66"/>
      <c r="J171" s="66"/>
      <c r="K171" s="66"/>
      <c r="L171" s="66"/>
      <c r="M171" s="66"/>
      <c r="N171" s="66"/>
      <c r="O171" s="66"/>
      <c r="P171" s="66"/>
      <c r="Q171" s="66"/>
      <c r="R171" s="66"/>
      <c r="S171" s="66"/>
      <c r="T171" s="66"/>
      <c r="U171" s="66"/>
      <c r="V171" s="66"/>
      <c r="W171" s="66"/>
      <c r="X171" s="66"/>
      <c r="Y171" s="66"/>
      <c r="Z171" s="66"/>
      <c r="AA171" s="66"/>
      <c r="AB171" s="66"/>
      <c r="AC171" s="66"/>
      <c r="AD171" s="66"/>
      <c r="AE171" s="66"/>
      <c r="AF171" s="66"/>
      <c r="AG171" s="66"/>
      <c r="AH171" s="66"/>
      <c r="AI171" s="66"/>
      <c r="AJ171" s="66"/>
      <c r="AK171" s="66"/>
      <c r="AL171" s="66"/>
      <c r="AM171" s="66"/>
      <c r="AN171" s="66"/>
      <c r="AO171" s="66"/>
      <c r="AP171" s="66"/>
      <c r="AQ171" s="66"/>
      <c r="AR171" s="66"/>
      <c r="AS171" s="66"/>
      <c r="AT171" s="66"/>
      <c r="AU171" s="66"/>
      <c r="AV171" s="66"/>
      <c r="AW171" s="66"/>
      <c r="AX171" s="66"/>
      <c r="AY171" s="66"/>
      <c r="AZ171" s="66"/>
      <c r="BA171" s="66"/>
      <c r="BB171" s="66"/>
      <c r="BC171" s="66"/>
      <c r="BD171" s="66"/>
      <c r="BE171" s="66"/>
      <c r="BF171" s="66"/>
      <c r="BG171" s="66"/>
      <c r="BH171" s="66"/>
    </row>
    <row r="172" spans="1:60" x14ac:dyDescent="0.25">
      <c r="A172" s="66"/>
      <c r="B172" s="66"/>
      <c r="C172" s="66"/>
      <c r="D172" s="66"/>
      <c r="E172" s="66"/>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c r="AH172" s="66"/>
      <c r="AI172" s="66"/>
      <c r="AJ172" s="66"/>
      <c r="AK172" s="66"/>
      <c r="AL172" s="66"/>
      <c r="AM172" s="66"/>
      <c r="AN172" s="66"/>
      <c r="AO172" s="66"/>
      <c r="AP172" s="66"/>
      <c r="AQ172" s="66"/>
      <c r="AR172" s="66"/>
      <c r="AS172" s="66"/>
      <c r="AT172" s="66"/>
      <c r="AU172" s="66"/>
      <c r="AV172" s="66"/>
      <c r="AW172" s="66"/>
      <c r="AX172" s="66"/>
      <c r="AY172" s="66"/>
      <c r="AZ172" s="66"/>
      <c r="BA172" s="66"/>
      <c r="BB172" s="66"/>
      <c r="BC172" s="66"/>
      <c r="BD172" s="66"/>
      <c r="BE172" s="66"/>
      <c r="BF172" s="66"/>
      <c r="BG172" s="66"/>
      <c r="BH172" s="66"/>
    </row>
    <row r="173" spans="1:60" x14ac:dyDescent="0.25">
      <c r="A173" s="66"/>
      <c r="B173" s="66"/>
      <c r="C173" s="66"/>
      <c r="D173" s="66"/>
      <c r="E173" s="66"/>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c r="AH173" s="66"/>
      <c r="AI173" s="66"/>
      <c r="AJ173" s="66"/>
      <c r="AK173" s="66"/>
      <c r="AL173" s="66"/>
      <c r="AM173" s="66"/>
      <c r="AN173" s="66"/>
      <c r="AO173" s="66"/>
      <c r="AP173" s="66"/>
      <c r="AQ173" s="66"/>
      <c r="AR173" s="66"/>
      <c r="AS173" s="66"/>
      <c r="AT173" s="66"/>
      <c r="AU173" s="66"/>
      <c r="AV173" s="66"/>
      <c r="AW173" s="66"/>
      <c r="AX173" s="66"/>
      <c r="AY173" s="66"/>
      <c r="AZ173" s="66"/>
      <c r="BA173" s="66"/>
      <c r="BB173" s="66"/>
      <c r="BC173" s="66"/>
      <c r="BD173" s="66"/>
      <c r="BE173" s="66"/>
      <c r="BF173" s="66"/>
      <c r="BG173" s="66"/>
      <c r="BH173" s="66"/>
    </row>
    <row r="174" spans="1:60" x14ac:dyDescent="0.25">
      <c r="A174" s="66"/>
      <c r="B174" s="66"/>
      <c r="C174" s="66"/>
      <c r="D174" s="66"/>
      <c r="E174" s="66"/>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c r="AH174" s="66"/>
      <c r="AI174" s="66"/>
      <c r="AJ174" s="66"/>
      <c r="AK174" s="66"/>
      <c r="AL174" s="66"/>
      <c r="AM174" s="66"/>
      <c r="AN174" s="66"/>
      <c r="AO174" s="66"/>
      <c r="AP174" s="66"/>
      <c r="AQ174" s="66"/>
      <c r="AR174" s="66"/>
      <c r="AS174" s="66"/>
      <c r="AT174" s="66"/>
      <c r="AU174" s="66"/>
      <c r="AV174" s="66"/>
      <c r="AW174" s="66"/>
      <c r="AX174" s="66"/>
      <c r="AY174" s="66"/>
      <c r="AZ174" s="66"/>
      <c r="BA174" s="66"/>
      <c r="BB174" s="66"/>
      <c r="BC174" s="66"/>
      <c r="BD174" s="66"/>
      <c r="BE174" s="66"/>
      <c r="BF174" s="66"/>
      <c r="BG174" s="66"/>
      <c r="BH174" s="66"/>
    </row>
    <row r="175" spans="1:60" x14ac:dyDescent="0.25">
      <c r="A175" s="66"/>
      <c r="B175" s="66"/>
      <c r="C175" s="66"/>
      <c r="D175" s="66"/>
      <c r="E175" s="66"/>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c r="AF175" s="66"/>
      <c r="AG175" s="66"/>
      <c r="AH175" s="66"/>
      <c r="AI175" s="66"/>
      <c r="AJ175" s="66"/>
      <c r="AK175" s="66"/>
      <c r="AL175" s="66"/>
      <c r="AM175" s="66"/>
      <c r="AN175" s="66"/>
      <c r="AO175" s="66"/>
      <c r="AP175" s="66"/>
      <c r="AQ175" s="66"/>
      <c r="AR175" s="66"/>
      <c r="AS175" s="66"/>
      <c r="AT175" s="66"/>
      <c r="AU175" s="66"/>
      <c r="AV175" s="66"/>
      <c r="AW175" s="66"/>
      <c r="AX175" s="66"/>
      <c r="AY175" s="66"/>
      <c r="AZ175" s="66"/>
      <c r="BA175" s="66"/>
      <c r="BB175" s="66"/>
      <c r="BC175" s="66"/>
      <c r="BD175" s="66"/>
      <c r="BE175" s="66"/>
      <c r="BF175" s="66"/>
      <c r="BG175" s="66"/>
      <c r="BH175" s="66"/>
    </row>
    <row r="176" spans="1:60" x14ac:dyDescent="0.25">
      <c r="A176" s="66"/>
      <c r="B176" s="66"/>
      <c r="C176" s="66"/>
      <c r="D176" s="66"/>
      <c r="E176" s="66"/>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c r="AH176" s="66"/>
      <c r="AI176" s="66"/>
      <c r="AJ176" s="66"/>
      <c r="AK176" s="66"/>
      <c r="AL176" s="66"/>
      <c r="AM176" s="66"/>
      <c r="AN176" s="66"/>
      <c r="AO176" s="66"/>
      <c r="AP176" s="66"/>
      <c r="AQ176" s="66"/>
      <c r="AR176" s="66"/>
      <c r="AS176" s="66"/>
      <c r="AT176" s="66"/>
      <c r="AU176" s="66"/>
      <c r="AV176" s="66"/>
      <c r="AW176" s="66"/>
      <c r="AX176" s="66"/>
      <c r="AY176" s="66"/>
      <c r="AZ176" s="66"/>
      <c r="BA176" s="66"/>
      <c r="BB176" s="66"/>
      <c r="BC176" s="66"/>
      <c r="BD176" s="66"/>
      <c r="BE176" s="66"/>
      <c r="BF176" s="66"/>
      <c r="BG176" s="66"/>
      <c r="BH176" s="66"/>
    </row>
    <row r="177" spans="1:60" x14ac:dyDescent="0.25">
      <c r="A177" s="66"/>
      <c r="B177" s="66"/>
      <c r="C177" s="66"/>
      <c r="D177" s="66"/>
      <c r="E177" s="66"/>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c r="AH177" s="66"/>
      <c r="AI177" s="66"/>
      <c r="AJ177" s="66"/>
      <c r="AK177" s="66"/>
      <c r="AL177" s="66"/>
      <c r="AM177" s="66"/>
      <c r="AN177" s="66"/>
      <c r="AO177" s="66"/>
      <c r="AP177" s="66"/>
      <c r="AQ177" s="66"/>
      <c r="AR177" s="66"/>
      <c r="AS177" s="66"/>
      <c r="AT177" s="66"/>
      <c r="AU177" s="66"/>
      <c r="AV177" s="66"/>
      <c r="AW177" s="66"/>
      <c r="AX177" s="66"/>
      <c r="AY177" s="66"/>
      <c r="AZ177" s="66"/>
      <c r="BA177" s="66"/>
      <c r="BB177" s="66"/>
      <c r="BC177" s="66"/>
      <c r="BD177" s="66"/>
      <c r="BE177" s="66"/>
      <c r="BF177" s="66"/>
      <c r="BG177" s="66"/>
      <c r="BH177" s="66"/>
    </row>
    <row r="178" spans="1:60" x14ac:dyDescent="0.25">
      <c r="A178" s="66"/>
      <c r="B178" s="66"/>
      <c r="C178" s="66"/>
      <c r="D178" s="66"/>
      <c r="E178" s="66"/>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c r="AH178" s="66"/>
      <c r="AI178" s="66"/>
      <c r="AJ178" s="66"/>
      <c r="AK178" s="66"/>
      <c r="AL178" s="66"/>
      <c r="AM178" s="66"/>
      <c r="AN178" s="66"/>
      <c r="AO178" s="66"/>
      <c r="AP178" s="66"/>
      <c r="AQ178" s="66"/>
      <c r="AR178" s="66"/>
      <c r="AS178" s="66"/>
      <c r="AT178" s="66"/>
      <c r="AU178" s="66"/>
      <c r="AV178" s="66"/>
      <c r="AW178" s="66"/>
      <c r="AX178" s="66"/>
      <c r="AY178" s="66"/>
      <c r="AZ178" s="66"/>
      <c r="BA178" s="66"/>
      <c r="BB178" s="66"/>
      <c r="BC178" s="66"/>
      <c r="BD178" s="66"/>
      <c r="BE178" s="66"/>
      <c r="BF178" s="66"/>
      <c r="BG178" s="66"/>
      <c r="BH178" s="66"/>
    </row>
    <row r="179" spans="1:60" x14ac:dyDescent="0.25">
      <c r="A179" s="66"/>
      <c r="B179" s="66"/>
      <c r="C179" s="66"/>
      <c r="D179" s="66"/>
      <c r="E179" s="66"/>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c r="AH179" s="66"/>
      <c r="AI179" s="66"/>
      <c r="AJ179" s="66"/>
      <c r="AK179" s="66"/>
      <c r="AL179" s="66"/>
      <c r="AM179" s="66"/>
      <c r="AN179" s="66"/>
      <c r="AO179" s="66"/>
      <c r="AP179" s="66"/>
      <c r="AQ179" s="66"/>
      <c r="AR179" s="66"/>
      <c r="AS179" s="66"/>
      <c r="AT179" s="66"/>
      <c r="AU179" s="66"/>
      <c r="AV179" s="66"/>
      <c r="AW179" s="66"/>
      <c r="AX179" s="66"/>
      <c r="AY179" s="66"/>
      <c r="AZ179" s="66"/>
      <c r="BA179" s="66"/>
      <c r="BB179" s="66"/>
      <c r="BC179" s="66"/>
      <c r="BD179" s="66"/>
      <c r="BE179" s="66"/>
      <c r="BF179" s="66"/>
      <c r="BG179" s="66"/>
      <c r="BH179" s="66"/>
    </row>
    <row r="180" spans="1:60" x14ac:dyDescent="0.25">
      <c r="A180" s="66"/>
      <c r="B180" s="66"/>
      <c r="C180" s="66"/>
      <c r="D180" s="66"/>
      <c r="E180" s="66"/>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c r="AH180" s="66"/>
      <c r="AI180" s="66"/>
      <c r="AJ180" s="66"/>
      <c r="AK180" s="66"/>
      <c r="AL180" s="66"/>
      <c r="AM180" s="66"/>
      <c r="AN180" s="66"/>
      <c r="AO180" s="66"/>
      <c r="AP180" s="66"/>
      <c r="AQ180" s="66"/>
      <c r="AR180" s="66"/>
      <c r="AS180" s="66"/>
      <c r="AT180" s="66"/>
      <c r="AU180" s="66"/>
      <c r="AV180" s="66"/>
      <c r="AW180" s="66"/>
      <c r="AX180" s="66"/>
      <c r="AY180" s="66"/>
      <c r="AZ180" s="66"/>
      <c r="BA180" s="66"/>
      <c r="BB180" s="66"/>
      <c r="BC180" s="66"/>
      <c r="BD180" s="66"/>
      <c r="BE180" s="66"/>
      <c r="BF180" s="66"/>
      <c r="BG180" s="66"/>
      <c r="BH180" s="66"/>
    </row>
    <row r="181" spans="1:60" x14ac:dyDescent="0.25">
      <c r="A181" s="66"/>
      <c r="B181" s="66"/>
      <c r="C181" s="66"/>
      <c r="D181" s="66"/>
      <c r="E181" s="66"/>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66"/>
      <c r="AJ181" s="66"/>
      <c r="AK181" s="66"/>
      <c r="AL181" s="66"/>
      <c r="AM181" s="66"/>
      <c r="AN181" s="66"/>
      <c r="AO181" s="66"/>
      <c r="AP181" s="66"/>
      <c r="AQ181" s="66"/>
      <c r="AR181" s="66"/>
      <c r="AS181" s="66"/>
      <c r="AT181" s="66"/>
      <c r="AU181" s="66"/>
      <c r="AV181" s="66"/>
      <c r="AW181" s="66"/>
      <c r="AX181" s="66"/>
      <c r="AY181" s="66"/>
      <c r="AZ181" s="66"/>
      <c r="BA181" s="66"/>
      <c r="BB181" s="66"/>
      <c r="BC181" s="66"/>
      <c r="BD181" s="66"/>
      <c r="BE181" s="66"/>
      <c r="BF181" s="66"/>
      <c r="BG181" s="66"/>
      <c r="BH181" s="66"/>
    </row>
    <row r="182" spans="1:60" x14ac:dyDescent="0.25">
      <c r="A182" s="66"/>
      <c r="B182" s="66"/>
      <c r="C182" s="66"/>
      <c r="D182" s="66"/>
      <c r="E182" s="66"/>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c r="AH182" s="66"/>
      <c r="AI182" s="66"/>
      <c r="AJ182" s="66"/>
      <c r="AK182" s="66"/>
      <c r="AL182" s="66"/>
      <c r="AM182" s="66"/>
      <c r="AN182" s="66"/>
      <c r="AO182" s="66"/>
      <c r="AP182" s="66"/>
      <c r="AQ182" s="66"/>
      <c r="AR182" s="66"/>
      <c r="AS182" s="66"/>
      <c r="AT182" s="66"/>
      <c r="AU182" s="66"/>
      <c r="AV182" s="66"/>
      <c r="AW182" s="66"/>
      <c r="AX182" s="66"/>
      <c r="AY182" s="66"/>
      <c r="AZ182" s="66"/>
      <c r="BA182" s="66"/>
      <c r="BB182" s="66"/>
      <c r="BC182" s="66"/>
      <c r="BD182" s="66"/>
      <c r="BE182" s="66"/>
      <c r="BF182" s="66"/>
      <c r="BG182" s="66"/>
      <c r="BH182" s="66"/>
    </row>
    <row r="183" spans="1:60" x14ac:dyDescent="0.25">
      <c r="A183" s="66"/>
      <c r="B183" s="66"/>
      <c r="C183" s="66"/>
      <c r="D183" s="66"/>
      <c r="E183" s="66"/>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c r="AH183" s="66"/>
      <c r="AI183" s="66"/>
      <c r="AJ183" s="66"/>
      <c r="AK183" s="66"/>
      <c r="AL183" s="66"/>
      <c r="AM183" s="66"/>
      <c r="AN183" s="66"/>
      <c r="AO183" s="66"/>
      <c r="AP183" s="66"/>
      <c r="AQ183" s="66"/>
      <c r="AR183" s="66"/>
      <c r="AS183" s="66"/>
      <c r="AT183" s="66"/>
      <c r="AU183" s="66"/>
      <c r="AV183" s="66"/>
      <c r="AW183" s="66"/>
      <c r="AX183" s="66"/>
      <c r="AY183" s="66"/>
      <c r="AZ183" s="66"/>
      <c r="BA183" s="66"/>
      <c r="BB183" s="66"/>
      <c r="BC183" s="66"/>
      <c r="BD183" s="66"/>
      <c r="BE183" s="66"/>
      <c r="BF183" s="66"/>
      <c r="BG183" s="66"/>
      <c r="BH183" s="66"/>
    </row>
    <row r="184" spans="1:60" x14ac:dyDescent="0.25">
      <c r="A184" s="66"/>
      <c r="B184" s="66"/>
      <c r="C184" s="66"/>
      <c r="D184" s="66"/>
      <c r="E184" s="66"/>
      <c r="F184" s="66"/>
      <c r="G184" s="66"/>
      <c r="H184" s="66"/>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6"/>
      <c r="AF184" s="66"/>
      <c r="AG184" s="66"/>
      <c r="AH184" s="66"/>
      <c r="AI184" s="66"/>
      <c r="AJ184" s="66"/>
      <c r="AK184" s="66"/>
      <c r="AL184" s="66"/>
      <c r="AM184" s="66"/>
      <c r="AN184" s="66"/>
      <c r="AO184" s="66"/>
      <c r="AP184" s="66"/>
      <c r="AQ184" s="66"/>
      <c r="AR184" s="66"/>
      <c r="AS184" s="66"/>
      <c r="AT184" s="66"/>
      <c r="AU184" s="66"/>
      <c r="AV184" s="66"/>
      <c r="AW184" s="66"/>
      <c r="AX184" s="66"/>
      <c r="AY184" s="66"/>
      <c r="AZ184" s="66"/>
      <c r="BA184" s="66"/>
      <c r="BB184" s="66"/>
      <c r="BC184" s="66"/>
      <c r="BD184" s="66"/>
      <c r="BE184" s="66"/>
      <c r="BF184" s="66"/>
      <c r="BG184" s="66"/>
      <c r="BH184" s="66"/>
    </row>
    <row r="185" spans="1:60" x14ac:dyDescent="0.25">
      <c r="A185" s="66"/>
      <c r="B185" s="66"/>
      <c r="C185" s="66"/>
      <c r="D185" s="66"/>
      <c r="E185" s="66"/>
      <c r="F185" s="66"/>
      <c r="G185" s="66"/>
      <c r="H185" s="66"/>
      <c r="I185" s="66"/>
      <c r="J185" s="66"/>
      <c r="K185" s="66"/>
      <c r="L185" s="66"/>
      <c r="M185" s="66"/>
      <c r="N185" s="66"/>
      <c r="O185" s="66"/>
      <c r="P185" s="66"/>
      <c r="Q185" s="66"/>
      <c r="R185" s="66"/>
      <c r="S185" s="66"/>
      <c r="T185" s="66"/>
      <c r="U185" s="66"/>
      <c r="V185" s="66"/>
      <c r="W185" s="66"/>
      <c r="X185" s="66"/>
      <c r="Y185" s="66"/>
      <c r="Z185" s="66"/>
      <c r="AA185" s="66"/>
      <c r="AB185" s="66"/>
      <c r="AC185" s="66"/>
      <c r="AD185" s="66"/>
      <c r="AE185" s="66"/>
      <c r="AF185" s="66"/>
      <c r="AG185" s="66"/>
      <c r="AH185" s="66"/>
      <c r="AI185" s="66"/>
      <c r="AJ185" s="66"/>
      <c r="AK185" s="66"/>
      <c r="AL185" s="66"/>
      <c r="AM185" s="66"/>
      <c r="AN185" s="66"/>
      <c r="AO185" s="66"/>
      <c r="AP185" s="66"/>
      <c r="AQ185" s="66"/>
      <c r="AR185" s="66"/>
      <c r="AS185" s="66"/>
      <c r="AT185" s="66"/>
      <c r="AU185" s="66"/>
      <c r="AV185" s="66"/>
      <c r="AW185" s="66"/>
      <c r="AX185" s="66"/>
      <c r="AY185" s="66"/>
      <c r="AZ185" s="66"/>
      <c r="BA185" s="66"/>
      <c r="BB185" s="66"/>
      <c r="BC185" s="66"/>
      <c r="BD185" s="66"/>
      <c r="BE185" s="66"/>
      <c r="BF185" s="66"/>
      <c r="BG185" s="66"/>
      <c r="BH185" s="66"/>
    </row>
    <row r="186" spans="1:60" x14ac:dyDescent="0.25">
      <c r="A186" s="66"/>
      <c r="B186" s="66"/>
      <c r="C186" s="66"/>
      <c r="D186" s="66"/>
      <c r="E186" s="66"/>
      <c r="F186" s="66"/>
      <c r="G186" s="66"/>
      <c r="H186" s="66"/>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6"/>
      <c r="AF186" s="66"/>
      <c r="AG186" s="66"/>
      <c r="AH186" s="66"/>
      <c r="AI186" s="66"/>
      <c r="AJ186" s="66"/>
      <c r="AK186" s="66"/>
      <c r="AL186" s="66"/>
      <c r="AM186" s="66"/>
      <c r="AN186" s="66"/>
      <c r="AO186" s="66"/>
      <c r="AP186" s="66"/>
      <c r="AQ186" s="66"/>
      <c r="AR186" s="66"/>
      <c r="AS186" s="66"/>
      <c r="AT186" s="66"/>
      <c r="AU186" s="66"/>
      <c r="AV186" s="66"/>
      <c r="AW186" s="66"/>
      <c r="AX186" s="66"/>
      <c r="AY186" s="66"/>
      <c r="AZ186" s="66"/>
      <c r="BA186" s="66"/>
      <c r="BB186" s="66"/>
      <c r="BC186" s="66"/>
      <c r="BD186" s="66"/>
      <c r="BE186" s="66"/>
      <c r="BF186" s="66"/>
      <c r="BG186" s="66"/>
      <c r="BH186" s="66"/>
    </row>
    <row r="187" spans="1:60" x14ac:dyDescent="0.25">
      <c r="A187" s="66"/>
      <c r="B187" s="66"/>
      <c r="C187" s="66"/>
      <c r="D187" s="66"/>
      <c r="E187" s="66"/>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c r="AF187" s="66"/>
      <c r="AG187" s="66"/>
      <c r="AH187" s="66"/>
      <c r="AI187" s="66"/>
      <c r="AJ187" s="66"/>
      <c r="AK187" s="66"/>
      <c r="AL187" s="66"/>
      <c r="AM187" s="66"/>
      <c r="AN187" s="66"/>
      <c r="AO187" s="66"/>
      <c r="AP187" s="66"/>
      <c r="AQ187" s="66"/>
      <c r="AR187" s="66"/>
      <c r="AS187" s="66"/>
      <c r="AT187" s="66"/>
      <c r="AU187" s="66"/>
      <c r="AV187" s="66"/>
      <c r="AW187" s="66"/>
      <c r="AX187" s="66"/>
      <c r="AY187" s="66"/>
      <c r="AZ187" s="66"/>
      <c r="BA187" s="66"/>
      <c r="BB187" s="66"/>
      <c r="BC187" s="66"/>
      <c r="BD187" s="66"/>
      <c r="BE187" s="66"/>
      <c r="BF187" s="66"/>
      <c r="BG187" s="66"/>
      <c r="BH187" s="66"/>
    </row>
    <row r="188" spans="1:60" x14ac:dyDescent="0.25">
      <c r="A188" s="66"/>
      <c r="B188" s="66"/>
      <c r="C188" s="66"/>
      <c r="D188" s="66"/>
      <c r="E188" s="66"/>
      <c r="F188" s="66"/>
      <c r="G188" s="66"/>
      <c r="H188" s="66"/>
      <c r="I188" s="66"/>
      <c r="J188" s="66"/>
      <c r="K188" s="66"/>
      <c r="L188" s="66"/>
      <c r="M188" s="66"/>
      <c r="N188" s="66"/>
      <c r="O188" s="66"/>
      <c r="P188" s="66"/>
      <c r="Q188" s="66"/>
      <c r="R188" s="66"/>
      <c r="S188" s="66"/>
      <c r="T188" s="66"/>
      <c r="U188" s="66"/>
      <c r="V188" s="66"/>
      <c r="W188" s="66"/>
      <c r="X188" s="66"/>
      <c r="Y188" s="66"/>
      <c r="Z188" s="66"/>
      <c r="AA188" s="66"/>
      <c r="AB188" s="66"/>
      <c r="AC188" s="66"/>
      <c r="AD188" s="66"/>
      <c r="AE188" s="66"/>
      <c r="AF188" s="66"/>
      <c r="AG188" s="66"/>
      <c r="AH188" s="66"/>
      <c r="AI188" s="66"/>
      <c r="AJ188" s="66"/>
      <c r="AK188" s="66"/>
      <c r="AL188" s="66"/>
      <c r="AM188" s="66"/>
      <c r="AN188" s="66"/>
      <c r="AO188" s="66"/>
      <c r="AP188" s="66"/>
      <c r="AQ188" s="66"/>
      <c r="AR188" s="66"/>
      <c r="AS188" s="66"/>
      <c r="AT188" s="66"/>
      <c r="AU188" s="66"/>
      <c r="AV188" s="66"/>
      <c r="AW188" s="66"/>
      <c r="AX188" s="66"/>
      <c r="AY188" s="66"/>
      <c r="AZ188" s="66"/>
      <c r="BA188" s="66"/>
      <c r="BB188" s="66"/>
      <c r="BC188" s="66"/>
      <c r="BD188" s="66"/>
      <c r="BE188" s="66"/>
      <c r="BF188" s="66"/>
      <c r="BG188" s="66"/>
      <c r="BH188" s="66"/>
    </row>
    <row r="189" spans="1:60" x14ac:dyDescent="0.25">
      <c r="A189" s="66"/>
      <c r="B189" s="66"/>
      <c r="C189" s="66"/>
      <c r="D189" s="66"/>
      <c r="E189" s="66"/>
      <c r="F189" s="66"/>
      <c r="G189" s="66"/>
      <c r="H189" s="66"/>
      <c r="I189" s="66"/>
      <c r="J189" s="66"/>
      <c r="K189" s="66"/>
      <c r="L189" s="66"/>
      <c r="M189" s="66"/>
      <c r="N189" s="66"/>
      <c r="O189" s="66"/>
      <c r="P189" s="66"/>
      <c r="Q189" s="66"/>
      <c r="R189" s="66"/>
      <c r="S189" s="66"/>
      <c r="T189" s="66"/>
      <c r="U189" s="66"/>
      <c r="V189" s="66"/>
      <c r="W189" s="66"/>
      <c r="X189" s="66"/>
      <c r="Y189" s="66"/>
      <c r="Z189" s="66"/>
      <c r="AA189" s="66"/>
      <c r="AB189" s="66"/>
      <c r="AC189" s="66"/>
      <c r="AD189" s="66"/>
      <c r="AE189" s="66"/>
      <c r="AF189" s="66"/>
      <c r="AG189" s="66"/>
      <c r="AH189" s="66"/>
      <c r="AI189" s="66"/>
      <c r="AJ189" s="66"/>
      <c r="AK189" s="66"/>
      <c r="AL189" s="66"/>
      <c r="AM189" s="66"/>
      <c r="AN189" s="66"/>
      <c r="AO189" s="66"/>
      <c r="AP189" s="66"/>
      <c r="AQ189" s="66"/>
      <c r="AR189" s="66"/>
      <c r="AS189" s="66"/>
      <c r="AT189" s="66"/>
      <c r="AU189" s="66"/>
      <c r="AV189" s="66"/>
      <c r="AW189" s="66"/>
      <c r="AX189" s="66"/>
      <c r="AY189" s="66"/>
      <c r="AZ189" s="66"/>
      <c r="BA189" s="66"/>
      <c r="BB189" s="66"/>
      <c r="BC189" s="66"/>
      <c r="BD189" s="66"/>
      <c r="BE189" s="66"/>
      <c r="BF189" s="66"/>
      <c r="BG189" s="66"/>
      <c r="BH189" s="66"/>
    </row>
    <row r="190" spans="1:60" x14ac:dyDescent="0.25">
      <c r="A190" s="66"/>
      <c r="B190" s="66"/>
      <c r="C190" s="66"/>
      <c r="D190" s="66"/>
      <c r="E190" s="66"/>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s="66"/>
      <c r="AL190" s="66"/>
      <c r="AM190" s="66"/>
      <c r="AN190" s="66"/>
      <c r="AO190" s="66"/>
      <c r="AP190" s="66"/>
      <c r="AQ190" s="66"/>
      <c r="AR190" s="66"/>
      <c r="AS190" s="66"/>
      <c r="AT190" s="66"/>
      <c r="AU190" s="66"/>
      <c r="AV190" s="66"/>
      <c r="AW190" s="66"/>
      <c r="AX190" s="66"/>
      <c r="AY190" s="66"/>
      <c r="AZ190" s="66"/>
      <c r="BA190" s="66"/>
      <c r="BB190" s="66"/>
      <c r="BC190" s="66"/>
      <c r="BD190" s="66"/>
      <c r="BE190" s="66"/>
      <c r="BF190" s="66"/>
      <c r="BG190" s="66"/>
      <c r="BH190" s="66"/>
    </row>
    <row r="191" spans="1:60" x14ac:dyDescent="0.25">
      <c r="A191" s="66"/>
      <c r="J191" s="66"/>
      <c r="K191" s="66"/>
      <c r="L191" s="66"/>
      <c r="M191" s="66"/>
      <c r="N191" s="66"/>
      <c r="O191" s="66"/>
      <c r="P191" s="66"/>
      <c r="Q191" s="66"/>
      <c r="R191" s="66"/>
      <c r="S191" s="66"/>
      <c r="T191" s="66"/>
      <c r="U191" s="66"/>
      <c r="V191" s="66"/>
      <c r="W191" s="66"/>
      <c r="X191" s="66"/>
      <c r="Y191" s="66"/>
      <c r="Z191" s="66"/>
      <c r="AA191" s="66"/>
      <c r="AB191" s="66"/>
      <c r="AC191" s="66"/>
      <c r="AD191" s="66"/>
      <c r="AE191" s="66"/>
      <c r="AF191" s="66"/>
      <c r="AG191" s="66"/>
      <c r="AH191" s="66"/>
      <c r="AI191" s="66"/>
      <c r="AJ191" s="66"/>
      <c r="AK191" s="66"/>
      <c r="AL191" s="66"/>
      <c r="AM191" s="66"/>
      <c r="AN191" s="66"/>
      <c r="AO191" s="66"/>
      <c r="AP191" s="66"/>
      <c r="AQ191" s="66"/>
      <c r="AR191" s="66"/>
      <c r="AS191" s="66"/>
      <c r="AT191" s="66"/>
      <c r="AU191" s="66"/>
      <c r="AV191" s="66"/>
      <c r="AW191" s="66"/>
      <c r="AX191" s="66"/>
      <c r="AY191" s="66"/>
      <c r="AZ191" s="66"/>
      <c r="BA191" s="66"/>
      <c r="BB191" s="66"/>
      <c r="BC191" s="66"/>
      <c r="BD191" s="66"/>
      <c r="BE191" s="66"/>
      <c r="BF191" s="66"/>
      <c r="BG191" s="66"/>
      <c r="BH191" s="66"/>
    </row>
    <row r="192" spans="1:60" x14ac:dyDescent="0.25">
      <c r="A192" s="66"/>
      <c r="J192" s="66"/>
      <c r="K192" s="66"/>
      <c r="L192" s="66"/>
      <c r="M192" s="66"/>
      <c r="N192" s="66"/>
      <c r="O192" s="66"/>
      <c r="P192" s="66"/>
      <c r="Q192" s="66"/>
      <c r="R192" s="66"/>
      <c r="S192" s="66"/>
      <c r="T192" s="66"/>
      <c r="U192" s="66"/>
      <c r="V192" s="66"/>
      <c r="W192" s="66"/>
      <c r="X192" s="66"/>
      <c r="Y192" s="66"/>
      <c r="Z192" s="66"/>
      <c r="AA192" s="66"/>
      <c r="AB192" s="66"/>
      <c r="AC192" s="66"/>
      <c r="AD192" s="66"/>
      <c r="AE192" s="66"/>
      <c r="AF192" s="66"/>
      <c r="AG192" s="66"/>
      <c r="AH192" s="66"/>
      <c r="AI192" s="66"/>
      <c r="AJ192" s="66"/>
      <c r="AK192" s="66"/>
      <c r="AL192" s="66"/>
      <c r="AM192" s="66"/>
      <c r="AN192" s="66"/>
      <c r="AO192" s="66"/>
      <c r="AP192" s="66"/>
      <c r="AQ192" s="66"/>
      <c r="AR192" s="66"/>
      <c r="AS192" s="66"/>
      <c r="AT192" s="66"/>
      <c r="AU192" s="66"/>
      <c r="AV192" s="66"/>
      <c r="AW192" s="66"/>
      <c r="AX192" s="66"/>
      <c r="AY192" s="66"/>
      <c r="AZ192" s="66"/>
      <c r="BA192" s="66"/>
      <c r="BB192" s="66"/>
      <c r="BC192" s="66"/>
      <c r="BD192" s="66"/>
      <c r="BE192" s="66"/>
      <c r="BF192" s="66"/>
      <c r="BG192" s="66"/>
      <c r="BH192" s="66"/>
    </row>
    <row r="193" spans="1:60" x14ac:dyDescent="0.25">
      <c r="A193" s="66"/>
      <c r="J193" s="66"/>
      <c r="K193" s="66"/>
      <c r="L193" s="66"/>
      <c r="M193" s="66"/>
      <c r="N193" s="66"/>
      <c r="O193" s="66"/>
      <c r="P193" s="66"/>
      <c r="Q193" s="66"/>
      <c r="R193" s="66"/>
      <c r="S193" s="66"/>
      <c r="T193" s="66"/>
      <c r="U193" s="66"/>
      <c r="V193" s="66"/>
      <c r="W193" s="66"/>
      <c r="X193" s="66"/>
      <c r="Y193" s="66"/>
      <c r="Z193" s="66"/>
      <c r="AA193" s="66"/>
      <c r="AB193" s="66"/>
      <c r="AC193" s="66"/>
      <c r="AD193" s="66"/>
      <c r="AE193" s="66"/>
      <c r="AF193" s="66"/>
      <c r="AG193" s="66"/>
      <c r="AH193" s="66"/>
      <c r="AI193" s="66"/>
      <c r="AJ193" s="66"/>
      <c r="AK193" s="66"/>
      <c r="AL193" s="66"/>
      <c r="AM193" s="66"/>
      <c r="AN193" s="66"/>
      <c r="AO193" s="66"/>
      <c r="AP193" s="66"/>
      <c r="AQ193" s="66"/>
      <c r="AR193" s="66"/>
      <c r="AS193" s="66"/>
      <c r="AT193" s="66"/>
      <c r="AU193" s="66"/>
      <c r="AV193" s="66"/>
      <c r="AW193" s="66"/>
      <c r="AX193" s="66"/>
      <c r="AY193" s="66"/>
      <c r="AZ193" s="66"/>
      <c r="BA193" s="66"/>
      <c r="BB193" s="66"/>
      <c r="BC193" s="66"/>
      <c r="BD193" s="66"/>
      <c r="BE193" s="66"/>
      <c r="BF193" s="66"/>
      <c r="BG193" s="66"/>
      <c r="BH193" s="66"/>
    </row>
    <row r="194" spans="1:60" x14ac:dyDescent="0.25">
      <c r="A194" s="66"/>
      <c r="J194" s="66"/>
      <c r="K194" s="66"/>
      <c r="L194" s="66"/>
      <c r="M194" s="66"/>
      <c r="N194" s="66"/>
      <c r="O194" s="66"/>
      <c r="P194" s="66"/>
      <c r="Q194" s="66"/>
      <c r="R194" s="66"/>
      <c r="S194" s="66"/>
      <c r="T194" s="66"/>
      <c r="U194" s="66"/>
      <c r="V194" s="66"/>
      <c r="W194" s="66"/>
      <c r="X194" s="66"/>
      <c r="Y194" s="66"/>
      <c r="Z194" s="66"/>
      <c r="AA194" s="66"/>
      <c r="AB194" s="66"/>
      <c r="AC194" s="66"/>
      <c r="AD194" s="66"/>
      <c r="AE194" s="66"/>
      <c r="AF194" s="66"/>
      <c r="AG194" s="66"/>
      <c r="AH194" s="66"/>
      <c r="AI194" s="66"/>
      <c r="AJ194" s="66"/>
      <c r="AK194" s="66"/>
      <c r="AL194" s="66"/>
      <c r="AM194" s="66"/>
      <c r="AN194" s="66"/>
      <c r="AO194" s="66"/>
      <c r="AP194" s="66"/>
      <c r="AQ194" s="66"/>
      <c r="AR194" s="66"/>
      <c r="AS194" s="66"/>
      <c r="AT194" s="66"/>
      <c r="AU194" s="66"/>
      <c r="AV194" s="66"/>
      <c r="AW194" s="66"/>
      <c r="AX194" s="66"/>
      <c r="AY194" s="66"/>
      <c r="AZ194" s="66"/>
      <c r="BA194" s="66"/>
      <c r="BB194" s="66"/>
      <c r="BC194" s="66"/>
      <c r="BD194" s="66"/>
      <c r="BE194" s="66"/>
      <c r="BF194" s="66"/>
      <c r="BG194" s="66"/>
      <c r="BH194" s="66"/>
    </row>
    <row r="195" spans="1:60" x14ac:dyDescent="0.25">
      <c r="A195" s="66"/>
      <c r="J195" s="66"/>
      <c r="K195" s="66"/>
      <c r="L195" s="66"/>
      <c r="M195" s="66"/>
      <c r="N195" s="66"/>
      <c r="O195" s="66"/>
      <c r="P195" s="66"/>
      <c r="Q195" s="66"/>
      <c r="R195" s="66"/>
      <c r="S195" s="66"/>
      <c r="T195" s="66"/>
      <c r="U195" s="66"/>
      <c r="V195" s="66"/>
      <c r="W195" s="66"/>
      <c r="X195" s="66"/>
      <c r="Y195" s="66"/>
      <c r="Z195" s="66"/>
      <c r="AA195" s="66"/>
      <c r="AB195" s="66"/>
      <c r="AC195" s="66"/>
      <c r="AD195" s="66"/>
      <c r="AE195" s="66"/>
      <c r="AF195" s="66"/>
      <c r="AG195" s="66"/>
      <c r="AH195" s="66"/>
      <c r="AI195" s="66"/>
      <c r="AJ195" s="66"/>
      <c r="AK195" s="66"/>
      <c r="AL195" s="66"/>
      <c r="AM195" s="66"/>
      <c r="AN195" s="66"/>
      <c r="AO195" s="66"/>
      <c r="AP195" s="66"/>
      <c r="AQ195" s="66"/>
      <c r="AR195" s="66"/>
      <c r="AS195" s="66"/>
      <c r="AT195" s="66"/>
      <c r="AU195" s="66"/>
      <c r="AV195" s="66"/>
      <c r="AW195" s="66"/>
      <c r="AX195" s="66"/>
      <c r="AY195" s="66"/>
      <c r="AZ195" s="66"/>
      <c r="BA195" s="66"/>
      <c r="BB195" s="66"/>
      <c r="BC195" s="66"/>
      <c r="BD195" s="66"/>
      <c r="BE195" s="66"/>
      <c r="BF195" s="66"/>
      <c r="BG195" s="66"/>
      <c r="BH195" s="66"/>
    </row>
    <row r="196" spans="1:60" x14ac:dyDescent="0.25">
      <c r="A196" s="66"/>
      <c r="J196" s="66"/>
      <c r="K196" s="66"/>
      <c r="L196" s="66"/>
      <c r="M196" s="66"/>
      <c r="N196" s="66"/>
      <c r="O196" s="66"/>
      <c r="P196" s="66"/>
      <c r="Q196" s="66"/>
      <c r="R196" s="66"/>
      <c r="S196" s="66"/>
      <c r="T196" s="66"/>
      <c r="U196" s="66"/>
      <c r="V196" s="66"/>
      <c r="W196" s="66"/>
      <c r="X196" s="66"/>
      <c r="Y196" s="66"/>
      <c r="Z196" s="66"/>
      <c r="AA196" s="66"/>
      <c r="AB196" s="66"/>
      <c r="AC196" s="66"/>
      <c r="AD196" s="66"/>
      <c r="AE196" s="66"/>
      <c r="AF196" s="66"/>
      <c r="AG196" s="66"/>
      <c r="AH196" s="66"/>
      <c r="AI196" s="66"/>
      <c r="AJ196" s="66"/>
      <c r="AK196" s="66"/>
      <c r="AL196" s="66"/>
      <c r="AM196" s="66"/>
      <c r="AN196" s="66"/>
      <c r="AO196" s="66"/>
      <c r="AP196" s="66"/>
      <c r="AQ196" s="66"/>
      <c r="AR196" s="66"/>
      <c r="AS196" s="66"/>
      <c r="AT196" s="66"/>
      <c r="AU196" s="66"/>
      <c r="AV196" s="66"/>
      <c r="AW196" s="66"/>
      <c r="AX196" s="66"/>
      <c r="AY196" s="66"/>
      <c r="AZ196" s="66"/>
      <c r="BA196" s="66"/>
      <c r="BB196" s="66"/>
      <c r="BC196" s="66"/>
      <c r="BD196" s="66"/>
      <c r="BE196" s="66"/>
      <c r="BF196" s="66"/>
      <c r="BG196" s="66"/>
      <c r="BH196" s="66"/>
    </row>
    <row r="197" spans="1:60" x14ac:dyDescent="0.25">
      <c r="A197" s="66"/>
      <c r="J197" s="66"/>
      <c r="K197" s="66"/>
      <c r="L197" s="66"/>
      <c r="M197" s="66"/>
      <c r="N197" s="66"/>
      <c r="O197" s="66"/>
      <c r="P197" s="66"/>
      <c r="Q197" s="66"/>
      <c r="R197" s="66"/>
      <c r="S197" s="66"/>
      <c r="T197" s="66"/>
      <c r="U197" s="66"/>
      <c r="V197" s="66"/>
      <c r="W197" s="66"/>
      <c r="X197" s="66"/>
      <c r="Y197" s="66"/>
      <c r="Z197" s="66"/>
      <c r="AA197" s="66"/>
      <c r="AB197" s="66"/>
      <c r="AC197" s="66"/>
      <c r="AD197" s="66"/>
      <c r="AE197" s="66"/>
      <c r="AF197" s="66"/>
      <c r="AG197" s="66"/>
      <c r="AH197" s="66"/>
      <c r="AI197" s="66"/>
      <c r="AJ197" s="66"/>
      <c r="AK197" s="66"/>
      <c r="AL197" s="66"/>
      <c r="AM197" s="66"/>
      <c r="AN197" s="66"/>
      <c r="AO197" s="66"/>
      <c r="AP197" s="66"/>
      <c r="AQ197" s="66"/>
      <c r="AR197" s="66"/>
      <c r="AS197" s="66"/>
      <c r="AT197" s="66"/>
      <c r="AU197" s="66"/>
      <c r="AV197" s="66"/>
      <c r="AW197" s="66"/>
      <c r="AX197" s="66"/>
      <c r="AY197" s="66"/>
      <c r="AZ197" s="66"/>
      <c r="BA197" s="66"/>
      <c r="BB197" s="66"/>
      <c r="BC197" s="66"/>
      <c r="BD197" s="66"/>
      <c r="BE197" s="66"/>
      <c r="BF197" s="66"/>
      <c r="BG197" s="66"/>
      <c r="BH197" s="66"/>
    </row>
    <row r="198" spans="1:60" x14ac:dyDescent="0.25">
      <c r="A198" s="66"/>
      <c r="J198" s="66"/>
      <c r="K198" s="66"/>
      <c r="L198" s="66"/>
      <c r="M198" s="66"/>
      <c r="N198" s="66"/>
      <c r="O198" s="66"/>
      <c r="P198" s="66"/>
      <c r="Q198" s="66"/>
      <c r="R198" s="66"/>
      <c r="S198" s="66"/>
      <c r="T198" s="66"/>
      <c r="U198" s="66"/>
      <c r="V198" s="66"/>
      <c r="W198" s="66"/>
      <c r="X198" s="66"/>
      <c r="Y198" s="66"/>
      <c r="Z198" s="66"/>
      <c r="AA198" s="66"/>
      <c r="AB198" s="66"/>
      <c r="AC198" s="66"/>
      <c r="AD198" s="66"/>
      <c r="AE198" s="66"/>
      <c r="AF198" s="66"/>
      <c r="AG198" s="66"/>
      <c r="AH198" s="66"/>
      <c r="AI198" s="66"/>
      <c r="AJ198" s="66"/>
      <c r="AK198" s="66"/>
      <c r="AL198" s="66"/>
      <c r="AM198" s="66"/>
      <c r="AN198" s="66"/>
      <c r="AO198" s="66"/>
      <c r="AP198" s="66"/>
      <c r="AQ198" s="66"/>
      <c r="AR198" s="66"/>
      <c r="AS198" s="66"/>
      <c r="AT198" s="66"/>
      <c r="AU198" s="66"/>
      <c r="AV198" s="66"/>
      <c r="AW198" s="66"/>
      <c r="AX198" s="66"/>
      <c r="AY198" s="66"/>
      <c r="AZ198" s="66"/>
      <c r="BA198" s="66"/>
      <c r="BB198" s="66"/>
      <c r="BC198" s="66"/>
      <c r="BD198" s="66"/>
      <c r="BE198" s="66"/>
      <c r="BF198" s="66"/>
      <c r="BG198" s="66"/>
      <c r="BH198" s="66"/>
    </row>
    <row r="199" spans="1:60" x14ac:dyDescent="0.25">
      <c r="A199" s="66"/>
      <c r="J199" s="66"/>
      <c r="K199" s="66"/>
      <c r="L199" s="66"/>
      <c r="M199" s="66"/>
      <c r="N199" s="66"/>
      <c r="O199" s="66"/>
      <c r="P199" s="66"/>
      <c r="Q199" s="66"/>
      <c r="R199" s="66"/>
      <c r="S199" s="66"/>
      <c r="T199" s="66"/>
      <c r="U199" s="66"/>
      <c r="V199" s="66"/>
      <c r="W199" s="66"/>
      <c r="X199" s="66"/>
      <c r="Y199" s="66"/>
      <c r="Z199" s="66"/>
      <c r="AA199" s="66"/>
      <c r="AB199" s="66"/>
      <c r="AC199" s="66"/>
      <c r="AD199" s="66"/>
      <c r="AE199" s="66"/>
      <c r="AF199" s="66"/>
      <c r="AG199" s="66"/>
      <c r="AH199" s="66"/>
      <c r="AI199" s="66"/>
      <c r="AJ199" s="66"/>
      <c r="AK199" s="66"/>
      <c r="AL199" s="66"/>
      <c r="AM199" s="66"/>
      <c r="AN199" s="66"/>
      <c r="AO199" s="66"/>
      <c r="AP199" s="66"/>
      <c r="AQ199" s="66"/>
      <c r="AR199" s="66"/>
      <c r="AS199" s="66"/>
      <c r="AT199" s="66"/>
      <c r="AU199" s="66"/>
      <c r="AV199" s="66"/>
      <c r="AW199" s="66"/>
      <c r="AX199" s="66"/>
      <c r="AY199" s="66"/>
      <c r="AZ199" s="66"/>
      <c r="BA199" s="66"/>
      <c r="BB199" s="66"/>
      <c r="BC199" s="66"/>
      <c r="BD199" s="66"/>
      <c r="BE199" s="66"/>
      <c r="BF199" s="66"/>
      <c r="BG199" s="66"/>
      <c r="BH199" s="66"/>
    </row>
    <row r="200" spans="1:60" x14ac:dyDescent="0.25">
      <c r="A200" s="66"/>
      <c r="J200" s="66"/>
      <c r="K200" s="66"/>
      <c r="L200" s="66"/>
      <c r="M200" s="66"/>
      <c r="N200" s="66"/>
      <c r="O200" s="66"/>
      <c r="P200" s="66"/>
      <c r="Q200" s="66"/>
      <c r="R200" s="66"/>
      <c r="S200" s="66"/>
      <c r="T200" s="66"/>
      <c r="U200" s="66"/>
      <c r="V200" s="66"/>
      <c r="W200" s="66"/>
      <c r="X200" s="66"/>
      <c r="Y200" s="66"/>
      <c r="Z200" s="66"/>
      <c r="AA200" s="66"/>
      <c r="AB200" s="66"/>
      <c r="AC200" s="66"/>
      <c r="AD200" s="66"/>
      <c r="AE200" s="66"/>
      <c r="AF200" s="66"/>
      <c r="AG200" s="66"/>
      <c r="AH200" s="66"/>
      <c r="AI200" s="66"/>
      <c r="AJ200" s="66"/>
      <c r="AK200" s="66"/>
      <c r="AL200" s="66"/>
      <c r="AM200" s="66"/>
      <c r="AN200" s="66"/>
      <c r="AO200" s="66"/>
      <c r="AP200" s="66"/>
      <c r="AQ200" s="66"/>
      <c r="AR200" s="66"/>
      <c r="AS200" s="66"/>
      <c r="AT200" s="66"/>
      <c r="AU200" s="66"/>
      <c r="AV200" s="66"/>
      <c r="AW200" s="66"/>
      <c r="AX200" s="66"/>
      <c r="AY200" s="66"/>
      <c r="AZ200" s="66"/>
      <c r="BA200" s="66"/>
      <c r="BB200" s="66"/>
      <c r="BC200" s="66"/>
      <c r="BD200" s="66"/>
      <c r="BE200" s="66"/>
      <c r="BF200" s="66"/>
      <c r="BG200" s="66"/>
      <c r="BH200" s="66"/>
    </row>
    <row r="201" spans="1:60" x14ac:dyDescent="0.25">
      <c r="A201" s="66"/>
      <c r="J201" s="66"/>
      <c r="K201" s="66"/>
      <c r="L201" s="66"/>
      <c r="M201" s="66"/>
      <c r="N201" s="66"/>
      <c r="O201" s="66"/>
      <c r="P201" s="66"/>
      <c r="Q201" s="66"/>
      <c r="R201" s="66"/>
      <c r="S201" s="66"/>
      <c r="T201" s="66"/>
      <c r="U201" s="66"/>
      <c r="V201" s="66"/>
      <c r="W201" s="66"/>
      <c r="X201" s="66"/>
      <c r="Y201" s="66"/>
      <c r="Z201" s="66"/>
      <c r="AA201" s="66"/>
      <c r="AB201" s="66"/>
      <c r="AC201" s="66"/>
      <c r="AD201" s="66"/>
      <c r="AE201" s="66"/>
      <c r="AF201" s="66"/>
      <c r="AG201" s="66"/>
      <c r="AH201" s="66"/>
      <c r="AI201" s="66"/>
      <c r="AJ201" s="66"/>
      <c r="AK201" s="66"/>
      <c r="AL201" s="66"/>
      <c r="AM201" s="66"/>
      <c r="AN201" s="66"/>
      <c r="AO201" s="66"/>
      <c r="AP201" s="66"/>
      <c r="AQ201" s="66"/>
      <c r="AR201" s="66"/>
      <c r="AS201" s="66"/>
      <c r="AT201" s="66"/>
      <c r="AU201" s="66"/>
      <c r="AV201" s="66"/>
      <c r="AW201" s="66"/>
      <c r="AX201" s="66"/>
      <c r="AY201" s="66"/>
      <c r="AZ201" s="66"/>
      <c r="BA201" s="66"/>
      <c r="BB201" s="66"/>
      <c r="BC201" s="66"/>
      <c r="BD201" s="66"/>
      <c r="BE201" s="66"/>
      <c r="BF201" s="66"/>
      <c r="BG201" s="66"/>
      <c r="BH201" s="66"/>
    </row>
    <row r="202" spans="1:60" x14ac:dyDescent="0.25">
      <c r="A202" s="66"/>
      <c r="J202" s="66"/>
      <c r="K202" s="66"/>
      <c r="L202" s="66"/>
      <c r="M202" s="66"/>
      <c r="N202" s="66"/>
      <c r="O202" s="66"/>
      <c r="P202" s="66"/>
      <c r="Q202" s="66"/>
      <c r="R202" s="66"/>
      <c r="S202" s="66"/>
      <c r="T202" s="66"/>
      <c r="U202" s="66"/>
      <c r="V202" s="66"/>
      <c r="W202" s="66"/>
      <c r="X202" s="66"/>
      <c r="Y202" s="66"/>
      <c r="Z202" s="66"/>
      <c r="AA202" s="66"/>
      <c r="AB202" s="66"/>
      <c r="AC202" s="66"/>
      <c r="AD202" s="66"/>
      <c r="AE202" s="66"/>
      <c r="AF202" s="66"/>
      <c r="AG202" s="66"/>
      <c r="AH202" s="66"/>
      <c r="AI202" s="66"/>
      <c r="AJ202" s="66"/>
      <c r="AK202" s="66"/>
      <c r="AL202" s="66"/>
      <c r="AM202" s="66"/>
      <c r="AN202" s="66"/>
      <c r="AO202" s="66"/>
      <c r="AP202" s="66"/>
      <c r="AQ202" s="66"/>
      <c r="AR202" s="66"/>
      <c r="AS202" s="66"/>
      <c r="AT202" s="66"/>
      <c r="AU202" s="66"/>
      <c r="AV202" s="66"/>
      <c r="AW202" s="66"/>
      <c r="AX202" s="66"/>
      <c r="AY202" s="66"/>
      <c r="AZ202" s="66"/>
      <c r="BA202" s="66"/>
      <c r="BB202" s="66"/>
      <c r="BC202" s="66"/>
      <c r="BD202" s="66"/>
      <c r="BE202" s="66"/>
      <c r="BF202" s="66"/>
      <c r="BG202" s="66"/>
      <c r="BH202" s="66"/>
    </row>
    <row r="203" spans="1:60" x14ac:dyDescent="0.25">
      <c r="A203" s="66"/>
      <c r="J203" s="66"/>
      <c r="K203" s="66"/>
      <c r="L203" s="66"/>
      <c r="M203" s="66"/>
      <c r="N203" s="66"/>
      <c r="O203" s="66"/>
      <c r="P203" s="66"/>
      <c r="Q203" s="66"/>
      <c r="R203" s="66"/>
      <c r="S203" s="66"/>
      <c r="T203" s="66"/>
      <c r="U203" s="66"/>
      <c r="V203" s="66"/>
      <c r="W203" s="66"/>
      <c r="X203" s="66"/>
      <c r="Y203" s="66"/>
      <c r="Z203" s="66"/>
      <c r="AA203" s="66"/>
      <c r="AB203" s="66"/>
      <c r="AC203" s="66"/>
      <c r="AD203" s="66"/>
      <c r="AE203" s="66"/>
      <c r="AF203" s="66"/>
      <c r="AG203" s="66"/>
      <c r="AH203" s="66"/>
      <c r="AI203" s="66"/>
      <c r="AJ203" s="66"/>
      <c r="AK203" s="66"/>
      <c r="AL203" s="66"/>
      <c r="AM203" s="66"/>
      <c r="AN203" s="66"/>
      <c r="AO203" s="66"/>
      <c r="AP203" s="66"/>
      <c r="AQ203" s="66"/>
      <c r="AR203" s="66"/>
      <c r="AS203" s="66"/>
      <c r="AT203" s="66"/>
      <c r="AU203" s="66"/>
      <c r="AV203" s="66"/>
      <c r="AW203" s="66"/>
      <c r="AX203" s="66"/>
      <c r="AY203" s="66"/>
      <c r="AZ203" s="66"/>
      <c r="BA203" s="66"/>
      <c r="BB203" s="66"/>
      <c r="BC203" s="66"/>
      <c r="BD203" s="66"/>
      <c r="BE203" s="66"/>
      <c r="BF203" s="66"/>
      <c r="BG203" s="66"/>
      <c r="BH203" s="66"/>
    </row>
    <row r="204" spans="1:60" x14ac:dyDescent="0.25">
      <c r="A204" s="66"/>
      <c r="J204" s="66"/>
      <c r="K204" s="66"/>
      <c r="L204" s="66"/>
      <c r="M204" s="66"/>
      <c r="N204" s="66"/>
      <c r="O204" s="66"/>
      <c r="P204" s="66"/>
      <c r="Q204" s="66"/>
      <c r="R204" s="66"/>
      <c r="S204" s="66"/>
      <c r="T204" s="66"/>
      <c r="U204" s="66"/>
      <c r="V204" s="66"/>
      <c r="W204" s="66"/>
      <c r="X204" s="66"/>
      <c r="Y204" s="66"/>
      <c r="Z204" s="66"/>
      <c r="AA204" s="66"/>
      <c r="AB204" s="66"/>
      <c r="AC204" s="66"/>
      <c r="AD204" s="66"/>
      <c r="AE204" s="66"/>
      <c r="AF204" s="66"/>
      <c r="AG204" s="66"/>
      <c r="AH204" s="66"/>
      <c r="AI204" s="66"/>
      <c r="AJ204" s="66"/>
      <c r="AK204" s="66"/>
      <c r="AL204" s="66"/>
      <c r="AM204" s="66"/>
      <c r="AN204" s="66"/>
      <c r="AO204" s="66"/>
      <c r="AP204" s="66"/>
      <c r="AQ204" s="66"/>
      <c r="AR204" s="66"/>
      <c r="AS204" s="66"/>
      <c r="AT204" s="66"/>
      <c r="AU204" s="66"/>
      <c r="AV204" s="66"/>
      <c r="AW204" s="66"/>
      <c r="AX204" s="66"/>
      <c r="AY204" s="66"/>
      <c r="AZ204" s="66"/>
      <c r="BA204" s="66"/>
      <c r="BB204" s="66"/>
      <c r="BC204" s="66"/>
      <c r="BD204" s="66"/>
      <c r="BE204" s="66"/>
      <c r="BF204" s="66"/>
      <c r="BG204" s="66"/>
      <c r="BH204" s="66"/>
    </row>
    <row r="205" spans="1:60" x14ac:dyDescent="0.25">
      <c r="A205" s="66"/>
      <c r="J205" s="66"/>
      <c r="K205" s="66"/>
      <c r="L205" s="66"/>
      <c r="M205" s="66"/>
      <c r="N205" s="66"/>
      <c r="O205" s="66"/>
      <c r="P205" s="66"/>
      <c r="Q205" s="66"/>
      <c r="R205" s="66"/>
      <c r="S205" s="66"/>
      <c r="T205" s="66"/>
      <c r="U205" s="66"/>
      <c r="V205" s="66"/>
      <c r="W205" s="66"/>
      <c r="X205" s="66"/>
      <c r="Y205" s="66"/>
      <c r="Z205" s="66"/>
      <c r="AA205" s="66"/>
      <c r="AB205" s="66"/>
      <c r="AC205" s="66"/>
      <c r="AD205" s="66"/>
      <c r="AE205" s="66"/>
      <c r="AF205" s="66"/>
      <c r="AG205" s="66"/>
      <c r="AH205" s="66"/>
      <c r="AI205" s="66"/>
      <c r="AJ205" s="66"/>
      <c r="AK205" s="66"/>
      <c r="AL205" s="66"/>
      <c r="AM205" s="66"/>
      <c r="AN205" s="66"/>
      <c r="AO205" s="66"/>
      <c r="AP205" s="66"/>
      <c r="AQ205" s="66"/>
      <c r="AR205" s="66"/>
      <c r="AS205" s="66"/>
      <c r="AT205" s="66"/>
      <c r="AU205" s="66"/>
      <c r="AV205" s="66"/>
      <c r="AW205" s="66"/>
      <c r="AX205" s="66"/>
      <c r="AY205" s="66"/>
      <c r="AZ205" s="66"/>
      <c r="BA205" s="66"/>
      <c r="BB205" s="66"/>
      <c r="BC205" s="66"/>
      <c r="BD205" s="66"/>
      <c r="BE205" s="66"/>
      <c r="BF205" s="66"/>
      <c r="BG205" s="66"/>
      <c r="BH205" s="66"/>
    </row>
    <row r="206" spans="1:60" x14ac:dyDescent="0.25">
      <c r="A206" s="66"/>
      <c r="J206" s="66"/>
      <c r="K206" s="66"/>
      <c r="L206" s="66"/>
      <c r="M206" s="66"/>
      <c r="N206" s="66"/>
      <c r="O206" s="66"/>
      <c r="P206" s="66"/>
      <c r="Q206" s="66"/>
      <c r="R206" s="66"/>
      <c r="S206" s="66"/>
      <c r="T206" s="66"/>
      <c r="U206" s="66"/>
      <c r="V206" s="66"/>
      <c r="W206" s="66"/>
      <c r="X206" s="66"/>
      <c r="Y206" s="66"/>
      <c r="Z206" s="66"/>
      <c r="AA206" s="66"/>
      <c r="AB206" s="66"/>
      <c r="AC206" s="66"/>
      <c r="AD206" s="66"/>
      <c r="AE206" s="66"/>
      <c r="AF206" s="66"/>
      <c r="AG206" s="66"/>
      <c r="AH206" s="66"/>
      <c r="AI206" s="66"/>
      <c r="AJ206" s="66"/>
      <c r="AK206" s="66"/>
      <c r="AL206" s="66"/>
      <c r="AM206" s="66"/>
      <c r="AN206" s="66"/>
      <c r="AO206" s="66"/>
      <c r="AP206" s="66"/>
      <c r="AQ206" s="66"/>
      <c r="AR206" s="66"/>
      <c r="AS206" s="66"/>
      <c r="AT206" s="66"/>
      <c r="AU206" s="66"/>
      <c r="AV206" s="66"/>
      <c r="AW206" s="66"/>
      <c r="AX206" s="66"/>
      <c r="AY206" s="66"/>
      <c r="AZ206" s="66"/>
      <c r="BA206" s="66"/>
      <c r="BB206" s="66"/>
      <c r="BC206" s="66"/>
      <c r="BD206" s="66"/>
      <c r="BE206" s="66"/>
      <c r="BF206" s="66"/>
      <c r="BG206" s="66"/>
      <c r="BH206" s="66"/>
    </row>
    <row r="207" spans="1:60" x14ac:dyDescent="0.25">
      <c r="A207" s="66"/>
      <c r="J207" s="66"/>
      <c r="K207" s="66"/>
      <c r="L207" s="66"/>
      <c r="M207" s="66"/>
      <c r="N207" s="66"/>
      <c r="O207" s="66"/>
      <c r="P207" s="66"/>
      <c r="Q207" s="66"/>
      <c r="R207" s="66"/>
      <c r="S207" s="66"/>
      <c r="T207" s="66"/>
      <c r="U207" s="66"/>
      <c r="V207" s="66"/>
      <c r="W207" s="66"/>
      <c r="X207" s="66"/>
      <c r="Y207" s="66"/>
      <c r="Z207" s="66"/>
      <c r="AA207" s="66"/>
      <c r="AB207" s="66"/>
      <c r="AC207" s="66"/>
      <c r="AD207" s="66"/>
      <c r="AE207" s="66"/>
      <c r="AF207" s="66"/>
      <c r="AG207" s="66"/>
      <c r="AH207" s="66"/>
      <c r="AI207" s="66"/>
      <c r="AJ207" s="66"/>
      <c r="AK207" s="66"/>
      <c r="AL207" s="66"/>
      <c r="AM207" s="66"/>
      <c r="AN207" s="66"/>
      <c r="AO207" s="66"/>
      <c r="AP207" s="66"/>
      <c r="AQ207" s="66"/>
      <c r="AR207" s="66"/>
      <c r="AS207" s="66"/>
      <c r="AT207" s="66"/>
      <c r="AU207" s="66"/>
      <c r="AV207" s="66"/>
      <c r="AW207" s="66"/>
      <c r="AX207" s="66"/>
      <c r="AY207" s="66"/>
      <c r="AZ207" s="66"/>
      <c r="BA207" s="66"/>
      <c r="BB207" s="66"/>
      <c r="BC207" s="66"/>
      <c r="BD207" s="66"/>
      <c r="BE207" s="66"/>
      <c r="BF207" s="66"/>
      <c r="BG207" s="66"/>
      <c r="BH207" s="66"/>
    </row>
    <row r="208" spans="1:60" x14ac:dyDescent="0.25">
      <c r="A208" s="66"/>
      <c r="J208" s="66"/>
      <c r="K208" s="66"/>
      <c r="L208" s="66"/>
      <c r="M208" s="66"/>
      <c r="N208" s="66"/>
      <c r="O208" s="66"/>
      <c r="P208" s="66"/>
      <c r="Q208" s="66"/>
      <c r="R208" s="66"/>
      <c r="S208" s="66"/>
      <c r="T208" s="66"/>
      <c r="U208" s="66"/>
      <c r="V208" s="66"/>
      <c r="W208" s="66"/>
      <c r="X208" s="66"/>
      <c r="Y208" s="66"/>
      <c r="Z208" s="66"/>
      <c r="AA208" s="66"/>
      <c r="AB208" s="66"/>
      <c r="AC208" s="66"/>
      <c r="AD208" s="66"/>
      <c r="AE208" s="66"/>
      <c r="AF208" s="66"/>
      <c r="AG208" s="66"/>
      <c r="AH208" s="66"/>
      <c r="AI208" s="66"/>
      <c r="AJ208" s="66"/>
      <c r="AK208" s="66"/>
      <c r="AL208" s="66"/>
      <c r="AM208" s="66"/>
      <c r="AN208" s="66"/>
      <c r="AO208" s="66"/>
      <c r="AP208" s="66"/>
      <c r="AQ208" s="66"/>
      <c r="AR208" s="66"/>
      <c r="AS208" s="66"/>
      <c r="AT208" s="66"/>
      <c r="AU208" s="66"/>
      <c r="AV208" s="66"/>
      <c r="AW208" s="66"/>
      <c r="AX208" s="66"/>
      <c r="AY208" s="66"/>
      <c r="AZ208" s="66"/>
      <c r="BA208" s="66"/>
      <c r="BB208" s="66"/>
      <c r="BC208" s="66"/>
      <c r="BD208" s="66"/>
      <c r="BE208" s="66"/>
      <c r="BF208" s="66"/>
      <c r="BG208" s="66"/>
      <c r="BH208" s="66"/>
    </row>
    <row r="209" spans="1:60" x14ac:dyDescent="0.25">
      <c r="A209" s="66"/>
      <c r="J209" s="66"/>
      <c r="K209" s="66"/>
      <c r="L209" s="66"/>
      <c r="M209" s="66"/>
      <c r="N209" s="66"/>
      <c r="O209" s="66"/>
      <c r="P209" s="66"/>
      <c r="Q209" s="66"/>
      <c r="R209" s="66"/>
      <c r="S209" s="66"/>
      <c r="T209" s="66"/>
      <c r="U209" s="66"/>
      <c r="V209" s="66"/>
      <c r="W209" s="66"/>
      <c r="X209" s="66"/>
      <c r="Y209" s="66"/>
      <c r="Z209" s="66"/>
      <c r="AA209" s="66"/>
      <c r="AB209" s="66"/>
      <c r="AC209" s="66"/>
      <c r="AD209" s="66"/>
      <c r="AE209" s="66"/>
      <c r="AF209" s="66"/>
      <c r="AG209" s="66"/>
      <c r="AH209" s="66"/>
      <c r="AI209" s="66"/>
      <c r="AJ209" s="66"/>
      <c r="AK209" s="66"/>
      <c r="AL209" s="66"/>
      <c r="AM209" s="66"/>
      <c r="AN209" s="66"/>
      <c r="AO209" s="66"/>
      <c r="AP209" s="66"/>
      <c r="AQ209" s="66"/>
      <c r="AR209" s="66"/>
      <c r="AS209" s="66"/>
      <c r="AT209" s="66"/>
      <c r="AU209" s="66"/>
      <c r="AV209" s="66"/>
      <c r="AW209" s="66"/>
      <c r="AX209" s="66"/>
      <c r="AY209" s="66"/>
      <c r="AZ209" s="66"/>
      <c r="BA209" s="66"/>
      <c r="BB209" s="66"/>
      <c r="BC209" s="66"/>
      <c r="BD209" s="66"/>
      <c r="BE209" s="66"/>
      <c r="BF209" s="66"/>
      <c r="BG209" s="66"/>
      <c r="BH209" s="66"/>
    </row>
    <row r="210" spans="1:60" x14ac:dyDescent="0.25">
      <c r="A210" s="66"/>
      <c r="J210" s="66"/>
      <c r="K210" s="66"/>
      <c r="L210" s="66"/>
      <c r="M210" s="66"/>
      <c r="N210" s="66"/>
      <c r="O210" s="66"/>
      <c r="P210" s="66"/>
      <c r="Q210" s="66"/>
      <c r="R210" s="66"/>
      <c r="S210" s="66"/>
      <c r="T210" s="66"/>
      <c r="U210" s="66"/>
      <c r="V210" s="66"/>
      <c r="W210" s="66"/>
      <c r="X210" s="66"/>
      <c r="Y210" s="66"/>
      <c r="Z210" s="66"/>
      <c r="AA210" s="66"/>
      <c r="AB210" s="66"/>
      <c r="AC210" s="66"/>
      <c r="AD210" s="66"/>
      <c r="AE210" s="66"/>
      <c r="AF210" s="66"/>
      <c r="AG210" s="66"/>
      <c r="AH210" s="66"/>
      <c r="AI210" s="66"/>
      <c r="AJ210" s="66"/>
      <c r="AK210" s="66"/>
      <c r="AL210" s="66"/>
      <c r="AM210" s="66"/>
      <c r="AN210" s="66"/>
      <c r="AO210" s="66"/>
      <c r="AP210" s="66"/>
      <c r="AQ210" s="66"/>
      <c r="AR210" s="66"/>
      <c r="AS210" s="66"/>
      <c r="AT210" s="66"/>
      <c r="AU210" s="66"/>
      <c r="AV210" s="66"/>
      <c r="AW210" s="66"/>
      <c r="AX210" s="66"/>
      <c r="AY210" s="66"/>
      <c r="AZ210" s="66"/>
      <c r="BA210" s="66"/>
      <c r="BB210" s="66"/>
      <c r="BC210" s="66"/>
      <c r="BD210" s="66"/>
      <c r="BE210" s="66"/>
      <c r="BF210" s="66"/>
      <c r="BG210" s="66"/>
      <c r="BH210" s="66"/>
    </row>
    <row r="211" spans="1:60" x14ac:dyDescent="0.25">
      <c r="A211" s="66"/>
      <c r="J211" s="66"/>
      <c r="K211" s="66"/>
      <c r="L211" s="66"/>
      <c r="M211" s="66"/>
      <c r="N211" s="66"/>
      <c r="O211" s="66"/>
      <c r="P211" s="66"/>
      <c r="Q211" s="66"/>
      <c r="R211" s="66"/>
      <c r="S211" s="66"/>
      <c r="T211" s="66"/>
      <c r="U211" s="66"/>
      <c r="V211" s="66"/>
      <c r="W211" s="66"/>
      <c r="X211" s="66"/>
      <c r="Y211" s="66"/>
      <c r="Z211" s="66"/>
      <c r="AA211" s="66"/>
      <c r="AB211" s="66"/>
      <c r="AC211" s="66"/>
      <c r="AD211" s="66"/>
      <c r="AE211" s="66"/>
      <c r="AF211" s="66"/>
      <c r="AG211" s="66"/>
      <c r="AH211" s="66"/>
      <c r="AI211" s="66"/>
      <c r="AJ211" s="66"/>
      <c r="AK211" s="66"/>
      <c r="AL211" s="66"/>
      <c r="AM211" s="66"/>
      <c r="AN211" s="66"/>
      <c r="AO211" s="66"/>
      <c r="AP211" s="66"/>
      <c r="AQ211" s="66"/>
      <c r="AR211" s="66"/>
      <c r="AS211" s="66"/>
      <c r="AT211" s="66"/>
      <c r="AU211" s="66"/>
      <c r="AV211" s="66"/>
      <c r="AW211" s="66"/>
      <c r="AX211" s="66"/>
      <c r="AY211" s="66"/>
      <c r="AZ211" s="66"/>
      <c r="BA211" s="66"/>
      <c r="BB211" s="66"/>
      <c r="BC211" s="66"/>
      <c r="BD211" s="66"/>
      <c r="BE211" s="66"/>
      <c r="BF211" s="66"/>
      <c r="BG211" s="66"/>
      <c r="BH211" s="66"/>
    </row>
    <row r="212" spans="1:60" x14ac:dyDescent="0.25">
      <c r="A212" s="66"/>
      <c r="J212" s="66"/>
      <c r="K212" s="66"/>
      <c r="L212" s="66"/>
      <c r="M212" s="66"/>
      <c r="N212" s="66"/>
      <c r="O212" s="66"/>
      <c r="P212" s="66"/>
      <c r="Q212" s="66"/>
      <c r="R212" s="66"/>
      <c r="S212" s="66"/>
      <c r="T212" s="66"/>
      <c r="U212" s="66"/>
      <c r="V212" s="66"/>
      <c r="W212" s="66"/>
      <c r="X212" s="66"/>
      <c r="Y212" s="66"/>
      <c r="Z212" s="66"/>
      <c r="AA212" s="66"/>
      <c r="AB212" s="66"/>
      <c r="AC212" s="66"/>
      <c r="AD212" s="66"/>
      <c r="AE212" s="66"/>
      <c r="AF212" s="66"/>
      <c r="AG212" s="66"/>
      <c r="AH212" s="66"/>
      <c r="AI212" s="66"/>
      <c r="AJ212" s="66"/>
      <c r="AK212" s="66"/>
      <c r="AL212" s="66"/>
      <c r="AM212" s="66"/>
      <c r="AN212" s="66"/>
      <c r="AO212" s="66"/>
      <c r="AP212" s="66"/>
      <c r="AQ212" s="66"/>
      <c r="AR212" s="66"/>
      <c r="AS212" s="66"/>
      <c r="AT212" s="66"/>
      <c r="AU212" s="66"/>
      <c r="AV212" s="66"/>
      <c r="AW212" s="66"/>
      <c r="AX212" s="66"/>
      <c r="AY212" s="66"/>
      <c r="AZ212" s="66"/>
      <c r="BA212" s="66"/>
      <c r="BB212" s="66"/>
      <c r="BC212" s="66"/>
      <c r="BD212" s="66"/>
      <c r="BE212" s="66"/>
      <c r="BF212" s="66"/>
      <c r="BG212" s="66"/>
      <c r="BH212" s="66"/>
    </row>
    <row r="213" spans="1:60" x14ac:dyDescent="0.25">
      <c r="A213" s="66"/>
      <c r="J213" s="66"/>
      <c r="K213" s="66"/>
      <c r="L213" s="66"/>
      <c r="M213" s="66"/>
      <c r="N213" s="66"/>
      <c r="O213" s="66"/>
      <c r="P213" s="66"/>
      <c r="Q213" s="66"/>
      <c r="R213" s="66"/>
      <c r="S213" s="66"/>
      <c r="T213" s="66"/>
      <c r="U213" s="66"/>
      <c r="V213" s="66"/>
      <c r="W213" s="66"/>
      <c r="X213" s="66"/>
      <c r="Y213" s="66"/>
      <c r="Z213" s="66"/>
      <c r="AA213" s="66"/>
      <c r="AB213" s="66"/>
      <c r="AC213" s="66"/>
      <c r="AD213" s="66"/>
      <c r="AE213" s="66"/>
      <c r="AF213" s="66"/>
      <c r="AG213" s="66"/>
      <c r="AH213" s="66"/>
      <c r="AI213" s="66"/>
      <c r="AJ213" s="66"/>
      <c r="AK213" s="66"/>
      <c r="AL213" s="66"/>
      <c r="AM213" s="66"/>
      <c r="AN213" s="66"/>
      <c r="AO213" s="66"/>
      <c r="AP213" s="66"/>
      <c r="AQ213" s="66"/>
      <c r="AR213" s="66"/>
      <c r="AS213" s="66"/>
      <c r="AT213" s="66"/>
      <c r="AU213" s="66"/>
      <c r="AV213" s="66"/>
      <c r="AW213" s="66"/>
      <c r="AX213" s="66"/>
      <c r="AY213" s="66"/>
      <c r="AZ213" s="66"/>
      <c r="BA213" s="66"/>
      <c r="BB213" s="66"/>
      <c r="BC213" s="66"/>
      <c r="BD213" s="66"/>
      <c r="BE213" s="66"/>
      <c r="BF213" s="66"/>
      <c r="BG213" s="66"/>
      <c r="BH213" s="66"/>
    </row>
    <row r="214" spans="1:60" x14ac:dyDescent="0.25">
      <c r="A214" s="66"/>
      <c r="J214" s="66"/>
      <c r="K214" s="66"/>
      <c r="L214" s="66"/>
      <c r="M214" s="66"/>
      <c r="N214" s="66"/>
      <c r="O214" s="66"/>
      <c r="P214" s="66"/>
      <c r="Q214" s="66"/>
      <c r="R214" s="66"/>
      <c r="S214" s="66"/>
      <c r="T214" s="66"/>
      <c r="U214" s="66"/>
      <c r="V214" s="66"/>
      <c r="W214" s="66"/>
      <c r="X214" s="66"/>
      <c r="Y214" s="66"/>
      <c r="Z214" s="66"/>
      <c r="AA214" s="66"/>
      <c r="AB214" s="66"/>
      <c r="AC214" s="66"/>
      <c r="AD214" s="66"/>
      <c r="AE214" s="66"/>
      <c r="AF214" s="66"/>
      <c r="AG214" s="66"/>
      <c r="AH214" s="66"/>
      <c r="AI214" s="66"/>
      <c r="AJ214" s="66"/>
      <c r="AK214" s="66"/>
      <c r="AL214" s="66"/>
      <c r="AM214" s="66"/>
      <c r="AN214" s="66"/>
      <c r="AO214" s="66"/>
      <c r="AP214" s="66"/>
      <c r="AQ214" s="66"/>
      <c r="AR214" s="66"/>
      <c r="AS214" s="66"/>
      <c r="AT214" s="66"/>
      <c r="AU214" s="66"/>
      <c r="AV214" s="66"/>
      <c r="AW214" s="66"/>
      <c r="AX214" s="66"/>
      <c r="AY214" s="66"/>
      <c r="AZ214" s="66"/>
      <c r="BA214" s="66"/>
      <c r="BB214" s="66"/>
      <c r="BC214" s="66"/>
      <c r="BD214" s="66"/>
      <c r="BE214" s="66"/>
      <c r="BF214" s="66"/>
      <c r="BG214" s="66"/>
      <c r="BH214" s="66"/>
    </row>
    <row r="215" spans="1:60" x14ac:dyDescent="0.25">
      <c r="A215" s="66"/>
      <c r="J215" s="66"/>
      <c r="K215" s="66"/>
      <c r="L215" s="66"/>
      <c r="M215" s="66"/>
      <c r="N215" s="66"/>
      <c r="O215" s="66"/>
      <c r="P215" s="66"/>
      <c r="Q215" s="66"/>
      <c r="R215" s="66"/>
      <c r="S215" s="66"/>
      <c r="T215" s="66"/>
      <c r="U215" s="66"/>
      <c r="V215" s="66"/>
      <c r="W215" s="66"/>
      <c r="X215" s="66"/>
      <c r="Y215" s="66"/>
      <c r="Z215" s="66"/>
      <c r="AA215" s="66"/>
      <c r="AB215" s="66"/>
      <c r="AC215" s="66"/>
      <c r="AD215" s="66"/>
      <c r="AE215" s="66"/>
      <c r="AF215" s="66"/>
      <c r="AG215" s="66"/>
      <c r="AH215" s="66"/>
      <c r="AI215" s="66"/>
      <c r="AJ215" s="66"/>
      <c r="AK215" s="66"/>
      <c r="AL215" s="66"/>
      <c r="AM215" s="66"/>
      <c r="AN215" s="66"/>
      <c r="AO215" s="66"/>
      <c r="AP215" s="66"/>
      <c r="AQ215" s="66"/>
      <c r="AR215" s="66"/>
      <c r="AS215" s="66"/>
      <c r="AT215" s="66"/>
      <c r="AU215" s="66"/>
      <c r="AV215" s="66"/>
      <c r="AW215" s="66"/>
      <c r="AX215" s="66"/>
      <c r="AY215" s="66"/>
      <c r="AZ215" s="66"/>
      <c r="BA215" s="66"/>
      <c r="BB215" s="66"/>
      <c r="BC215" s="66"/>
      <c r="BD215" s="66"/>
      <c r="BE215" s="66"/>
      <c r="BF215" s="66"/>
      <c r="BG215" s="66"/>
      <c r="BH215" s="66"/>
    </row>
    <row r="216" spans="1:60" x14ac:dyDescent="0.25">
      <c r="A216" s="66"/>
      <c r="J216" s="66"/>
      <c r="K216" s="66"/>
      <c r="L216" s="66"/>
      <c r="M216" s="66"/>
      <c r="N216" s="66"/>
      <c r="O216" s="66"/>
      <c r="P216" s="66"/>
      <c r="Q216" s="66"/>
      <c r="R216" s="66"/>
      <c r="S216" s="66"/>
      <c r="T216" s="66"/>
      <c r="U216" s="66"/>
      <c r="V216" s="66"/>
      <c r="W216" s="66"/>
      <c r="X216" s="66"/>
      <c r="Y216" s="66"/>
      <c r="Z216" s="66"/>
      <c r="AA216" s="66"/>
      <c r="AB216" s="66"/>
      <c r="AC216" s="66"/>
      <c r="AD216" s="66"/>
      <c r="AE216" s="66"/>
      <c r="AF216" s="66"/>
      <c r="AG216" s="66"/>
      <c r="AH216" s="66"/>
      <c r="AI216" s="66"/>
      <c r="AJ216" s="66"/>
      <c r="AK216" s="66"/>
      <c r="AL216" s="66"/>
      <c r="AM216" s="66"/>
      <c r="AN216" s="66"/>
      <c r="AO216" s="66"/>
      <c r="AP216" s="66"/>
      <c r="AQ216" s="66"/>
      <c r="AR216" s="66"/>
      <c r="AS216" s="66"/>
      <c r="AT216" s="66"/>
      <c r="AU216" s="66"/>
      <c r="AV216" s="66"/>
      <c r="AW216" s="66"/>
      <c r="AX216" s="66"/>
      <c r="AY216" s="66"/>
      <c r="AZ216" s="66"/>
      <c r="BA216" s="66"/>
      <c r="BB216" s="66"/>
      <c r="BC216" s="66"/>
      <c r="BD216" s="66"/>
      <c r="BE216" s="66"/>
      <c r="BF216" s="66"/>
      <c r="BG216" s="66"/>
      <c r="BH216" s="66"/>
    </row>
    <row r="217" spans="1:60" x14ac:dyDescent="0.25">
      <c r="A217" s="66"/>
      <c r="J217" s="66"/>
      <c r="K217" s="66"/>
      <c r="L217" s="66"/>
      <c r="M217" s="66"/>
      <c r="N217" s="66"/>
      <c r="O217" s="66"/>
      <c r="P217" s="66"/>
      <c r="Q217" s="66"/>
      <c r="R217" s="66"/>
      <c r="S217" s="66"/>
      <c r="T217" s="66"/>
      <c r="U217" s="66"/>
      <c r="V217" s="66"/>
      <c r="W217" s="66"/>
      <c r="X217" s="66"/>
      <c r="Y217" s="66"/>
      <c r="Z217" s="66"/>
      <c r="AA217" s="66"/>
      <c r="AB217" s="66"/>
      <c r="AC217" s="66"/>
      <c r="AD217" s="66"/>
      <c r="AE217" s="66"/>
      <c r="AF217" s="66"/>
      <c r="AG217" s="66"/>
      <c r="AH217" s="66"/>
      <c r="AI217" s="66"/>
      <c r="AJ217" s="66"/>
      <c r="AK217" s="66"/>
      <c r="AL217" s="66"/>
      <c r="AM217" s="66"/>
      <c r="AN217" s="66"/>
      <c r="AO217" s="66"/>
      <c r="AP217" s="66"/>
      <c r="AQ217" s="66"/>
      <c r="AR217" s="66"/>
      <c r="AS217" s="66"/>
      <c r="AT217" s="66"/>
      <c r="AU217" s="66"/>
      <c r="AV217" s="66"/>
      <c r="AW217" s="66"/>
      <c r="AX217" s="66"/>
      <c r="AY217" s="66"/>
      <c r="AZ217" s="66"/>
      <c r="BA217" s="66"/>
      <c r="BB217" s="66"/>
      <c r="BC217" s="66"/>
      <c r="BD217" s="66"/>
      <c r="BE217" s="66"/>
      <c r="BF217" s="66"/>
      <c r="BG217" s="66"/>
      <c r="BH217" s="66"/>
    </row>
    <row r="218" spans="1:60" x14ac:dyDescent="0.25">
      <c r="A218" s="66"/>
      <c r="J218" s="66"/>
      <c r="K218" s="66"/>
      <c r="L218" s="66"/>
      <c r="M218" s="66"/>
      <c r="N218" s="66"/>
      <c r="O218" s="66"/>
      <c r="P218" s="66"/>
      <c r="Q218" s="66"/>
      <c r="R218" s="66"/>
      <c r="S218" s="66"/>
      <c r="T218" s="66"/>
      <c r="U218" s="66"/>
      <c r="V218" s="66"/>
      <c r="W218" s="66"/>
      <c r="X218" s="66"/>
      <c r="Y218" s="66"/>
      <c r="Z218" s="66"/>
      <c r="AA218" s="66"/>
      <c r="AB218" s="66"/>
      <c r="AC218" s="66"/>
      <c r="AD218" s="66"/>
      <c r="AE218" s="66"/>
      <c r="AF218" s="66"/>
      <c r="AG218" s="66"/>
      <c r="AH218" s="66"/>
      <c r="AI218" s="66"/>
      <c r="AJ218" s="66"/>
      <c r="AK218" s="66"/>
      <c r="AL218" s="66"/>
      <c r="AM218" s="66"/>
      <c r="AN218" s="66"/>
      <c r="AO218" s="66"/>
      <c r="AP218" s="66"/>
      <c r="AQ218" s="66"/>
      <c r="AR218" s="66"/>
      <c r="AS218" s="66"/>
      <c r="AT218" s="66"/>
      <c r="AU218" s="66"/>
      <c r="AV218" s="66"/>
      <c r="AW218" s="66"/>
      <c r="AX218" s="66"/>
      <c r="AY218" s="66"/>
      <c r="AZ218" s="66"/>
      <c r="BA218" s="66"/>
      <c r="BB218" s="66"/>
      <c r="BC218" s="66"/>
      <c r="BD218" s="66"/>
      <c r="BE218" s="66"/>
      <c r="BF218" s="66"/>
      <c r="BG218" s="66"/>
      <c r="BH218" s="66"/>
    </row>
    <row r="219" spans="1:60" x14ac:dyDescent="0.25">
      <c r="A219" s="66"/>
      <c r="J219" s="66"/>
      <c r="K219" s="66"/>
      <c r="L219" s="66"/>
      <c r="M219" s="66"/>
      <c r="N219" s="66"/>
      <c r="O219" s="66"/>
      <c r="P219" s="66"/>
      <c r="Q219" s="66"/>
      <c r="R219" s="66"/>
      <c r="S219" s="66"/>
      <c r="T219" s="66"/>
      <c r="U219" s="66"/>
      <c r="V219" s="66"/>
      <c r="W219" s="66"/>
      <c r="X219" s="66"/>
      <c r="Y219" s="66"/>
      <c r="Z219" s="66"/>
      <c r="AA219" s="66"/>
      <c r="AB219" s="66"/>
      <c r="AC219" s="66"/>
      <c r="AD219" s="66"/>
      <c r="AE219" s="66"/>
      <c r="AF219" s="66"/>
      <c r="AG219" s="66"/>
      <c r="AH219" s="66"/>
      <c r="AI219" s="66"/>
      <c r="AJ219" s="66"/>
      <c r="AK219" s="66"/>
      <c r="AL219" s="66"/>
      <c r="AM219" s="66"/>
      <c r="AN219" s="66"/>
      <c r="AO219" s="66"/>
      <c r="AP219" s="66"/>
      <c r="AQ219" s="66"/>
      <c r="AR219" s="66"/>
      <c r="AS219" s="66"/>
      <c r="AT219" s="66"/>
      <c r="AU219" s="66"/>
      <c r="AV219" s="66"/>
      <c r="AW219" s="66"/>
      <c r="AX219" s="66"/>
      <c r="AY219" s="66"/>
      <c r="AZ219" s="66"/>
      <c r="BA219" s="66"/>
      <c r="BB219" s="66"/>
      <c r="BC219" s="66"/>
      <c r="BD219" s="66"/>
      <c r="BE219" s="66"/>
      <c r="BF219" s="66"/>
      <c r="BG219" s="66"/>
      <c r="BH219" s="66"/>
    </row>
    <row r="220" spans="1:60" x14ac:dyDescent="0.25">
      <c r="A220" s="66"/>
      <c r="J220" s="66"/>
      <c r="K220" s="66"/>
      <c r="L220" s="66"/>
      <c r="M220" s="66"/>
      <c r="N220" s="66"/>
      <c r="O220" s="66"/>
      <c r="P220" s="66"/>
      <c r="Q220" s="66"/>
      <c r="R220" s="66"/>
      <c r="S220" s="66"/>
      <c r="T220" s="66"/>
      <c r="U220" s="66"/>
      <c r="V220" s="66"/>
      <c r="W220" s="66"/>
      <c r="X220" s="66"/>
      <c r="Y220" s="66"/>
      <c r="Z220" s="66"/>
      <c r="AA220" s="66"/>
      <c r="AB220" s="66"/>
      <c r="AC220" s="66"/>
      <c r="AD220" s="66"/>
      <c r="AE220" s="66"/>
      <c r="AF220" s="66"/>
      <c r="AG220" s="66"/>
      <c r="AH220" s="66"/>
      <c r="AI220" s="66"/>
      <c r="AJ220" s="66"/>
      <c r="AK220" s="66"/>
      <c r="AL220" s="66"/>
      <c r="AM220" s="66"/>
      <c r="AN220" s="66"/>
      <c r="AO220" s="66"/>
      <c r="AP220" s="66"/>
      <c r="AQ220" s="66"/>
      <c r="AR220" s="66"/>
      <c r="AS220" s="66"/>
      <c r="AT220" s="66"/>
      <c r="AU220" s="66"/>
      <c r="AV220" s="66"/>
      <c r="AW220" s="66"/>
      <c r="AX220" s="66"/>
      <c r="AY220" s="66"/>
      <c r="AZ220" s="66"/>
      <c r="BA220" s="66"/>
      <c r="BB220" s="66"/>
      <c r="BC220" s="66"/>
      <c r="BD220" s="66"/>
      <c r="BE220" s="66"/>
      <c r="BF220" s="66"/>
      <c r="BG220" s="66"/>
      <c r="BH220" s="66"/>
    </row>
    <row r="221" spans="1:60" x14ac:dyDescent="0.25">
      <c r="A221" s="66"/>
      <c r="J221" s="66"/>
      <c r="K221" s="66"/>
      <c r="L221" s="66"/>
      <c r="M221" s="66"/>
      <c r="N221" s="66"/>
      <c r="O221" s="66"/>
      <c r="P221" s="66"/>
      <c r="Q221" s="66"/>
      <c r="R221" s="66"/>
      <c r="S221" s="66"/>
      <c r="T221" s="66"/>
      <c r="U221" s="66"/>
      <c r="V221" s="66"/>
      <c r="W221" s="66"/>
      <c r="X221" s="66"/>
      <c r="Y221" s="66"/>
      <c r="Z221" s="66"/>
      <c r="AA221" s="66"/>
      <c r="AB221" s="66"/>
      <c r="AC221" s="66"/>
      <c r="AD221" s="66"/>
      <c r="AE221" s="66"/>
      <c r="AF221" s="66"/>
      <c r="AG221" s="66"/>
      <c r="AH221" s="66"/>
      <c r="AI221" s="66"/>
      <c r="AJ221" s="66"/>
      <c r="AK221" s="66"/>
      <c r="AL221" s="66"/>
      <c r="AM221" s="66"/>
      <c r="AN221" s="66"/>
      <c r="AO221" s="66"/>
      <c r="AP221" s="66"/>
      <c r="AQ221" s="66"/>
      <c r="AR221" s="66"/>
      <c r="AS221" s="66"/>
      <c r="AT221" s="66"/>
      <c r="AU221" s="66"/>
      <c r="AV221" s="66"/>
      <c r="AW221" s="66"/>
      <c r="AX221" s="66"/>
      <c r="AY221" s="66"/>
      <c r="AZ221" s="66"/>
      <c r="BA221" s="66"/>
      <c r="BB221" s="66"/>
      <c r="BC221" s="66"/>
      <c r="BD221" s="66"/>
      <c r="BE221" s="66"/>
      <c r="BF221" s="66"/>
      <c r="BG221" s="66"/>
      <c r="BH221" s="66"/>
    </row>
    <row r="222" spans="1:60" x14ac:dyDescent="0.25">
      <c r="A222" s="66"/>
      <c r="J222" s="66"/>
      <c r="K222" s="66"/>
      <c r="L222" s="66"/>
      <c r="M222" s="66"/>
      <c r="N222" s="66"/>
      <c r="O222" s="66"/>
      <c r="P222" s="66"/>
      <c r="Q222" s="66"/>
      <c r="R222" s="66"/>
      <c r="S222" s="66"/>
      <c r="T222" s="66"/>
      <c r="U222" s="66"/>
      <c r="V222" s="66"/>
      <c r="W222" s="66"/>
      <c r="X222" s="66"/>
      <c r="Y222" s="66"/>
      <c r="Z222" s="66"/>
      <c r="AA222" s="66"/>
      <c r="AB222" s="66"/>
      <c r="AC222" s="66"/>
      <c r="AD222" s="66"/>
      <c r="AE222" s="66"/>
      <c r="AF222" s="66"/>
      <c r="AG222" s="66"/>
      <c r="AH222" s="66"/>
      <c r="AI222" s="66"/>
      <c r="AJ222" s="66"/>
      <c r="AK222" s="66"/>
      <c r="AL222" s="66"/>
      <c r="AM222" s="66"/>
      <c r="AN222" s="66"/>
      <c r="AO222" s="66"/>
      <c r="AP222" s="66"/>
      <c r="AQ222" s="66"/>
      <c r="AR222" s="66"/>
      <c r="AS222" s="66"/>
      <c r="AT222" s="66"/>
      <c r="AU222" s="66"/>
      <c r="AV222" s="66"/>
      <c r="AW222" s="66"/>
      <c r="AX222" s="66"/>
      <c r="AY222" s="66"/>
      <c r="AZ222" s="66"/>
      <c r="BA222" s="66"/>
      <c r="BB222" s="66"/>
      <c r="BC222" s="66"/>
      <c r="BD222" s="66"/>
      <c r="BE222" s="66"/>
      <c r="BF222" s="66"/>
      <c r="BG222" s="66"/>
      <c r="BH222" s="66"/>
    </row>
    <row r="223" spans="1:60" x14ac:dyDescent="0.25">
      <c r="A223" s="66"/>
      <c r="J223" s="66"/>
      <c r="K223" s="66"/>
      <c r="L223" s="66"/>
      <c r="M223" s="66"/>
      <c r="N223" s="66"/>
      <c r="O223" s="66"/>
      <c r="P223" s="66"/>
      <c r="Q223" s="66"/>
      <c r="R223" s="66"/>
      <c r="S223" s="66"/>
      <c r="T223" s="66"/>
      <c r="U223" s="66"/>
      <c r="V223" s="66"/>
      <c r="W223" s="66"/>
      <c r="X223" s="66"/>
      <c r="Y223" s="66"/>
      <c r="Z223" s="66"/>
      <c r="AA223" s="66"/>
      <c r="AB223" s="66"/>
      <c r="AC223" s="66"/>
      <c r="AD223" s="66"/>
      <c r="AE223" s="66"/>
      <c r="AF223" s="66"/>
      <c r="AG223" s="66"/>
      <c r="AH223" s="66"/>
      <c r="AI223" s="66"/>
      <c r="AJ223" s="66"/>
      <c r="AK223" s="66"/>
      <c r="AL223" s="66"/>
      <c r="AM223" s="66"/>
      <c r="AN223" s="66"/>
      <c r="AO223" s="66"/>
      <c r="AP223" s="66"/>
      <c r="AQ223" s="66"/>
      <c r="AR223" s="66"/>
      <c r="AS223" s="66"/>
      <c r="AT223" s="66"/>
      <c r="AU223" s="66"/>
      <c r="AV223" s="66"/>
      <c r="AW223" s="66"/>
      <c r="AX223" s="66"/>
      <c r="AY223" s="66"/>
      <c r="AZ223" s="66"/>
      <c r="BA223" s="66"/>
      <c r="BB223" s="66"/>
      <c r="BC223" s="66"/>
      <c r="BD223" s="66"/>
      <c r="BE223" s="66"/>
      <c r="BF223" s="66"/>
      <c r="BG223" s="66"/>
      <c r="BH223" s="66"/>
    </row>
    <row r="224" spans="1:60" x14ac:dyDescent="0.25">
      <c r="A224" s="66"/>
      <c r="J224" s="66"/>
      <c r="K224" s="66"/>
      <c r="L224" s="66"/>
      <c r="M224" s="66"/>
      <c r="N224" s="66"/>
      <c r="O224" s="66"/>
      <c r="P224" s="66"/>
      <c r="Q224" s="66"/>
      <c r="R224" s="66"/>
      <c r="S224" s="66"/>
      <c r="T224" s="66"/>
      <c r="U224" s="66"/>
      <c r="V224" s="66"/>
      <c r="W224" s="66"/>
      <c r="X224" s="66"/>
      <c r="Y224" s="66"/>
      <c r="Z224" s="66"/>
      <c r="AA224" s="66"/>
      <c r="AB224" s="66"/>
      <c r="AC224" s="66"/>
      <c r="AD224" s="66"/>
      <c r="AE224" s="66"/>
      <c r="AF224" s="66"/>
      <c r="AG224" s="66"/>
      <c r="AH224" s="66"/>
      <c r="AI224" s="66"/>
      <c r="AJ224" s="66"/>
      <c r="AK224" s="66"/>
      <c r="AL224" s="66"/>
      <c r="AM224" s="66"/>
      <c r="AN224" s="66"/>
      <c r="AO224" s="66"/>
      <c r="AP224" s="66"/>
      <c r="AQ224" s="66"/>
      <c r="AR224" s="66"/>
      <c r="AS224" s="66"/>
      <c r="AT224" s="66"/>
      <c r="AU224" s="66"/>
      <c r="AV224" s="66"/>
      <c r="AW224" s="66"/>
      <c r="AX224" s="66"/>
      <c r="AY224" s="66"/>
      <c r="AZ224" s="66"/>
      <c r="BA224" s="66"/>
      <c r="BB224" s="66"/>
      <c r="BC224" s="66"/>
      <c r="BD224" s="66"/>
      <c r="BE224" s="66"/>
      <c r="BF224" s="66"/>
      <c r="BG224" s="66"/>
      <c r="BH224" s="66"/>
    </row>
    <row r="225" spans="1:60" x14ac:dyDescent="0.25">
      <c r="A225" s="66"/>
      <c r="J225" s="66"/>
      <c r="K225" s="66"/>
      <c r="L225" s="66"/>
      <c r="M225" s="66"/>
      <c r="N225" s="66"/>
      <c r="O225" s="66"/>
      <c r="P225" s="66"/>
      <c r="Q225" s="66"/>
      <c r="R225" s="66"/>
      <c r="S225" s="66"/>
      <c r="T225" s="66"/>
      <c r="U225" s="66"/>
      <c r="V225" s="66"/>
      <c r="W225" s="66"/>
      <c r="X225" s="66"/>
      <c r="Y225" s="66"/>
      <c r="Z225" s="66"/>
      <c r="AA225" s="66"/>
      <c r="AB225" s="66"/>
      <c r="AC225" s="66"/>
      <c r="AD225" s="66"/>
      <c r="AE225" s="66"/>
      <c r="AF225" s="66"/>
      <c r="AG225" s="66"/>
      <c r="AH225" s="66"/>
      <c r="AI225" s="66"/>
      <c r="AJ225" s="66"/>
      <c r="AK225" s="66"/>
      <c r="AL225" s="66"/>
      <c r="AM225" s="66"/>
      <c r="AN225" s="66"/>
      <c r="AO225" s="66"/>
      <c r="AP225" s="66"/>
      <c r="AQ225" s="66"/>
      <c r="AR225" s="66"/>
      <c r="AS225" s="66"/>
      <c r="AT225" s="66"/>
      <c r="AU225" s="66"/>
      <c r="AV225" s="66"/>
      <c r="AW225" s="66"/>
      <c r="AX225" s="66"/>
      <c r="AY225" s="66"/>
      <c r="AZ225" s="66"/>
      <c r="BA225" s="66"/>
      <c r="BB225" s="66"/>
      <c r="BC225" s="66"/>
      <c r="BD225" s="66"/>
      <c r="BE225" s="66"/>
      <c r="BF225" s="66"/>
      <c r="BG225" s="66"/>
      <c r="BH225" s="66"/>
    </row>
    <row r="226" spans="1:60" x14ac:dyDescent="0.25">
      <c r="A226" s="66"/>
      <c r="J226" s="66"/>
      <c r="K226" s="66"/>
      <c r="L226" s="66"/>
      <c r="M226" s="66"/>
      <c r="N226" s="66"/>
      <c r="O226" s="66"/>
      <c r="P226" s="66"/>
      <c r="Q226" s="66"/>
      <c r="R226" s="66"/>
      <c r="S226" s="66"/>
      <c r="T226" s="66"/>
      <c r="U226" s="66"/>
      <c r="V226" s="66"/>
      <c r="W226" s="66"/>
      <c r="X226" s="66"/>
      <c r="Y226" s="66"/>
      <c r="Z226" s="66"/>
      <c r="AA226" s="66"/>
      <c r="AB226" s="66"/>
      <c r="AC226" s="66"/>
      <c r="AD226" s="66"/>
      <c r="AE226" s="66"/>
      <c r="AF226" s="66"/>
      <c r="AG226" s="66"/>
      <c r="AH226" s="66"/>
      <c r="AI226" s="66"/>
      <c r="AJ226" s="66"/>
      <c r="AK226" s="66"/>
      <c r="AL226" s="66"/>
      <c r="AM226" s="66"/>
      <c r="AN226" s="66"/>
      <c r="AO226" s="66"/>
      <c r="AP226" s="66"/>
      <c r="AQ226" s="66"/>
      <c r="AR226" s="66"/>
      <c r="AS226" s="66"/>
      <c r="AT226" s="66"/>
      <c r="AU226" s="66"/>
      <c r="AV226" s="66"/>
      <c r="AW226" s="66"/>
      <c r="AX226" s="66"/>
      <c r="AY226" s="66"/>
      <c r="AZ226" s="66"/>
      <c r="BA226" s="66"/>
      <c r="BB226" s="66"/>
      <c r="BC226" s="66"/>
      <c r="BD226" s="66"/>
      <c r="BE226" s="66"/>
      <c r="BF226" s="66"/>
      <c r="BG226" s="66"/>
      <c r="BH226" s="66"/>
    </row>
    <row r="227" spans="1:60" x14ac:dyDescent="0.25">
      <c r="A227" s="66"/>
      <c r="J227" s="66"/>
      <c r="K227" s="66"/>
      <c r="L227" s="66"/>
      <c r="M227" s="66"/>
      <c r="N227" s="66"/>
      <c r="O227" s="66"/>
      <c r="P227" s="66"/>
      <c r="Q227" s="66"/>
      <c r="R227" s="66"/>
      <c r="S227" s="66"/>
      <c r="T227" s="66"/>
      <c r="U227" s="66"/>
      <c r="V227" s="66"/>
      <c r="W227" s="66"/>
      <c r="X227" s="66"/>
      <c r="Y227" s="66"/>
      <c r="Z227" s="66"/>
      <c r="AA227" s="66"/>
      <c r="AB227" s="66"/>
      <c r="AC227" s="66"/>
      <c r="AD227" s="66"/>
      <c r="AE227" s="66"/>
      <c r="AF227" s="66"/>
      <c r="AG227" s="66"/>
      <c r="AH227" s="66"/>
      <c r="AI227" s="66"/>
      <c r="AJ227" s="66"/>
      <c r="AK227" s="66"/>
      <c r="AL227" s="66"/>
      <c r="AM227" s="66"/>
      <c r="AN227" s="66"/>
      <c r="AO227" s="66"/>
      <c r="AP227" s="66"/>
      <c r="AQ227" s="66"/>
      <c r="AR227" s="66"/>
      <c r="AS227" s="66"/>
      <c r="AT227" s="66"/>
      <c r="AU227" s="66"/>
      <c r="AV227" s="66"/>
      <c r="AW227" s="66"/>
      <c r="AX227" s="66"/>
      <c r="AY227" s="66"/>
      <c r="AZ227" s="66"/>
      <c r="BA227" s="66"/>
      <c r="BB227" s="66"/>
      <c r="BC227" s="66"/>
      <c r="BD227" s="66"/>
      <c r="BE227" s="66"/>
      <c r="BF227" s="66"/>
      <c r="BG227" s="66"/>
      <c r="BH227" s="66"/>
    </row>
    <row r="228" spans="1:60" x14ac:dyDescent="0.25">
      <c r="A228" s="66"/>
      <c r="J228" s="66"/>
      <c r="K228" s="66"/>
      <c r="L228" s="66"/>
      <c r="M228" s="66"/>
      <c r="N228" s="66"/>
      <c r="O228" s="66"/>
      <c r="P228" s="66"/>
      <c r="Q228" s="66"/>
      <c r="R228" s="66"/>
      <c r="S228" s="66"/>
      <c r="T228" s="66"/>
      <c r="U228" s="66"/>
      <c r="V228" s="66"/>
      <c r="W228" s="66"/>
      <c r="X228" s="66"/>
      <c r="Y228" s="66"/>
      <c r="Z228" s="66"/>
      <c r="AA228" s="66"/>
      <c r="AB228" s="66"/>
      <c r="AC228" s="66"/>
      <c r="AD228" s="66"/>
      <c r="AE228" s="66"/>
      <c r="AF228" s="66"/>
      <c r="AG228" s="66"/>
      <c r="AH228" s="66"/>
      <c r="AI228" s="66"/>
      <c r="AJ228" s="66"/>
      <c r="AK228" s="66"/>
      <c r="AL228" s="66"/>
      <c r="AM228" s="66"/>
      <c r="AN228" s="66"/>
      <c r="AO228" s="66"/>
      <c r="AP228" s="66"/>
      <c r="AQ228" s="66"/>
      <c r="AR228" s="66"/>
      <c r="AS228" s="66"/>
      <c r="AT228" s="66"/>
      <c r="AU228" s="66"/>
      <c r="AV228" s="66"/>
      <c r="AW228" s="66"/>
      <c r="AX228" s="66"/>
      <c r="AY228" s="66"/>
      <c r="AZ228" s="66"/>
      <c r="BA228" s="66"/>
      <c r="BB228" s="66"/>
      <c r="BC228" s="66"/>
      <c r="BD228" s="66"/>
      <c r="BE228" s="66"/>
      <c r="BF228" s="66"/>
      <c r="BG228" s="66"/>
      <c r="BH228" s="66"/>
    </row>
    <row r="229" spans="1:60" x14ac:dyDescent="0.25">
      <c r="A229" s="66"/>
      <c r="J229" s="66"/>
      <c r="K229" s="66"/>
      <c r="L229" s="66"/>
      <c r="M229" s="66"/>
      <c r="N229" s="66"/>
      <c r="O229" s="66"/>
      <c r="P229" s="66"/>
      <c r="Q229" s="66"/>
      <c r="R229" s="66"/>
      <c r="S229" s="66"/>
      <c r="T229" s="66"/>
      <c r="U229" s="66"/>
      <c r="V229" s="66"/>
      <c r="W229" s="66"/>
      <c r="X229" s="66"/>
      <c r="Y229" s="66"/>
      <c r="Z229" s="66"/>
      <c r="AA229" s="66"/>
      <c r="AB229" s="66"/>
      <c r="AC229" s="66"/>
      <c r="AD229" s="66"/>
      <c r="AE229" s="66"/>
      <c r="AF229" s="66"/>
      <c r="AG229" s="66"/>
      <c r="AH229" s="66"/>
      <c r="AI229" s="66"/>
      <c r="AJ229" s="66"/>
      <c r="AK229" s="66"/>
      <c r="AL229" s="66"/>
      <c r="AM229" s="66"/>
      <c r="AN229" s="66"/>
      <c r="AO229" s="66"/>
      <c r="AP229" s="66"/>
      <c r="AQ229" s="66"/>
      <c r="AR229" s="66"/>
      <c r="AS229" s="66"/>
      <c r="AT229" s="66"/>
      <c r="AU229" s="66"/>
      <c r="AV229" s="66"/>
      <c r="AW229" s="66"/>
      <c r="AX229" s="66"/>
      <c r="AY229" s="66"/>
      <c r="AZ229" s="66"/>
      <c r="BA229" s="66"/>
      <c r="BB229" s="66"/>
      <c r="BC229" s="66"/>
      <c r="BD229" s="66"/>
      <c r="BE229" s="66"/>
      <c r="BF229" s="66"/>
      <c r="BG229" s="66"/>
      <c r="BH229" s="66"/>
    </row>
    <row r="230" spans="1:60" x14ac:dyDescent="0.25">
      <c r="A230" s="66"/>
      <c r="J230" s="66"/>
      <c r="K230" s="66"/>
      <c r="L230" s="66"/>
      <c r="M230" s="66"/>
      <c r="N230" s="66"/>
      <c r="O230" s="66"/>
      <c r="P230" s="66"/>
      <c r="Q230" s="66"/>
      <c r="R230" s="66"/>
      <c r="S230" s="66"/>
      <c r="T230" s="66"/>
      <c r="U230" s="66"/>
      <c r="V230" s="66"/>
      <c r="W230" s="66"/>
      <c r="X230" s="66"/>
      <c r="Y230" s="66"/>
      <c r="Z230" s="66"/>
      <c r="AA230" s="66"/>
      <c r="AB230" s="66"/>
      <c r="AC230" s="66"/>
      <c r="AD230" s="66"/>
      <c r="AE230" s="66"/>
      <c r="AF230" s="66"/>
      <c r="AG230" s="66"/>
      <c r="AH230" s="66"/>
      <c r="AI230" s="66"/>
      <c r="AJ230" s="66"/>
      <c r="AK230" s="66"/>
      <c r="AL230" s="66"/>
      <c r="AM230" s="66"/>
      <c r="AN230" s="66"/>
      <c r="AO230" s="66"/>
      <c r="AP230" s="66"/>
      <c r="AQ230" s="66"/>
      <c r="AR230" s="66"/>
      <c r="AS230" s="66"/>
      <c r="AT230" s="66"/>
      <c r="AU230" s="66"/>
      <c r="AV230" s="66"/>
      <c r="AW230" s="66"/>
      <c r="AX230" s="66"/>
      <c r="AY230" s="66"/>
      <c r="AZ230" s="66"/>
      <c r="BA230" s="66"/>
      <c r="BB230" s="66"/>
      <c r="BC230" s="66"/>
      <c r="BD230" s="66"/>
      <c r="BE230" s="66"/>
      <c r="BF230" s="66"/>
      <c r="BG230" s="66"/>
      <c r="BH230" s="66"/>
    </row>
    <row r="231" spans="1:60" x14ac:dyDescent="0.25">
      <c r="A231" s="66"/>
      <c r="J231" s="66"/>
      <c r="K231" s="66"/>
      <c r="L231" s="66"/>
      <c r="M231" s="66"/>
      <c r="N231" s="66"/>
      <c r="O231" s="66"/>
      <c r="P231" s="66"/>
      <c r="Q231" s="66"/>
      <c r="R231" s="66"/>
      <c r="S231" s="66"/>
      <c r="T231" s="66"/>
      <c r="U231" s="66"/>
      <c r="V231" s="66"/>
      <c r="W231" s="66"/>
      <c r="X231" s="66"/>
      <c r="Y231" s="66"/>
      <c r="Z231" s="66"/>
      <c r="AA231" s="66"/>
      <c r="AB231" s="66"/>
      <c r="AC231" s="66"/>
      <c r="AD231" s="66"/>
      <c r="AE231" s="66"/>
      <c r="AF231" s="66"/>
      <c r="AG231" s="66"/>
      <c r="AH231" s="66"/>
      <c r="AI231" s="66"/>
      <c r="AJ231" s="66"/>
      <c r="AK231" s="66"/>
      <c r="AL231" s="66"/>
      <c r="AM231" s="66"/>
      <c r="AN231" s="66"/>
      <c r="AO231" s="66"/>
      <c r="AP231" s="66"/>
      <c r="AQ231" s="66"/>
      <c r="AR231" s="66"/>
      <c r="AS231" s="66"/>
      <c r="AT231" s="66"/>
      <c r="AU231" s="66"/>
      <c r="AV231" s="66"/>
      <c r="AW231" s="66"/>
      <c r="AX231" s="66"/>
      <c r="AY231" s="66"/>
      <c r="AZ231" s="66"/>
      <c r="BA231" s="66"/>
      <c r="BB231" s="66"/>
      <c r="BC231" s="66"/>
      <c r="BD231" s="66"/>
      <c r="BE231" s="66"/>
      <c r="BF231" s="66"/>
      <c r="BG231" s="66"/>
      <c r="BH231" s="66"/>
    </row>
    <row r="232" spans="1:60" x14ac:dyDescent="0.25">
      <c r="A232" s="66"/>
      <c r="J232" s="66"/>
      <c r="K232" s="66"/>
      <c r="L232" s="66"/>
      <c r="M232" s="66"/>
      <c r="N232" s="66"/>
      <c r="O232" s="66"/>
      <c r="P232" s="66"/>
      <c r="Q232" s="66"/>
      <c r="R232" s="66"/>
      <c r="S232" s="66"/>
      <c r="T232" s="66"/>
      <c r="U232" s="66"/>
      <c r="V232" s="66"/>
      <c r="W232" s="66"/>
      <c r="X232" s="66"/>
      <c r="Y232" s="66"/>
      <c r="Z232" s="66"/>
      <c r="AA232" s="66"/>
      <c r="AB232" s="66"/>
      <c r="AC232" s="66"/>
      <c r="AD232" s="66"/>
      <c r="AE232" s="66"/>
      <c r="AF232" s="66"/>
      <c r="AG232" s="66"/>
      <c r="AH232" s="66"/>
      <c r="AI232" s="66"/>
      <c r="AJ232" s="66"/>
      <c r="AK232" s="66"/>
      <c r="AL232" s="66"/>
      <c r="AM232" s="66"/>
      <c r="AN232" s="66"/>
      <c r="AO232" s="66"/>
      <c r="AP232" s="66"/>
      <c r="AQ232" s="66"/>
      <c r="AR232" s="66"/>
      <c r="AS232" s="66"/>
      <c r="AT232" s="66"/>
      <c r="AU232" s="66"/>
      <c r="AV232" s="66"/>
      <c r="AW232" s="66"/>
      <c r="AX232" s="66"/>
      <c r="AY232" s="66"/>
      <c r="AZ232" s="66"/>
      <c r="BA232" s="66"/>
      <c r="BB232" s="66"/>
      <c r="BC232" s="66"/>
      <c r="BD232" s="66"/>
      <c r="BE232" s="66"/>
      <c r="BF232" s="66"/>
      <c r="BG232" s="66"/>
      <c r="BH232" s="66"/>
    </row>
    <row r="233" spans="1:60" x14ac:dyDescent="0.25">
      <c r="A233" s="66"/>
      <c r="J233" s="66"/>
      <c r="K233" s="66"/>
      <c r="L233" s="66"/>
      <c r="M233" s="66"/>
      <c r="N233" s="66"/>
      <c r="O233" s="66"/>
      <c r="P233" s="66"/>
      <c r="Q233" s="66"/>
      <c r="R233" s="66"/>
      <c r="S233" s="66"/>
      <c r="T233" s="66"/>
      <c r="U233" s="66"/>
      <c r="V233" s="66"/>
      <c r="W233" s="66"/>
      <c r="X233" s="66"/>
      <c r="Y233" s="66"/>
      <c r="Z233" s="66"/>
      <c r="AA233" s="66"/>
      <c r="AB233" s="66"/>
      <c r="AC233" s="66"/>
      <c r="AD233" s="66"/>
      <c r="AE233" s="66"/>
      <c r="AF233" s="66"/>
      <c r="AG233" s="66"/>
      <c r="AH233" s="66"/>
      <c r="AI233" s="66"/>
      <c r="AJ233" s="66"/>
      <c r="AK233" s="66"/>
      <c r="AL233" s="66"/>
      <c r="AM233" s="66"/>
      <c r="AN233" s="66"/>
      <c r="AO233" s="66"/>
      <c r="AP233" s="66"/>
      <c r="AQ233" s="66"/>
      <c r="AR233" s="66"/>
      <c r="AS233" s="66"/>
      <c r="AT233" s="66"/>
      <c r="AU233" s="66"/>
      <c r="AV233" s="66"/>
      <c r="AW233" s="66"/>
      <c r="AX233" s="66"/>
      <c r="AY233" s="66"/>
      <c r="AZ233" s="66"/>
      <c r="BA233" s="66"/>
      <c r="BB233" s="66"/>
      <c r="BC233" s="66"/>
      <c r="BD233" s="66"/>
      <c r="BE233" s="66"/>
      <c r="BF233" s="66"/>
      <c r="BG233" s="66"/>
      <c r="BH233" s="66"/>
    </row>
    <row r="234" spans="1:60" x14ac:dyDescent="0.25">
      <c r="A234" s="66"/>
      <c r="J234" s="66"/>
      <c r="K234" s="66"/>
      <c r="L234" s="66"/>
      <c r="M234" s="66"/>
      <c r="N234" s="66"/>
      <c r="O234" s="66"/>
      <c r="P234" s="66"/>
      <c r="Q234" s="66"/>
      <c r="R234" s="66"/>
      <c r="S234" s="66"/>
      <c r="T234" s="66"/>
      <c r="U234" s="66"/>
      <c r="V234" s="66"/>
      <c r="W234" s="66"/>
      <c r="X234" s="66"/>
      <c r="Y234" s="66"/>
      <c r="Z234" s="66"/>
      <c r="AA234" s="66"/>
      <c r="AB234" s="66"/>
      <c r="AC234" s="66"/>
      <c r="AD234" s="66"/>
      <c r="AE234" s="66"/>
      <c r="AF234" s="66"/>
      <c r="AG234" s="66"/>
      <c r="AH234" s="66"/>
      <c r="AI234" s="66"/>
      <c r="AJ234" s="66"/>
      <c r="AK234" s="66"/>
      <c r="AL234" s="66"/>
      <c r="AM234" s="66"/>
      <c r="AN234" s="66"/>
      <c r="AO234" s="66"/>
      <c r="AP234" s="66"/>
      <c r="AQ234" s="66"/>
      <c r="AR234" s="66"/>
      <c r="AS234" s="66"/>
      <c r="AT234" s="66"/>
      <c r="AU234" s="66"/>
      <c r="AV234" s="66"/>
      <c r="AW234" s="66"/>
      <c r="AX234" s="66"/>
      <c r="AY234" s="66"/>
      <c r="AZ234" s="66"/>
      <c r="BA234" s="66"/>
      <c r="BB234" s="66"/>
      <c r="BC234" s="66"/>
      <c r="BD234" s="66"/>
      <c r="BE234" s="66"/>
      <c r="BF234" s="66"/>
      <c r="BG234" s="66"/>
      <c r="BH234" s="66"/>
    </row>
    <row r="235" spans="1:60" x14ac:dyDescent="0.25">
      <c r="A235" s="66"/>
      <c r="J235" s="66"/>
      <c r="K235" s="66"/>
      <c r="L235" s="66"/>
      <c r="M235" s="66"/>
      <c r="N235" s="66"/>
      <c r="O235" s="66"/>
      <c r="P235" s="66"/>
      <c r="Q235" s="66"/>
      <c r="R235" s="66"/>
      <c r="S235" s="66"/>
      <c r="T235" s="66"/>
      <c r="U235" s="66"/>
      <c r="V235" s="66"/>
      <c r="W235" s="66"/>
      <c r="X235" s="66"/>
      <c r="Y235" s="66"/>
      <c r="Z235" s="66"/>
      <c r="AA235" s="66"/>
      <c r="AB235" s="66"/>
      <c r="AC235" s="66"/>
      <c r="AD235" s="66"/>
      <c r="AE235" s="66"/>
      <c r="AF235" s="66"/>
      <c r="AG235" s="66"/>
      <c r="AH235" s="66"/>
      <c r="AI235" s="66"/>
      <c r="AJ235" s="66"/>
      <c r="AK235" s="66"/>
      <c r="AL235" s="66"/>
      <c r="AM235" s="66"/>
      <c r="AN235" s="66"/>
      <c r="AO235" s="66"/>
      <c r="AP235" s="66"/>
      <c r="AQ235" s="66"/>
      <c r="AR235" s="66"/>
      <c r="AS235" s="66"/>
      <c r="AT235" s="66"/>
      <c r="AU235" s="66"/>
      <c r="AV235" s="66"/>
      <c r="AW235" s="66"/>
      <c r="AX235" s="66"/>
      <c r="AY235" s="66"/>
      <c r="AZ235" s="66"/>
      <c r="BA235" s="66"/>
      <c r="BB235" s="66"/>
      <c r="BC235" s="66"/>
      <c r="BD235" s="66"/>
      <c r="BE235" s="66"/>
      <c r="BF235" s="66"/>
      <c r="BG235" s="66"/>
      <c r="BH235" s="66"/>
    </row>
    <row r="236" spans="1:60" x14ac:dyDescent="0.25">
      <c r="A236" s="66"/>
      <c r="J236" s="66"/>
      <c r="K236" s="66"/>
      <c r="L236" s="66"/>
      <c r="M236" s="66"/>
      <c r="N236" s="66"/>
      <c r="O236" s="66"/>
      <c r="P236" s="66"/>
      <c r="Q236" s="66"/>
      <c r="R236" s="66"/>
      <c r="S236" s="66"/>
      <c r="T236" s="66"/>
      <c r="U236" s="66"/>
      <c r="V236" s="66"/>
      <c r="W236" s="66"/>
      <c r="X236" s="66"/>
      <c r="Y236" s="66"/>
      <c r="Z236" s="66"/>
      <c r="AA236" s="66"/>
      <c r="AB236" s="66"/>
      <c r="AC236" s="66"/>
      <c r="AD236" s="66"/>
      <c r="AE236" s="66"/>
      <c r="AF236" s="66"/>
      <c r="AG236" s="66"/>
      <c r="AH236" s="66"/>
      <c r="AI236" s="66"/>
      <c r="AJ236" s="66"/>
      <c r="AK236" s="66"/>
      <c r="AL236" s="66"/>
      <c r="AM236" s="66"/>
      <c r="AN236" s="66"/>
      <c r="AO236" s="66"/>
      <c r="AP236" s="66"/>
      <c r="AQ236" s="66"/>
      <c r="AR236" s="66"/>
      <c r="AS236" s="66"/>
      <c r="AT236" s="66"/>
      <c r="AU236" s="66"/>
      <c r="AV236" s="66"/>
      <c r="AW236" s="66"/>
      <c r="AX236" s="66"/>
      <c r="AY236" s="66"/>
      <c r="AZ236" s="66"/>
      <c r="BA236" s="66"/>
      <c r="BB236" s="66"/>
      <c r="BC236" s="66"/>
      <c r="BD236" s="66"/>
      <c r="BE236" s="66"/>
      <c r="BF236" s="66"/>
      <c r="BG236" s="66"/>
      <c r="BH236" s="66"/>
    </row>
    <row r="237" spans="1:60" x14ac:dyDescent="0.25">
      <c r="A237" s="66"/>
      <c r="J237" s="66"/>
      <c r="K237" s="66"/>
      <c r="L237" s="66"/>
      <c r="M237" s="66"/>
      <c r="N237" s="66"/>
      <c r="O237" s="66"/>
      <c r="P237" s="66"/>
      <c r="Q237" s="66"/>
      <c r="R237" s="66"/>
      <c r="S237" s="66"/>
      <c r="T237" s="66"/>
      <c r="U237" s="66"/>
      <c r="V237" s="66"/>
      <c r="W237" s="66"/>
      <c r="X237" s="66"/>
      <c r="Y237" s="66"/>
      <c r="Z237" s="66"/>
      <c r="AA237" s="66"/>
      <c r="AB237" s="66"/>
      <c r="AC237" s="66"/>
      <c r="AD237" s="66"/>
      <c r="AE237" s="66"/>
      <c r="AF237" s="66"/>
      <c r="AG237" s="66"/>
      <c r="AH237" s="66"/>
      <c r="AI237" s="66"/>
      <c r="AJ237" s="66"/>
      <c r="AK237" s="66"/>
      <c r="AL237" s="66"/>
      <c r="AM237" s="66"/>
      <c r="AN237" s="66"/>
      <c r="AO237" s="66"/>
      <c r="AP237" s="66"/>
      <c r="AQ237" s="66"/>
      <c r="AR237" s="66"/>
      <c r="AS237" s="66"/>
      <c r="AT237" s="66"/>
      <c r="AU237" s="66"/>
      <c r="AV237" s="66"/>
      <c r="AW237" s="66"/>
      <c r="AX237" s="66"/>
      <c r="AY237" s="66"/>
      <c r="AZ237" s="66"/>
      <c r="BA237" s="66"/>
      <c r="BB237" s="66"/>
      <c r="BC237" s="66"/>
      <c r="BD237" s="66"/>
      <c r="BE237" s="66"/>
      <c r="BF237" s="66"/>
      <c r="BG237" s="66"/>
      <c r="BH237" s="66"/>
    </row>
    <row r="238" spans="1:60" x14ac:dyDescent="0.25">
      <c r="A238" s="66"/>
      <c r="J238" s="66"/>
      <c r="K238" s="66"/>
      <c r="L238" s="66"/>
      <c r="M238" s="66"/>
      <c r="N238" s="66"/>
      <c r="O238" s="66"/>
      <c r="P238" s="66"/>
      <c r="Q238" s="66"/>
      <c r="R238" s="66"/>
      <c r="S238" s="66"/>
      <c r="T238" s="66"/>
      <c r="U238" s="66"/>
      <c r="V238" s="66"/>
      <c r="W238" s="66"/>
      <c r="X238" s="66"/>
      <c r="Y238" s="66"/>
      <c r="Z238" s="66"/>
      <c r="AA238" s="66"/>
      <c r="AB238" s="66"/>
      <c r="AC238" s="66"/>
      <c r="AD238" s="66"/>
      <c r="AE238" s="66"/>
      <c r="AF238" s="66"/>
      <c r="AG238" s="66"/>
      <c r="AH238" s="66"/>
      <c r="AI238" s="66"/>
      <c r="AJ238" s="66"/>
      <c r="AK238" s="66"/>
      <c r="AL238" s="66"/>
      <c r="AM238" s="66"/>
      <c r="AN238" s="66"/>
      <c r="AO238" s="66"/>
      <c r="AP238" s="66"/>
      <c r="AQ238" s="66"/>
      <c r="AR238" s="66"/>
      <c r="AS238" s="66"/>
      <c r="AT238" s="66"/>
      <c r="AU238" s="66"/>
      <c r="AV238" s="66"/>
      <c r="AW238" s="66"/>
      <c r="AX238" s="66"/>
      <c r="AY238" s="66"/>
      <c r="AZ238" s="66"/>
      <c r="BA238" s="66"/>
      <c r="BB238" s="66"/>
      <c r="BC238" s="66"/>
      <c r="BD238" s="66"/>
      <c r="BE238" s="66"/>
      <c r="BF238" s="66"/>
      <c r="BG238" s="66"/>
      <c r="BH238" s="66"/>
    </row>
    <row r="239" spans="1:60" x14ac:dyDescent="0.25">
      <c r="A239" s="66"/>
      <c r="J239" s="66"/>
      <c r="K239" s="66"/>
      <c r="L239" s="66"/>
      <c r="M239" s="66"/>
      <c r="N239" s="66"/>
      <c r="O239" s="66"/>
      <c r="P239" s="66"/>
      <c r="Q239" s="66"/>
      <c r="R239" s="66"/>
      <c r="S239" s="66"/>
      <c r="T239" s="66"/>
      <c r="U239" s="66"/>
      <c r="V239" s="66"/>
      <c r="W239" s="66"/>
      <c r="X239" s="66"/>
      <c r="Y239" s="66"/>
      <c r="Z239" s="66"/>
      <c r="AA239" s="66"/>
      <c r="AB239" s="66"/>
      <c r="AC239" s="66"/>
      <c r="AD239" s="66"/>
      <c r="AE239" s="66"/>
      <c r="AF239" s="66"/>
      <c r="AG239" s="66"/>
      <c r="AH239" s="66"/>
      <c r="AI239" s="66"/>
      <c r="AJ239" s="66"/>
      <c r="AK239" s="66"/>
      <c r="AL239" s="66"/>
      <c r="AM239" s="66"/>
      <c r="AN239" s="66"/>
      <c r="AO239" s="66"/>
      <c r="AP239" s="66"/>
      <c r="AQ239" s="66"/>
      <c r="AR239" s="66"/>
      <c r="AS239" s="66"/>
      <c r="AT239" s="66"/>
      <c r="AU239" s="66"/>
      <c r="AV239" s="66"/>
      <c r="AW239" s="66"/>
      <c r="AX239" s="66"/>
      <c r="AY239" s="66"/>
      <c r="AZ239" s="66"/>
      <c r="BA239" s="66"/>
      <c r="BB239" s="66"/>
      <c r="BC239" s="66"/>
      <c r="BD239" s="66"/>
      <c r="BE239" s="66"/>
      <c r="BF239" s="66"/>
      <c r="BG239" s="66"/>
      <c r="BH239" s="66"/>
    </row>
    <row r="240" spans="1:60" x14ac:dyDescent="0.25">
      <c r="A240" s="66"/>
      <c r="J240" s="66"/>
      <c r="K240" s="66"/>
      <c r="L240" s="66"/>
      <c r="M240" s="66"/>
      <c r="N240" s="66"/>
      <c r="O240" s="66"/>
      <c r="P240" s="66"/>
      <c r="Q240" s="66"/>
      <c r="R240" s="66"/>
      <c r="S240" s="66"/>
      <c r="T240" s="66"/>
      <c r="U240" s="66"/>
      <c r="V240" s="66"/>
      <c r="W240" s="66"/>
      <c r="X240" s="66"/>
      <c r="Y240" s="66"/>
      <c r="Z240" s="66"/>
      <c r="AA240" s="66"/>
      <c r="AB240" s="66"/>
      <c r="AC240" s="66"/>
      <c r="AD240" s="66"/>
      <c r="AE240" s="66"/>
      <c r="AF240" s="66"/>
      <c r="AG240" s="66"/>
      <c r="AH240" s="66"/>
      <c r="AI240" s="66"/>
      <c r="AJ240" s="66"/>
      <c r="AK240" s="66"/>
      <c r="AL240" s="66"/>
      <c r="AM240" s="66"/>
      <c r="AN240" s="66"/>
      <c r="AO240" s="66"/>
      <c r="AP240" s="66"/>
      <c r="AQ240" s="66"/>
      <c r="AR240" s="66"/>
      <c r="AS240" s="66"/>
      <c r="AT240" s="66"/>
      <c r="AU240" s="66"/>
      <c r="AV240" s="66"/>
      <c r="AW240" s="66"/>
      <c r="AX240" s="66"/>
      <c r="AY240" s="66"/>
      <c r="AZ240" s="66"/>
      <c r="BA240" s="66"/>
      <c r="BB240" s="66"/>
      <c r="BC240" s="66"/>
      <c r="BD240" s="66"/>
      <c r="BE240" s="66"/>
      <c r="BF240" s="66"/>
      <c r="BG240" s="66"/>
      <c r="BH240" s="66"/>
    </row>
    <row r="241" spans="1:60" x14ac:dyDescent="0.25">
      <c r="A241" s="66"/>
      <c r="J241" s="66"/>
      <c r="K241" s="66"/>
      <c r="L241" s="66"/>
      <c r="M241" s="66"/>
      <c r="N241" s="66"/>
      <c r="O241" s="66"/>
      <c r="P241" s="66"/>
      <c r="Q241" s="66"/>
      <c r="R241" s="66"/>
      <c r="S241" s="66"/>
      <c r="T241" s="66"/>
      <c r="U241" s="66"/>
      <c r="V241" s="66"/>
      <c r="W241" s="66"/>
      <c r="X241" s="66"/>
      <c r="Y241" s="66"/>
      <c r="Z241" s="66"/>
      <c r="AA241" s="66"/>
      <c r="AB241" s="66"/>
      <c r="AC241" s="66"/>
      <c r="AD241" s="66"/>
      <c r="AE241" s="66"/>
      <c r="AF241" s="66"/>
      <c r="AG241" s="66"/>
      <c r="AH241" s="66"/>
      <c r="AI241" s="66"/>
      <c r="AJ241" s="66"/>
      <c r="AK241" s="66"/>
      <c r="AL241" s="66"/>
      <c r="AM241" s="66"/>
      <c r="AN241" s="66"/>
      <c r="AO241" s="66"/>
      <c r="AP241" s="66"/>
      <c r="AQ241" s="66"/>
      <c r="AR241" s="66"/>
      <c r="AS241" s="66"/>
      <c r="AT241" s="66"/>
      <c r="AU241" s="66"/>
      <c r="AV241" s="66"/>
      <c r="AW241" s="66"/>
      <c r="AX241" s="66"/>
      <c r="AY241" s="66"/>
      <c r="AZ241" s="66"/>
      <c r="BA241" s="66"/>
      <c r="BB241" s="66"/>
      <c r="BC241" s="66"/>
      <c r="BD241" s="66"/>
      <c r="BE241" s="66"/>
      <c r="BF241" s="66"/>
      <c r="BG241" s="66"/>
      <c r="BH241" s="66"/>
    </row>
    <row r="242" spans="1:60" x14ac:dyDescent="0.25">
      <c r="A242" s="66"/>
      <c r="J242" s="66"/>
      <c r="K242" s="66"/>
      <c r="L242" s="66"/>
      <c r="M242" s="66"/>
      <c r="N242" s="66"/>
      <c r="O242" s="66"/>
      <c r="P242" s="66"/>
      <c r="Q242" s="66"/>
      <c r="R242" s="66"/>
      <c r="S242" s="66"/>
      <c r="T242" s="66"/>
      <c r="U242" s="66"/>
      <c r="V242" s="66"/>
      <c r="W242" s="66"/>
      <c r="X242" s="66"/>
      <c r="Y242" s="66"/>
      <c r="Z242" s="66"/>
      <c r="AA242" s="66"/>
      <c r="AB242" s="66"/>
      <c r="AC242" s="66"/>
      <c r="AD242" s="66"/>
      <c r="AE242" s="66"/>
      <c r="AF242" s="66"/>
      <c r="AG242" s="66"/>
      <c r="AH242" s="66"/>
      <c r="AI242" s="66"/>
      <c r="AJ242" s="66"/>
      <c r="AK242" s="66"/>
      <c r="AL242" s="66"/>
      <c r="AM242" s="66"/>
      <c r="AN242" s="66"/>
      <c r="AO242" s="66"/>
      <c r="AP242" s="66"/>
      <c r="AQ242" s="66"/>
      <c r="AR242" s="66"/>
      <c r="AS242" s="66"/>
      <c r="AT242" s="66"/>
      <c r="AU242" s="66"/>
      <c r="AV242" s="66"/>
      <c r="AW242" s="66"/>
      <c r="AX242" s="66"/>
      <c r="AY242" s="66"/>
      <c r="AZ242" s="66"/>
      <c r="BA242" s="66"/>
      <c r="BB242" s="66"/>
      <c r="BC242" s="66"/>
      <c r="BD242" s="66"/>
      <c r="BE242" s="66"/>
      <c r="BF242" s="66"/>
      <c r="BG242" s="66"/>
      <c r="BH242" s="66"/>
    </row>
    <row r="243" spans="1:60" x14ac:dyDescent="0.25">
      <c r="A243" s="66"/>
      <c r="J243" s="66"/>
      <c r="K243" s="66"/>
      <c r="L243" s="66"/>
      <c r="M243" s="66"/>
      <c r="N243" s="66"/>
      <c r="O243" s="66"/>
      <c r="P243" s="66"/>
      <c r="Q243" s="66"/>
      <c r="R243" s="66"/>
      <c r="S243" s="66"/>
      <c r="T243" s="66"/>
      <c r="U243" s="66"/>
      <c r="V243" s="66"/>
      <c r="W243" s="66"/>
      <c r="X243" s="66"/>
      <c r="Y243" s="66"/>
      <c r="Z243" s="66"/>
      <c r="AA243" s="66"/>
      <c r="AB243" s="66"/>
      <c r="AC243" s="66"/>
      <c r="AD243" s="66"/>
      <c r="AE243" s="66"/>
      <c r="AF243" s="66"/>
      <c r="AG243" s="66"/>
      <c r="AH243" s="66"/>
      <c r="AI243" s="66"/>
      <c r="AJ243" s="66"/>
      <c r="AK243" s="66"/>
      <c r="AL243" s="66"/>
      <c r="AM243" s="66"/>
      <c r="AN243" s="66"/>
      <c r="AO243" s="66"/>
      <c r="AP243" s="66"/>
      <c r="AQ243" s="66"/>
      <c r="AR243" s="66"/>
      <c r="AS243" s="66"/>
      <c r="AT243" s="66"/>
      <c r="AU243" s="66"/>
      <c r="AV243" s="66"/>
      <c r="AW243" s="66"/>
      <c r="AX243" s="66"/>
      <c r="AY243" s="66"/>
      <c r="AZ243" s="66"/>
      <c r="BA243" s="66"/>
      <c r="BB243" s="66"/>
      <c r="BC243" s="66"/>
      <c r="BD243" s="66"/>
      <c r="BE243" s="66"/>
      <c r="BF243" s="66"/>
      <c r="BG243" s="66"/>
      <c r="BH243" s="66"/>
    </row>
    <row r="244" spans="1:60" x14ac:dyDescent="0.25">
      <c r="A244" s="66"/>
      <c r="J244" s="66"/>
      <c r="K244" s="66"/>
      <c r="L244" s="66"/>
      <c r="M244" s="66"/>
      <c r="N244" s="66"/>
      <c r="O244" s="66"/>
      <c r="P244" s="66"/>
      <c r="Q244" s="66"/>
      <c r="R244" s="66"/>
      <c r="S244" s="66"/>
      <c r="T244" s="66"/>
      <c r="U244" s="66"/>
      <c r="V244" s="66"/>
      <c r="W244" s="66"/>
      <c r="X244" s="66"/>
      <c r="Y244" s="66"/>
      <c r="Z244" s="66"/>
      <c r="AA244" s="66"/>
      <c r="AB244" s="66"/>
      <c r="AC244" s="66"/>
      <c r="AD244" s="66"/>
      <c r="AE244" s="66"/>
      <c r="AF244" s="66"/>
      <c r="AG244" s="66"/>
      <c r="AH244" s="66"/>
      <c r="AI244" s="66"/>
      <c r="AJ244" s="66"/>
      <c r="AK244" s="66"/>
      <c r="AL244" s="66"/>
      <c r="AM244" s="66"/>
      <c r="AN244" s="66"/>
      <c r="AO244" s="66"/>
      <c r="AP244" s="66"/>
      <c r="AQ244" s="66"/>
      <c r="AR244" s="66"/>
      <c r="AS244" s="66"/>
      <c r="AT244" s="66"/>
      <c r="AU244" s="66"/>
      <c r="AV244" s="66"/>
      <c r="AW244" s="66"/>
      <c r="AX244" s="66"/>
      <c r="AY244" s="66"/>
      <c r="AZ244" s="66"/>
      <c r="BA244" s="66"/>
      <c r="BB244" s="66"/>
      <c r="BC244" s="66"/>
      <c r="BD244" s="66"/>
      <c r="BE244" s="66"/>
      <c r="BF244" s="66"/>
      <c r="BG244" s="66"/>
      <c r="BH244" s="66"/>
    </row>
    <row r="245" spans="1:60" x14ac:dyDescent="0.25">
      <c r="A245" s="66"/>
    </row>
    <row r="246" spans="1:60" x14ac:dyDescent="0.25">
      <c r="A246" s="66"/>
    </row>
    <row r="247" spans="1:60" x14ac:dyDescent="0.25">
      <c r="A247" s="66"/>
    </row>
    <row r="248" spans="1:60" x14ac:dyDescent="0.25">
      <c r="A248" s="66"/>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70" zoomScaleNormal="70" workbookViewId="0"/>
  </sheetViews>
  <sheetFormatPr baseColWidth="10" defaultRowHeight="15" x14ac:dyDescent="0.25"/>
  <cols>
    <col min="2" max="39" width="5.7109375" customWidth="1"/>
    <col min="41" max="46" width="5.7109375" customWidth="1"/>
  </cols>
  <sheetData>
    <row r="1" spans="1:99" x14ac:dyDescent="0.25">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c r="BW1" s="66"/>
      <c r="BX1" s="66"/>
      <c r="BY1" s="66"/>
      <c r="BZ1" s="66"/>
      <c r="CA1" s="66"/>
      <c r="CB1" s="66"/>
      <c r="CC1" s="66"/>
      <c r="CD1" s="66"/>
      <c r="CE1" s="66"/>
      <c r="CF1" s="66"/>
      <c r="CG1" s="66"/>
      <c r="CH1" s="66"/>
      <c r="CI1" s="66"/>
      <c r="CJ1" s="66"/>
      <c r="CK1" s="66"/>
      <c r="CL1" s="66"/>
      <c r="CM1" s="66"/>
      <c r="CN1" s="66"/>
      <c r="CO1" s="66"/>
      <c r="CP1" s="66"/>
      <c r="CQ1" s="66"/>
      <c r="CR1" s="66"/>
      <c r="CS1" s="66"/>
      <c r="CT1" s="66"/>
      <c r="CU1" s="66"/>
    </row>
    <row r="2" spans="1:99" ht="18" customHeight="1" x14ac:dyDescent="0.25">
      <c r="A2" s="66"/>
      <c r="B2" s="476" t="s">
        <v>150</v>
      </c>
      <c r="C2" s="476"/>
      <c r="D2" s="476"/>
      <c r="E2" s="476"/>
      <c r="F2" s="476"/>
      <c r="G2" s="476"/>
      <c r="H2" s="476"/>
      <c r="I2" s="476"/>
      <c r="J2" s="367" t="s">
        <v>2</v>
      </c>
      <c r="K2" s="367"/>
      <c r="L2" s="367"/>
      <c r="M2" s="367"/>
      <c r="N2" s="367"/>
      <c r="O2" s="367"/>
      <c r="P2" s="367"/>
      <c r="Q2" s="367"/>
      <c r="R2" s="367"/>
      <c r="S2" s="367"/>
      <c r="T2" s="367"/>
      <c r="U2" s="367"/>
      <c r="V2" s="367"/>
      <c r="W2" s="367"/>
      <c r="X2" s="367"/>
      <c r="Y2" s="367"/>
      <c r="Z2" s="367"/>
      <c r="AA2" s="367"/>
      <c r="AB2" s="367"/>
      <c r="AC2" s="367"/>
      <c r="AD2" s="367"/>
      <c r="AE2" s="367"/>
      <c r="AF2" s="367"/>
      <c r="AG2" s="367"/>
      <c r="AH2" s="367"/>
      <c r="AI2" s="367"/>
      <c r="AJ2" s="367"/>
      <c r="AK2" s="367"/>
      <c r="AL2" s="367"/>
      <c r="AM2" s="367"/>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row>
    <row r="3" spans="1:99" ht="18.75" customHeight="1" x14ac:dyDescent="0.25">
      <c r="A3" s="66"/>
      <c r="B3" s="476"/>
      <c r="C3" s="476"/>
      <c r="D3" s="476"/>
      <c r="E3" s="476"/>
      <c r="F3" s="476"/>
      <c r="G3" s="476"/>
      <c r="H3" s="476"/>
      <c r="I3" s="476"/>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row>
    <row r="4" spans="1:99" ht="15" customHeight="1" x14ac:dyDescent="0.25">
      <c r="A4" s="66"/>
      <c r="B4" s="476"/>
      <c r="C4" s="476"/>
      <c r="D4" s="476"/>
      <c r="E4" s="476"/>
      <c r="F4" s="476"/>
      <c r="G4" s="476"/>
      <c r="H4" s="476"/>
      <c r="I4" s="476"/>
      <c r="J4" s="367"/>
      <c r="K4" s="367"/>
      <c r="L4" s="367"/>
      <c r="M4" s="367"/>
      <c r="N4" s="367"/>
      <c r="O4" s="367"/>
      <c r="P4" s="367"/>
      <c r="Q4" s="367"/>
      <c r="R4" s="367"/>
      <c r="S4" s="367"/>
      <c r="T4" s="367"/>
      <c r="U4" s="367"/>
      <c r="V4" s="367"/>
      <c r="W4" s="367"/>
      <c r="X4" s="367"/>
      <c r="Y4" s="367"/>
      <c r="Z4" s="367"/>
      <c r="AA4" s="367"/>
      <c r="AB4" s="367"/>
      <c r="AC4" s="367"/>
      <c r="AD4" s="367"/>
      <c r="AE4" s="367"/>
      <c r="AF4" s="367"/>
      <c r="AG4" s="367"/>
      <c r="AH4" s="367"/>
      <c r="AI4" s="367"/>
      <c r="AJ4" s="367"/>
      <c r="AK4" s="367"/>
      <c r="AL4" s="367"/>
      <c r="AM4" s="367"/>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row>
    <row r="5" spans="1:99" ht="15.75" thickBot="1" x14ac:dyDescent="0.3">
      <c r="A5" s="66"/>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c r="BW5" s="66"/>
      <c r="BX5" s="66"/>
      <c r="BY5" s="66"/>
      <c r="BZ5" s="66"/>
      <c r="CA5" s="66"/>
      <c r="CB5" s="66"/>
      <c r="CC5" s="66"/>
      <c r="CD5" s="66"/>
      <c r="CE5" s="66"/>
      <c r="CF5" s="66"/>
      <c r="CG5" s="66"/>
      <c r="CH5" s="66"/>
      <c r="CI5" s="66"/>
      <c r="CJ5" s="66"/>
      <c r="CK5" s="66"/>
      <c r="CL5" s="66"/>
      <c r="CM5" s="66"/>
      <c r="CN5" s="66"/>
      <c r="CO5" s="66"/>
      <c r="CP5" s="66"/>
      <c r="CQ5" s="66"/>
      <c r="CR5" s="66"/>
      <c r="CS5" s="66"/>
      <c r="CT5" s="66"/>
      <c r="CU5" s="66"/>
    </row>
    <row r="6" spans="1:99" ht="15" customHeight="1" x14ac:dyDescent="0.25">
      <c r="A6" s="66"/>
      <c r="B6" s="368" t="s">
        <v>4</v>
      </c>
      <c r="C6" s="368"/>
      <c r="D6" s="369"/>
      <c r="E6" s="428" t="s">
        <v>111</v>
      </c>
      <c r="F6" s="429"/>
      <c r="G6" s="429"/>
      <c r="H6" s="429"/>
      <c r="I6" s="430"/>
      <c r="J6" s="440" t="str">
        <f ca="1">IF(AND('Mapa final'!$J$10="Muy Alta",'Mapa final'!$N$10="Leve"),CONCATENATE("R",'Mapa final'!$A$10),"")</f>
        <v/>
      </c>
      <c r="K6" s="441"/>
      <c r="L6" s="441" t="e">
        <f>IF(AND('Mapa final'!#REF!="Muy Alta",'Mapa final'!#REF!="Leve"),CONCATENATE("R",'Mapa final'!#REF!),"")</f>
        <v>#REF!</v>
      </c>
      <c r="M6" s="441"/>
      <c r="N6" s="441" t="str">
        <f ca="1">IF(AND('Mapa final'!$J$11="Muy Alta",'Mapa final'!$N$11="Leve"),CONCATENATE("R",'Mapa final'!$A$11),"")</f>
        <v/>
      </c>
      <c r="O6" s="443"/>
      <c r="P6" s="440" t="str">
        <f ca="1">IF(AND('Mapa final'!$J$10="Muy Alta",'Mapa final'!$N$10="Menor"),CONCATENATE("R",'Mapa final'!$A$10),"")</f>
        <v/>
      </c>
      <c r="Q6" s="441"/>
      <c r="R6" s="441" t="e">
        <f>IF(AND('Mapa final'!#REF!="Muy Alta",'Mapa final'!#REF!="Menor"),CONCATENATE("R",'Mapa final'!#REF!),"")</f>
        <v>#REF!</v>
      </c>
      <c r="S6" s="441"/>
      <c r="T6" s="441" t="str">
        <f ca="1">IF(AND('Mapa final'!$J$11="Muy Alta",'Mapa final'!$N$11="Menor"),CONCATENATE("R",'Mapa final'!$A$11),"")</f>
        <v/>
      </c>
      <c r="U6" s="443"/>
      <c r="V6" s="440" t="str">
        <f ca="1">IF(AND('Mapa final'!$J$10="Muy Alta",'Mapa final'!$N$10="Moderado"),CONCATENATE("R",'Mapa final'!$A$10),"")</f>
        <v/>
      </c>
      <c r="W6" s="441"/>
      <c r="X6" s="441" t="e">
        <f>IF(AND('Mapa final'!#REF!="Muy Alta",'Mapa final'!#REF!="Moderado"),CONCATENATE("R",'Mapa final'!#REF!),"")</f>
        <v>#REF!</v>
      </c>
      <c r="Y6" s="441"/>
      <c r="Z6" s="441" t="str">
        <f ca="1">IF(AND('Mapa final'!$J$11="Muy Alta",'Mapa final'!$N$11="Moderado"),CONCATENATE("R",'Mapa final'!$A$11),"")</f>
        <v>R2</v>
      </c>
      <c r="AA6" s="443"/>
      <c r="AB6" s="440" t="str">
        <f ca="1">IF(AND('Mapa final'!$J$10="Muy Alta",'Mapa final'!$N$10="Mayor"),CONCATENATE("R",'Mapa final'!$A$10),"")</f>
        <v/>
      </c>
      <c r="AC6" s="441"/>
      <c r="AD6" s="441" t="e">
        <f>IF(AND('Mapa final'!#REF!="Muy Alta",'Mapa final'!#REF!="Mayor"),CONCATENATE("R",'Mapa final'!#REF!),"")</f>
        <v>#REF!</v>
      </c>
      <c r="AE6" s="441"/>
      <c r="AF6" s="441" t="str">
        <f ca="1">IF(AND('Mapa final'!$J$11="Muy Alta",'Mapa final'!$N$11="Mayor"),CONCATENATE("R",'Mapa final'!$A$11),"")</f>
        <v/>
      </c>
      <c r="AG6" s="443"/>
      <c r="AH6" s="455" t="str">
        <f ca="1">IF(AND('Mapa final'!$J$10="Muy Alta",'Mapa final'!$N$10="Catastrófico"),CONCATENATE("R",'Mapa final'!$A$10),"")</f>
        <v/>
      </c>
      <c r="AI6" s="456"/>
      <c r="AJ6" s="456" t="e">
        <f>IF(AND('Mapa final'!#REF!="Muy Alta",'Mapa final'!#REF!="Catastrófico"),CONCATENATE("R",'Mapa final'!#REF!),"")</f>
        <v>#REF!</v>
      </c>
      <c r="AK6" s="456"/>
      <c r="AL6" s="456" t="str">
        <f ca="1">IF(AND('Mapa final'!$J$11="Muy Alta",'Mapa final'!$N$11="Catastrófico"),CONCATENATE("R",'Mapa final'!$A$11),"")</f>
        <v/>
      </c>
      <c r="AM6" s="457"/>
      <c r="AO6" s="392" t="s">
        <v>78</v>
      </c>
      <c r="AP6" s="393"/>
      <c r="AQ6" s="393"/>
      <c r="AR6" s="393"/>
      <c r="AS6" s="393"/>
      <c r="AT6" s="394"/>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c r="BW6" s="66"/>
      <c r="BX6" s="66"/>
      <c r="BY6" s="66"/>
      <c r="BZ6" s="66"/>
      <c r="CA6" s="66"/>
      <c r="CB6" s="66"/>
    </row>
    <row r="7" spans="1:99" ht="15" customHeight="1" x14ac:dyDescent="0.25">
      <c r="A7" s="66"/>
      <c r="B7" s="368"/>
      <c r="C7" s="368"/>
      <c r="D7" s="369"/>
      <c r="E7" s="431"/>
      <c r="F7" s="432"/>
      <c r="G7" s="432"/>
      <c r="H7" s="432"/>
      <c r="I7" s="433"/>
      <c r="J7" s="442"/>
      <c r="K7" s="439"/>
      <c r="L7" s="439"/>
      <c r="M7" s="439"/>
      <c r="N7" s="439"/>
      <c r="O7" s="438"/>
      <c r="P7" s="442"/>
      <c r="Q7" s="439"/>
      <c r="R7" s="439"/>
      <c r="S7" s="439"/>
      <c r="T7" s="439"/>
      <c r="U7" s="438"/>
      <c r="V7" s="442"/>
      <c r="W7" s="439"/>
      <c r="X7" s="439"/>
      <c r="Y7" s="439"/>
      <c r="Z7" s="439"/>
      <c r="AA7" s="438"/>
      <c r="AB7" s="442"/>
      <c r="AC7" s="439"/>
      <c r="AD7" s="439"/>
      <c r="AE7" s="439"/>
      <c r="AF7" s="439"/>
      <c r="AG7" s="438"/>
      <c r="AH7" s="449"/>
      <c r="AI7" s="450"/>
      <c r="AJ7" s="450"/>
      <c r="AK7" s="450"/>
      <c r="AL7" s="450"/>
      <c r="AM7" s="451"/>
      <c r="AN7" s="66"/>
      <c r="AO7" s="395"/>
      <c r="AP7" s="396"/>
      <c r="AQ7" s="396"/>
      <c r="AR7" s="396"/>
      <c r="AS7" s="396"/>
      <c r="AT7" s="397"/>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c r="BW7" s="66"/>
      <c r="BX7" s="66"/>
      <c r="BY7" s="66"/>
      <c r="BZ7" s="66"/>
      <c r="CA7" s="66"/>
      <c r="CB7" s="66"/>
    </row>
    <row r="8" spans="1:99" ht="15" customHeight="1" x14ac:dyDescent="0.25">
      <c r="A8" s="66"/>
      <c r="B8" s="368"/>
      <c r="C8" s="368"/>
      <c r="D8" s="369"/>
      <c r="E8" s="431"/>
      <c r="F8" s="432"/>
      <c r="G8" s="432"/>
      <c r="H8" s="432"/>
      <c r="I8" s="433"/>
      <c r="J8" s="442" t="str">
        <f ca="1">IF(AND('Mapa final'!$J$12="Muy Alta",'Mapa final'!$N$12="Leve"),CONCATENATE("R",'Mapa final'!$A$12),"")</f>
        <v/>
      </c>
      <c r="K8" s="439"/>
      <c r="L8" s="437" t="str">
        <f ca="1">IF(AND('Mapa final'!$J$13="Muy Alta",'Mapa final'!$N$13="Leve"),CONCATENATE("R",'Mapa final'!$A$13),"")</f>
        <v/>
      </c>
      <c r="M8" s="437"/>
      <c r="N8" s="437" t="str">
        <f ca="1">IF(AND('Mapa final'!$J$19="Muy Alta",'Mapa final'!$N$19="Leve"),CONCATENATE("R",'Mapa final'!$A$19),"")</f>
        <v/>
      </c>
      <c r="O8" s="438"/>
      <c r="P8" s="442" t="str">
        <f ca="1">IF(AND('Mapa final'!$J$12="Muy Alta",'Mapa final'!$N$12="Menor"),CONCATENATE("R",'Mapa final'!$A$12),"")</f>
        <v/>
      </c>
      <c r="Q8" s="439"/>
      <c r="R8" s="437" t="str">
        <f ca="1">IF(AND('Mapa final'!$J$13="Muy Alta",'Mapa final'!$N$13="Menor"),CONCATENATE("R",'Mapa final'!$A$13),"")</f>
        <v/>
      </c>
      <c r="S8" s="437"/>
      <c r="T8" s="437" t="str">
        <f ca="1">IF(AND('Mapa final'!$J$19="Muy Alta",'Mapa final'!$N$19="Menor"),CONCATENATE("R",'Mapa final'!$A$19),"")</f>
        <v/>
      </c>
      <c r="U8" s="438"/>
      <c r="V8" s="442" t="str">
        <f ca="1">IF(AND('Mapa final'!$J$12="Muy Alta",'Mapa final'!$N$12="Moderado"),CONCATENATE("R",'Mapa final'!$A$12),"")</f>
        <v/>
      </c>
      <c r="W8" s="439"/>
      <c r="X8" s="437" t="str">
        <f ca="1">IF(AND('Mapa final'!$J$13="Muy Alta",'Mapa final'!$N$13="Moderado"),CONCATENATE("R",'Mapa final'!$A$13),"")</f>
        <v/>
      </c>
      <c r="Y8" s="437"/>
      <c r="Z8" s="437" t="str">
        <f ca="1">IF(AND('Mapa final'!$J$19="Muy Alta",'Mapa final'!$N$19="Moderado"),CONCATENATE("R",'Mapa final'!$A$19),"")</f>
        <v/>
      </c>
      <c r="AA8" s="438"/>
      <c r="AB8" s="442" t="str">
        <f ca="1">IF(AND('Mapa final'!$J$12="Muy Alta",'Mapa final'!$N$12="Mayor"),CONCATENATE("R",'Mapa final'!$A$12),"")</f>
        <v/>
      </c>
      <c r="AC8" s="439"/>
      <c r="AD8" s="437" t="str">
        <f ca="1">IF(AND('Mapa final'!$J$13="Muy Alta",'Mapa final'!$N$13="Mayor"),CONCATENATE("R",'Mapa final'!$A$13),"")</f>
        <v/>
      </c>
      <c r="AE8" s="437"/>
      <c r="AF8" s="437" t="str">
        <f ca="1">IF(AND('Mapa final'!$J$19="Muy Alta",'Mapa final'!$N$19="Mayor"),CONCATENATE("R",'Mapa final'!$A$19),"")</f>
        <v/>
      </c>
      <c r="AG8" s="438"/>
      <c r="AH8" s="449" t="str">
        <f ca="1">IF(AND('Mapa final'!$J$12="Muy Alta",'Mapa final'!$N$12="Catastrófico"),CONCATENATE("R",'Mapa final'!$A$12),"")</f>
        <v/>
      </c>
      <c r="AI8" s="450"/>
      <c r="AJ8" s="450" t="str">
        <f ca="1">IF(AND('Mapa final'!$J$13="Muy Alta",'Mapa final'!$N$13="Catastrófico"),CONCATENATE("R",'Mapa final'!$A$13),"")</f>
        <v/>
      </c>
      <c r="AK8" s="450"/>
      <c r="AL8" s="450" t="str">
        <f ca="1">IF(AND('Mapa final'!$J$19="Muy Alta",'Mapa final'!$N$19="Catastrófico"),CONCATENATE("R",'Mapa final'!$A$19),"")</f>
        <v/>
      </c>
      <c r="AM8" s="451"/>
      <c r="AN8" s="66"/>
      <c r="AO8" s="395"/>
      <c r="AP8" s="396"/>
      <c r="AQ8" s="396"/>
      <c r="AR8" s="396"/>
      <c r="AS8" s="396"/>
      <c r="AT8" s="397"/>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c r="BW8" s="66"/>
      <c r="BX8" s="66"/>
      <c r="BY8" s="66"/>
      <c r="BZ8" s="66"/>
      <c r="CA8" s="66"/>
      <c r="CB8" s="66"/>
    </row>
    <row r="9" spans="1:99" ht="15" customHeight="1" x14ac:dyDescent="0.25">
      <c r="A9" s="66"/>
      <c r="B9" s="368"/>
      <c r="C9" s="368"/>
      <c r="D9" s="369"/>
      <c r="E9" s="431"/>
      <c r="F9" s="432"/>
      <c r="G9" s="432"/>
      <c r="H9" s="432"/>
      <c r="I9" s="433"/>
      <c r="J9" s="442"/>
      <c r="K9" s="439"/>
      <c r="L9" s="437"/>
      <c r="M9" s="437"/>
      <c r="N9" s="437"/>
      <c r="O9" s="438"/>
      <c r="P9" s="442"/>
      <c r="Q9" s="439"/>
      <c r="R9" s="437"/>
      <c r="S9" s="437"/>
      <c r="T9" s="437"/>
      <c r="U9" s="438"/>
      <c r="V9" s="442"/>
      <c r="W9" s="439"/>
      <c r="X9" s="437"/>
      <c r="Y9" s="437"/>
      <c r="Z9" s="437"/>
      <c r="AA9" s="438"/>
      <c r="AB9" s="442"/>
      <c r="AC9" s="439"/>
      <c r="AD9" s="437"/>
      <c r="AE9" s="437"/>
      <c r="AF9" s="437"/>
      <c r="AG9" s="438"/>
      <c r="AH9" s="449"/>
      <c r="AI9" s="450"/>
      <c r="AJ9" s="450"/>
      <c r="AK9" s="450"/>
      <c r="AL9" s="450"/>
      <c r="AM9" s="451"/>
      <c r="AN9" s="66"/>
      <c r="AO9" s="395"/>
      <c r="AP9" s="396"/>
      <c r="AQ9" s="396"/>
      <c r="AR9" s="396"/>
      <c r="AS9" s="396"/>
      <c r="AT9" s="397"/>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c r="BW9" s="66"/>
      <c r="BX9" s="66"/>
      <c r="BY9" s="66"/>
      <c r="BZ9" s="66"/>
      <c r="CA9" s="66"/>
      <c r="CB9" s="66"/>
    </row>
    <row r="10" spans="1:99" ht="15" customHeight="1" x14ac:dyDescent="0.25">
      <c r="A10" s="66"/>
      <c r="B10" s="368"/>
      <c r="C10" s="368"/>
      <c r="D10" s="369"/>
      <c r="E10" s="431"/>
      <c r="F10" s="432"/>
      <c r="G10" s="432"/>
      <c r="H10" s="432"/>
      <c r="I10" s="433"/>
      <c r="J10" s="442" t="str">
        <f ca="1">IF(AND('Mapa final'!$J$25="Muy Alta",'Mapa final'!$N$25="Leve"),CONCATENATE("R",'Mapa final'!$A$25),"")</f>
        <v/>
      </c>
      <c r="K10" s="439"/>
      <c r="L10" s="437" t="str">
        <f ca="1">IF(AND('Mapa final'!$J$31="Muy Alta",'Mapa final'!$N$31="Leve"),CONCATENATE("R",'Mapa final'!$A$31),"")</f>
        <v/>
      </c>
      <c r="M10" s="437"/>
      <c r="N10" s="437" t="str">
        <f ca="1">IF(AND('Mapa final'!$J$37="Muy Alta",'Mapa final'!$N$37="Leve"),CONCATENATE("R",'Mapa final'!$A$37),"")</f>
        <v/>
      </c>
      <c r="O10" s="438"/>
      <c r="P10" s="442" t="str">
        <f ca="1">IF(AND('Mapa final'!$J$25="Muy Alta",'Mapa final'!$N$25="Menor"),CONCATENATE("R",'Mapa final'!$A$25),"")</f>
        <v/>
      </c>
      <c r="Q10" s="439"/>
      <c r="R10" s="437" t="str">
        <f ca="1">IF(AND('Mapa final'!$J$31="Muy Alta",'Mapa final'!$N$31="Menor"),CONCATENATE("R",'Mapa final'!$A$31),"")</f>
        <v/>
      </c>
      <c r="S10" s="437"/>
      <c r="T10" s="437" t="str">
        <f ca="1">IF(AND('Mapa final'!$J$37="Muy Alta",'Mapa final'!$N$37="Menor"),CONCATENATE("R",'Mapa final'!$A$37),"")</f>
        <v/>
      </c>
      <c r="U10" s="438"/>
      <c r="V10" s="442" t="str">
        <f ca="1">IF(AND('Mapa final'!$J$25="Muy Alta",'Mapa final'!$N$25="Moderado"),CONCATENATE("R",'Mapa final'!$A$25),"")</f>
        <v/>
      </c>
      <c r="W10" s="439"/>
      <c r="X10" s="437" t="str">
        <f ca="1">IF(AND('Mapa final'!$J$31="Muy Alta",'Mapa final'!$N$31="Moderado"),CONCATENATE("R",'Mapa final'!$A$31),"")</f>
        <v/>
      </c>
      <c r="Y10" s="437"/>
      <c r="Z10" s="437" t="str">
        <f ca="1">IF(AND('Mapa final'!$J$37="Muy Alta",'Mapa final'!$N$37="Moderado"),CONCATENATE("R",'Mapa final'!$A$37),"")</f>
        <v/>
      </c>
      <c r="AA10" s="438"/>
      <c r="AB10" s="442" t="str">
        <f ca="1">IF(AND('Mapa final'!$J$25="Muy Alta",'Mapa final'!$N$25="Mayor"),CONCATENATE("R",'Mapa final'!$A$25),"")</f>
        <v/>
      </c>
      <c r="AC10" s="439"/>
      <c r="AD10" s="437" t="str">
        <f ca="1">IF(AND('Mapa final'!$J$31="Muy Alta",'Mapa final'!$N$31="Mayor"),CONCATENATE("R",'Mapa final'!$A$31),"")</f>
        <v/>
      </c>
      <c r="AE10" s="437"/>
      <c r="AF10" s="437" t="str">
        <f ca="1">IF(AND('Mapa final'!$J$37="Muy Alta",'Mapa final'!$N$37="Mayor"),CONCATENATE("R",'Mapa final'!$A$37),"")</f>
        <v/>
      </c>
      <c r="AG10" s="438"/>
      <c r="AH10" s="449" t="str">
        <f ca="1">IF(AND('Mapa final'!$J$25="Muy Alta",'Mapa final'!$N$25="Catastrófico"),CONCATENATE("R",'Mapa final'!$A$25),"")</f>
        <v/>
      </c>
      <c r="AI10" s="450"/>
      <c r="AJ10" s="450" t="str">
        <f ca="1">IF(AND('Mapa final'!$J$31="Muy Alta",'Mapa final'!$N$31="Catastrófico"),CONCATENATE("R",'Mapa final'!$A$31),"")</f>
        <v/>
      </c>
      <c r="AK10" s="450"/>
      <c r="AL10" s="450" t="str">
        <f ca="1">IF(AND('Mapa final'!$J$37="Muy Alta",'Mapa final'!$N$37="Catastrófico"),CONCATENATE("R",'Mapa final'!$A$37),"")</f>
        <v/>
      </c>
      <c r="AM10" s="451"/>
      <c r="AN10" s="66"/>
      <c r="AO10" s="395"/>
      <c r="AP10" s="396"/>
      <c r="AQ10" s="396"/>
      <c r="AR10" s="396"/>
      <c r="AS10" s="396"/>
      <c r="AT10" s="397"/>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c r="BW10" s="66"/>
      <c r="BX10" s="66"/>
      <c r="BY10" s="66"/>
      <c r="BZ10" s="66"/>
      <c r="CA10" s="66"/>
      <c r="CB10" s="66"/>
    </row>
    <row r="11" spans="1:99" ht="15" customHeight="1" x14ac:dyDescent="0.25">
      <c r="A11" s="66"/>
      <c r="B11" s="368"/>
      <c r="C11" s="368"/>
      <c r="D11" s="369"/>
      <c r="E11" s="431"/>
      <c r="F11" s="432"/>
      <c r="G11" s="432"/>
      <c r="H11" s="432"/>
      <c r="I11" s="433"/>
      <c r="J11" s="442"/>
      <c r="K11" s="439"/>
      <c r="L11" s="437"/>
      <c r="M11" s="437"/>
      <c r="N11" s="437"/>
      <c r="O11" s="438"/>
      <c r="P11" s="442"/>
      <c r="Q11" s="439"/>
      <c r="R11" s="437"/>
      <c r="S11" s="437"/>
      <c r="T11" s="437"/>
      <c r="U11" s="438"/>
      <c r="V11" s="442"/>
      <c r="W11" s="439"/>
      <c r="X11" s="437"/>
      <c r="Y11" s="437"/>
      <c r="Z11" s="437"/>
      <c r="AA11" s="438"/>
      <c r="AB11" s="442"/>
      <c r="AC11" s="439"/>
      <c r="AD11" s="437"/>
      <c r="AE11" s="437"/>
      <c r="AF11" s="437"/>
      <c r="AG11" s="438"/>
      <c r="AH11" s="449"/>
      <c r="AI11" s="450"/>
      <c r="AJ11" s="450"/>
      <c r="AK11" s="450"/>
      <c r="AL11" s="450"/>
      <c r="AM11" s="451"/>
      <c r="AN11" s="66"/>
      <c r="AO11" s="395"/>
      <c r="AP11" s="396"/>
      <c r="AQ11" s="396"/>
      <c r="AR11" s="396"/>
      <c r="AS11" s="396"/>
      <c r="AT11" s="397"/>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c r="BW11" s="66"/>
      <c r="BX11" s="66"/>
      <c r="BY11" s="66"/>
      <c r="BZ11" s="66"/>
      <c r="CA11" s="66"/>
      <c r="CB11" s="66"/>
    </row>
    <row r="12" spans="1:99" ht="15" customHeight="1" x14ac:dyDescent="0.25">
      <c r="A12" s="66"/>
      <c r="B12" s="368"/>
      <c r="C12" s="368"/>
      <c r="D12" s="369"/>
      <c r="E12" s="431"/>
      <c r="F12" s="432"/>
      <c r="G12" s="432"/>
      <c r="H12" s="432"/>
      <c r="I12" s="433"/>
      <c r="J12" s="442" t="str">
        <f ca="1">IF(AND('Mapa final'!$J$43="Muy Alta",'Mapa final'!$N$43="Leve"),CONCATENATE("R",'Mapa final'!$A$43),"")</f>
        <v/>
      </c>
      <c r="K12" s="439"/>
      <c r="L12" s="437" t="str">
        <f>IF(AND('Mapa final'!$J$49="Muy Alta",'Mapa final'!$N$49="Leve"),CONCATENATE("R",'Mapa final'!$A$49),"")</f>
        <v/>
      </c>
      <c r="M12" s="437"/>
      <c r="N12" s="437" t="str">
        <f>IF(AND('Mapa final'!$J$55="Muy Alta",'Mapa final'!$N$55="Leve"),CONCATENATE("R",'Mapa final'!$A$55),"")</f>
        <v/>
      </c>
      <c r="O12" s="438"/>
      <c r="P12" s="442" t="str">
        <f ca="1">IF(AND('Mapa final'!$J$43="Muy Alta",'Mapa final'!$N$43="Menor"),CONCATENATE("R",'Mapa final'!$A$43),"")</f>
        <v/>
      </c>
      <c r="Q12" s="439"/>
      <c r="R12" s="437" t="str">
        <f>IF(AND('Mapa final'!$J$49="Muy Alta",'Mapa final'!$N$49="Menor"),CONCATENATE("R",'Mapa final'!$A$49),"")</f>
        <v/>
      </c>
      <c r="S12" s="437"/>
      <c r="T12" s="437" t="str">
        <f>IF(AND('Mapa final'!$J$55="Muy Alta",'Mapa final'!$N$55="Menor"),CONCATENATE("R",'Mapa final'!$A$55),"")</f>
        <v/>
      </c>
      <c r="U12" s="438"/>
      <c r="V12" s="442" t="str">
        <f ca="1">IF(AND('Mapa final'!$J$43="Muy Alta",'Mapa final'!$N$43="Moderado"),CONCATENATE("R",'Mapa final'!$A$43),"")</f>
        <v/>
      </c>
      <c r="W12" s="439"/>
      <c r="X12" s="437" t="str">
        <f>IF(AND('Mapa final'!$J$49="Muy Alta",'Mapa final'!$N$49="Moderado"),CONCATENATE("R",'Mapa final'!$A$49),"")</f>
        <v/>
      </c>
      <c r="Y12" s="437"/>
      <c r="Z12" s="437" t="str">
        <f>IF(AND('Mapa final'!$J$55="Muy Alta",'Mapa final'!$N$55="Moderado"),CONCATENATE("R",'Mapa final'!$A$55),"")</f>
        <v/>
      </c>
      <c r="AA12" s="438"/>
      <c r="AB12" s="442" t="str">
        <f ca="1">IF(AND('Mapa final'!$J$43="Muy Alta",'Mapa final'!$N$43="Mayor"),CONCATENATE("R",'Mapa final'!$A$43),"")</f>
        <v/>
      </c>
      <c r="AC12" s="439"/>
      <c r="AD12" s="437" t="str">
        <f>IF(AND('Mapa final'!$J$49="Muy Alta",'Mapa final'!$N$49="Mayor"),CONCATENATE("R",'Mapa final'!$A$49),"")</f>
        <v/>
      </c>
      <c r="AE12" s="437"/>
      <c r="AF12" s="437" t="str">
        <f>IF(AND('Mapa final'!$J$55="Muy Alta",'Mapa final'!$N$55="Mayor"),CONCATENATE("R",'Mapa final'!$A$55),"")</f>
        <v/>
      </c>
      <c r="AG12" s="438"/>
      <c r="AH12" s="449" t="str">
        <f ca="1">IF(AND('Mapa final'!$J$43="Muy Alta",'Mapa final'!$N$43="Catastrófico"),CONCATENATE("R",'Mapa final'!$A$43),"")</f>
        <v/>
      </c>
      <c r="AI12" s="450"/>
      <c r="AJ12" s="450" t="str">
        <f>IF(AND('Mapa final'!$J$49="Muy Alta",'Mapa final'!$N$49="Catastrófico"),CONCATENATE("R",'Mapa final'!$A$49),"")</f>
        <v/>
      </c>
      <c r="AK12" s="450"/>
      <c r="AL12" s="450" t="str">
        <f>IF(AND('Mapa final'!$J$55="Muy Alta",'Mapa final'!$N$55="Catastrófico"),CONCATENATE("R",'Mapa final'!$A$55),"")</f>
        <v/>
      </c>
      <c r="AM12" s="451"/>
      <c r="AN12" s="66"/>
      <c r="AO12" s="395"/>
      <c r="AP12" s="396"/>
      <c r="AQ12" s="396"/>
      <c r="AR12" s="396"/>
      <c r="AS12" s="396"/>
      <c r="AT12" s="397"/>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row>
    <row r="13" spans="1:99" ht="15.75" customHeight="1" thickBot="1" x14ac:dyDescent="0.3">
      <c r="A13" s="66"/>
      <c r="B13" s="368"/>
      <c r="C13" s="368"/>
      <c r="D13" s="369"/>
      <c r="E13" s="434"/>
      <c r="F13" s="435"/>
      <c r="G13" s="435"/>
      <c r="H13" s="435"/>
      <c r="I13" s="436"/>
      <c r="J13" s="442"/>
      <c r="K13" s="439"/>
      <c r="L13" s="439"/>
      <c r="M13" s="439"/>
      <c r="N13" s="439"/>
      <c r="O13" s="438"/>
      <c r="P13" s="442"/>
      <c r="Q13" s="439"/>
      <c r="R13" s="439"/>
      <c r="S13" s="439"/>
      <c r="T13" s="439"/>
      <c r="U13" s="438"/>
      <c r="V13" s="442"/>
      <c r="W13" s="439"/>
      <c r="X13" s="439"/>
      <c r="Y13" s="439"/>
      <c r="Z13" s="439"/>
      <c r="AA13" s="438"/>
      <c r="AB13" s="442"/>
      <c r="AC13" s="439"/>
      <c r="AD13" s="439"/>
      <c r="AE13" s="439"/>
      <c r="AF13" s="439"/>
      <c r="AG13" s="438"/>
      <c r="AH13" s="452"/>
      <c r="AI13" s="453"/>
      <c r="AJ13" s="453"/>
      <c r="AK13" s="453"/>
      <c r="AL13" s="453"/>
      <c r="AM13" s="454"/>
      <c r="AN13" s="66"/>
      <c r="AO13" s="398"/>
      <c r="AP13" s="399"/>
      <c r="AQ13" s="399"/>
      <c r="AR13" s="399"/>
      <c r="AS13" s="399"/>
      <c r="AT13" s="400"/>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c r="BW13" s="66"/>
      <c r="BX13" s="66"/>
      <c r="BY13" s="66"/>
      <c r="BZ13" s="66"/>
      <c r="CA13" s="66"/>
      <c r="CB13" s="66"/>
    </row>
    <row r="14" spans="1:99" ht="15" customHeight="1" x14ac:dyDescent="0.25">
      <c r="A14" s="66"/>
      <c r="B14" s="368"/>
      <c r="C14" s="368"/>
      <c r="D14" s="369"/>
      <c r="E14" s="428" t="s">
        <v>110</v>
      </c>
      <c r="F14" s="429"/>
      <c r="G14" s="429"/>
      <c r="H14" s="429"/>
      <c r="I14" s="429"/>
      <c r="J14" s="464" t="str">
        <f ca="1">IF(AND('Mapa final'!$J$10="Alta",'Mapa final'!$N$10="Leve"),CONCATENATE("R",'Mapa final'!$A$10),"")</f>
        <v/>
      </c>
      <c r="K14" s="465"/>
      <c r="L14" s="465" t="e">
        <f>IF(AND('Mapa final'!#REF!="Alta",'Mapa final'!#REF!="Leve"),CONCATENATE("R",'Mapa final'!#REF!),"")</f>
        <v>#REF!</v>
      </c>
      <c r="M14" s="465"/>
      <c r="N14" s="465" t="str">
        <f ca="1">IF(AND('Mapa final'!$J$11="Alta",'Mapa final'!$N$11="Leve"),CONCATENATE("R",'Mapa final'!$A$11),"")</f>
        <v/>
      </c>
      <c r="O14" s="466"/>
      <c r="P14" s="464" t="str">
        <f ca="1">IF(AND('Mapa final'!$J$10="Alta",'Mapa final'!$N$10="Menor"),CONCATENATE("R",'Mapa final'!$A$10),"")</f>
        <v/>
      </c>
      <c r="Q14" s="465"/>
      <c r="R14" s="465" t="e">
        <f>IF(AND('Mapa final'!#REF!="Alta",'Mapa final'!#REF!="Menor"),CONCATENATE("R",'Mapa final'!#REF!),"")</f>
        <v>#REF!</v>
      </c>
      <c r="S14" s="465"/>
      <c r="T14" s="465" t="str">
        <f ca="1">IF(AND('Mapa final'!$J$11="Alta",'Mapa final'!$N$11="Menor"),CONCATENATE("R",'Mapa final'!$A$11),"")</f>
        <v/>
      </c>
      <c r="U14" s="466"/>
      <c r="V14" s="440" t="str">
        <f ca="1">IF(AND('Mapa final'!$J$10="Alta",'Mapa final'!$N$10="Moderado"),CONCATENATE("R",'Mapa final'!$A$10),"")</f>
        <v/>
      </c>
      <c r="W14" s="441"/>
      <c r="X14" s="441" t="e">
        <f>IF(AND('Mapa final'!#REF!="Alta",'Mapa final'!#REF!="Moderado"),CONCATENATE("R",'Mapa final'!#REF!),"")</f>
        <v>#REF!</v>
      </c>
      <c r="Y14" s="441"/>
      <c r="Z14" s="441" t="str">
        <f ca="1">IF(AND('Mapa final'!$J$11="Alta",'Mapa final'!$N$11="Moderado"),CONCATENATE("R",'Mapa final'!$A$11),"")</f>
        <v/>
      </c>
      <c r="AA14" s="443"/>
      <c r="AB14" s="440" t="str">
        <f ca="1">IF(AND('Mapa final'!$J$10="Alta",'Mapa final'!$N$10="Mayor"),CONCATENATE("R",'Mapa final'!$A$10),"")</f>
        <v/>
      </c>
      <c r="AC14" s="441"/>
      <c r="AD14" s="441" t="e">
        <f>IF(AND('Mapa final'!#REF!="Alta",'Mapa final'!#REF!="Mayor"),CONCATENATE("R",'Mapa final'!#REF!),"")</f>
        <v>#REF!</v>
      </c>
      <c r="AE14" s="441"/>
      <c r="AF14" s="441" t="str">
        <f ca="1">IF(AND('Mapa final'!$J$11="Alta",'Mapa final'!$N$11="Mayor"),CONCATENATE("R",'Mapa final'!$A$11),"")</f>
        <v/>
      </c>
      <c r="AG14" s="443"/>
      <c r="AH14" s="455" t="str">
        <f ca="1">IF(AND('Mapa final'!$J$10="Alta",'Mapa final'!$N$10="Catastrófico"),CONCATENATE("R",'Mapa final'!$A$10),"")</f>
        <v/>
      </c>
      <c r="AI14" s="456"/>
      <c r="AJ14" s="456" t="e">
        <f>IF(AND('Mapa final'!#REF!="Alta",'Mapa final'!#REF!="Catastrófico"),CONCATENATE("R",'Mapa final'!#REF!),"")</f>
        <v>#REF!</v>
      </c>
      <c r="AK14" s="456"/>
      <c r="AL14" s="456" t="str">
        <f ca="1">IF(AND('Mapa final'!$J$11="Alta",'Mapa final'!$N$11="Catastrófico"),CONCATENATE("R",'Mapa final'!$A$11),"")</f>
        <v/>
      </c>
      <c r="AM14" s="457"/>
      <c r="AN14" s="66"/>
      <c r="AO14" s="401" t="s">
        <v>79</v>
      </c>
      <c r="AP14" s="402"/>
      <c r="AQ14" s="402"/>
      <c r="AR14" s="402"/>
      <c r="AS14" s="402"/>
      <c r="AT14" s="403"/>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c r="BW14" s="66"/>
      <c r="BX14" s="66"/>
      <c r="BY14" s="66"/>
      <c r="BZ14" s="66"/>
      <c r="CA14" s="66"/>
      <c r="CB14" s="66"/>
    </row>
    <row r="15" spans="1:99" ht="15" customHeight="1" x14ac:dyDescent="0.25">
      <c r="A15" s="66"/>
      <c r="B15" s="368"/>
      <c r="C15" s="368"/>
      <c r="D15" s="369"/>
      <c r="E15" s="431"/>
      <c r="F15" s="432"/>
      <c r="G15" s="432"/>
      <c r="H15" s="432"/>
      <c r="I15" s="444"/>
      <c r="J15" s="458"/>
      <c r="K15" s="459"/>
      <c r="L15" s="459"/>
      <c r="M15" s="459"/>
      <c r="N15" s="459"/>
      <c r="O15" s="460"/>
      <c r="P15" s="458"/>
      <c r="Q15" s="459"/>
      <c r="R15" s="459"/>
      <c r="S15" s="459"/>
      <c r="T15" s="459"/>
      <c r="U15" s="460"/>
      <c r="V15" s="442"/>
      <c r="W15" s="439"/>
      <c r="X15" s="439"/>
      <c r="Y15" s="439"/>
      <c r="Z15" s="439"/>
      <c r="AA15" s="438"/>
      <c r="AB15" s="442"/>
      <c r="AC15" s="439"/>
      <c r="AD15" s="439"/>
      <c r="AE15" s="439"/>
      <c r="AF15" s="439"/>
      <c r="AG15" s="438"/>
      <c r="AH15" s="449"/>
      <c r="AI15" s="450"/>
      <c r="AJ15" s="450"/>
      <c r="AK15" s="450"/>
      <c r="AL15" s="450"/>
      <c r="AM15" s="451"/>
      <c r="AN15" s="66"/>
      <c r="AO15" s="404"/>
      <c r="AP15" s="405"/>
      <c r="AQ15" s="405"/>
      <c r="AR15" s="405"/>
      <c r="AS15" s="405"/>
      <c r="AT15" s="40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c r="BW15" s="66"/>
      <c r="BX15" s="66"/>
      <c r="BY15" s="66"/>
      <c r="BZ15" s="66"/>
      <c r="CA15" s="66"/>
      <c r="CB15" s="66"/>
    </row>
    <row r="16" spans="1:99" ht="15" customHeight="1" x14ac:dyDescent="0.25">
      <c r="A16" s="66"/>
      <c r="B16" s="368"/>
      <c r="C16" s="368"/>
      <c r="D16" s="369"/>
      <c r="E16" s="431"/>
      <c r="F16" s="432"/>
      <c r="G16" s="432"/>
      <c r="H16" s="432"/>
      <c r="I16" s="444"/>
      <c r="J16" s="458" t="str">
        <f ca="1">IF(AND('Mapa final'!$J$12="Alta",'Mapa final'!$N$12="Leve"),CONCATENATE("R",'Mapa final'!$A$12),"")</f>
        <v/>
      </c>
      <c r="K16" s="459"/>
      <c r="L16" s="459" t="str">
        <f ca="1">IF(AND('Mapa final'!$J$13="Alta",'Mapa final'!$N$13="Leve"),CONCATENATE("R",'Mapa final'!$A$13),"")</f>
        <v/>
      </c>
      <c r="M16" s="459"/>
      <c r="N16" s="459" t="str">
        <f ca="1">IF(AND('Mapa final'!$J$19="Alta",'Mapa final'!$N$19="Leve"),CONCATENATE("R",'Mapa final'!$A$19),"")</f>
        <v/>
      </c>
      <c r="O16" s="460"/>
      <c r="P16" s="458" t="str">
        <f ca="1">IF(AND('Mapa final'!$J$12="Alta",'Mapa final'!$N$12="Menor"),CONCATENATE("R",'Mapa final'!$A$12),"")</f>
        <v/>
      </c>
      <c r="Q16" s="459"/>
      <c r="R16" s="459" t="str">
        <f ca="1">IF(AND('Mapa final'!$J$13="Alta",'Mapa final'!$N$13="Menor"),CONCATENATE("R",'Mapa final'!$A$13),"")</f>
        <v/>
      </c>
      <c r="S16" s="459"/>
      <c r="T16" s="459" t="str">
        <f ca="1">IF(AND('Mapa final'!$J$19="Alta",'Mapa final'!$N$19="Menor"),CONCATENATE("R",'Mapa final'!$A$19),"")</f>
        <v/>
      </c>
      <c r="U16" s="460"/>
      <c r="V16" s="442" t="str">
        <f ca="1">IF(AND('Mapa final'!$J$12="Alta",'Mapa final'!$N$12="Moderado"),CONCATENATE("R",'Mapa final'!$A$12),"")</f>
        <v/>
      </c>
      <c r="W16" s="439"/>
      <c r="X16" s="437" t="str">
        <f ca="1">IF(AND('Mapa final'!$J$13="Alta",'Mapa final'!$N$13="Moderado"),CONCATENATE("R",'Mapa final'!$A$13),"")</f>
        <v/>
      </c>
      <c r="Y16" s="437"/>
      <c r="Z16" s="437" t="str">
        <f ca="1">IF(AND('Mapa final'!$J$19="Alta",'Mapa final'!$N$19="Moderado"),CONCATENATE("R",'Mapa final'!$A$19),"")</f>
        <v/>
      </c>
      <c r="AA16" s="438"/>
      <c r="AB16" s="442" t="str">
        <f ca="1">IF(AND('Mapa final'!$J$12="Alta",'Mapa final'!$N$12="Mayor"),CONCATENATE("R",'Mapa final'!$A$12),"")</f>
        <v/>
      </c>
      <c r="AC16" s="439"/>
      <c r="AD16" s="437" t="str">
        <f ca="1">IF(AND('Mapa final'!$J$13="Alta",'Mapa final'!$N$13="Mayor"),CONCATENATE("R",'Mapa final'!$A$13),"")</f>
        <v/>
      </c>
      <c r="AE16" s="437"/>
      <c r="AF16" s="437" t="str">
        <f ca="1">IF(AND('Mapa final'!$J$19="Alta",'Mapa final'!$N$19="Mayor"),CONCATENATE("R",'Mapa final'!$A$19),"")</f>
        <v/>
      </c>
      <c r="AG16" s="438"/>
      <c r="AH16" s="449" t="str">
        <f ca="1">IF(AND('Mapa final'!$J$12="Alta",'Mapa final'!$N$12="Catastrófico"),CONCATENATE("R",'Mapa final'!$A$12),"")</f>
        <v/>
      </c>
      <c r="AI16" s="450"/>
      <c r="AJ16" s="450" t="str">
        <f ca="1">IF(AND('Mapa final'!$J$13="Alta",'Mapa final'!$N$13="Catastrófico"),CONCATENATE("R",'Mapa final'!$A$13),"")</f>
        <v/>
      </c>
      <c r="AK16" s="450"/>
      <c r="AL16" s="450" t="str">
        <f ca="1">IF(AND('Mapa final'!$J$19="Alta",'Mapa final'!$N$19="Catastrófico"),CONCATENATE("R",'Mapa final'!$A$19),"")</f>
        <v/>
      </c>
      <c r="AM16" s="451"/>
      <c r="AN16" s="66"/>
      <c r="AO16" s="404"/>
      <c r="AP16" s="405"/>
      <c r="AQ16" s="405"/>
      <c r="AR16" s="405"/>
      <c r="AS16" s="405"/>
      <c r="AT16" s="40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c r="BW16" s="66"/>
      <c r="BX16" s="66"/>
      <c r="BY16" s="66"/>
      <c r="BZ16" s="66"/>
      <c r="CA16" s="66"/>
      <c r="CB16" s="66"/>
    </row>
    <row r="17" spans="1:80" ht="15" customHeight="1" x14ac:dyDescent="0.25">
      <c r="A17" s="66"/>
      <c r="B17" s="368"/>
      <c r="C17" s="368"/>
      <c r="D17" s="369"/>
      <c r="E17" s="431"/>
      <c r="F17" s="432"/>
      <c r="G17" s="432"/>
      <c r="H17" s="432"/>
      <c r="I17" s="444"/>
      <c r="J17" s="458"/>
      <c r="K17" s="459"/>
      <c r="L17" s="459"/>
      <c r="M17" s="459"/>
      <c r="N17" s="459"/>
      <c r="O17" s="460"/>
      <c r="P17" s="458"/>
      <c r="Q17" s="459"/>
      <c r="R17" s="459"/>
      <c r="S17" s="459"/>
      <c r="T17" s="459"/>
      <c r="U17" s="460"/>
      <c r="V17" s="442"/>
      <c r="W17" s="439"/>
      <c r="X17" s="437"/>
      <c r="Y17" s="437"/>
      <c r="Z17" s="437"/>
      <c r="AA17" s="438"/>
      <c r="AB17" s="442"/>
      <c r="AC17" s="439"/>
      <c r="AD17" s="437"/>
      <c r="AE17" s="437"/>
      <c r="AF17" s="437"/>
      <c r="AG17" s="438"/>
      <c r="AH17" s="449"/>
      <c r="AI17" s="450"/>
      <c r="AJ17" s="450"/>
      <c r="AK17" s="450"/>
      <c r="AL17" s="450"/>
      <c r="AM17" s="451"/>
      <c r="AN17" s="66"/>
      <c r="AO17" s="404"/>
      <c r="AP17" s="405"/>
      <c r="AQ17" s="405"/>
      <c r="AR17" s="405"/>
      <c r="AS17" s="405"/>
      <c r="AT17" s="406"/>
      <c r="AU17" s="66"/>
      <c r="AV17" s="66"/>
      <c r="AW17" s="66"/>
      <c r="AX17" s="66"/>
      <c r="AY17" s="66"/>
      <c r="AZ17" s="66"/>
      <c r="BA17" s="66"/>
      <c r="BB17" s="66"/>
      <c r="BC17" s="66"/>
      <c r="BD17" s="66"/>
      <c r="BE17" s="66"/>
      <c r="BF17" s="66"/>
      <c r="BG17" s="66"/>
      <c r="BH17" s="66"/>
      <c r="BI17" s="66"/>
      <c r="BJ17" s="66"/>
      <c r="BK17" s="66"/>
      <c r="BL17" s="66"/>
      <c r="BM17" s="66"/>
      <c r="BN17" s="66"/>
      <c r="BO17" s="66"/>
      <c r="BP17" s="66"/>
      <c r="BQ17" s="66"/>
      <c r="BR17" s="66"/>
      <c r="BS17" s="66"/>
      <c r="BT17" s="66"/>
      <c r="BU17" s="66"/>
      <c r="BV17" s="66"/>
      <c r="BW17" s="66"/>
      <c r="BX17" s="66"/>
      <c r="BY17" s="66"/>
      <c r="BZ17" s="66"/>
      <c r="CA17" s="66"/>
      <c r="CB17" s="66"/>
    </row>
    <row r="18" spans="1:80" ht="15" customHeight="1" x14ac:dyDescent="0.25">
      <c r="A18" s="66"/>
      <c r="B18" s="368"/>
      <c r="C18" s="368"/>
      <c r="D18" s="369"/>
      <c r="E18" s="431"/>
      <c r="F18" s="432"/>
      <c r="G18" s="432"/>
      <c r="H18" s="432"/>
      <c r="I18" s="444"/>
      <c r="J18" s="458" t="str">
        <f ca="1">IF(AND('Mapa final'!$J$25="Alta",'Mapa final'!$N$25="Leve"),CONCATENATE("R",'Mapa final'!$A$25),"")</f>
        <v/>
      </c>
      <c r="K18" s="459"/>
      <c r="L18" s="459" t="str">
        <f ca="1">IF(AND('Mapa final'!$J$31="Alta",'Mapa final'!$N$31="Leve"),CONCATENATE("R",'Mapa final'!$A$31),"")</f>
        <v/>
      </c>
      <c r="M18" s="459"/>
      <c r="N18" s="459" t="str">
        <f ca="1">IF(AND('Mapa final'!$J$37="Alta",'Mapa final'!$N$37="Leve"),CONCATENATE("R",'Mapa final'!$A$37),"")</f>
        <v/>
      </c>
      <c r="O18" s="460"/>
      <c r="P18" s="458" t="str">
        <f ca="1">IF(AND('Mapa final'!$J$25="Alta",'Mapa final'!$N$25="Menor"),CONCATENATE("R",'Mapa final'!$A$25),"")</f>
        <v/>
      </c>
      <c r="Q18" s="459"/>
      <c r="R18" s="459" t="str">
        <f ca="1">IF(AND('Mapa final'!$J$31="Alta",'Mapa final'!$N$31="Menor"),CONCATENATE("R",'Mapa final'!$A$31),"")</f>
        <v/>
      </c>
      <c r="S18" s="459"/>
      <c r="T18" s="459" t="str">
        <f ca="1">IF(AND('Mapa final'!$J$37="Alta",'Mapa final'!$N$37="Menor"),CONCATENATE("R",'Mapa final'!$A$37),"")</f>
        <v/>
      </c>
      <c r="U18" s="460"/>
      <c r="V18" s="442" t="str">
        <f ca="1">IF(AND('Mapa final'!$J$25="Alta",'Mapa final'!$N$25="Moderado"),CONCATENATE("R",'Mapa final'!$A$25),"")</f>
        <v/>
      </c>
      <c r="W18" s="439"/>
      <c r="X18" s="437" t="str">
        <f ca="1">IF(AND('Mapa final'!$J$31="Alta",'Mapa final'!$N$31="Moderado"),CONCATENATE("R",'Mapa final'!$A$31),"")</f>
        <v/>
      </c>
      <c r="Y18" s="437"/>
      <c r="Z18" s="437" t="str">
        <f ca="1">IF(AND('Mapa final'!$J$37="Alta",'Mapa final'!$N$37="Moderado"),CONCATENATE("R",'Mapa final'!$A$37),"")</f>
        <v/>
      </c>
      <c r="AA18" s="438"/>
      <c r="AB18" s="442" t="str">
        <f ca="1">IF(AND('Mapa final'!$J$25="Alta",'Mapa final'!$N$25="Mayor"),CONCATENATE("R",'Mapa final'!$A$25),"")</f>
        <v/>
      </c>
      <c r="AC18" s="439"/>
      <c r="AD18" s="437" t="str">
        <f ca="1">IF(AND('Mapa final'!$J$31="Alta",'Mapa final'!$N$31="Mayor"),CONCATENATE("R",'Mapa final'!$A$31),"")</f>
        <v/>
      </c>
      <c r="AE18" s="437"/>
      <c r="AF18" s="437" t="str">
        <f ca="1">IF(AND('Mapa final'!$J$37="Alta",'Mapa final'!$N$37="Mayor"),CONCATENATE("R",'Mapa final'!$A$37),"")</f>
        <v/>
      </c>
      <c r="AG18" s="438"/>
      <c r="AH18" s="449" t="str">
        <f ca="1">IF(AND('Mapa final'!$J$25="Alta",'Mapa final'!$N$25="Catastrófico"),CONCATENATE("R",'Mapa final'!$A$25),"")</f>
        <v/>
      </c>
      <c r="AI18" s="450"/>
      <c r="AJ18" s="450" t="str">
        <f ca="1">IF(AND('Mapa final'!$J$31="Alta",'Mapa final'!$N$31="Catastrófico"),CONCATENATE("R",'Mapa final'!$A$31),"")</f>
        <v/>
      </c>
      <c r="AK18" s="450"/>
      <c r="AL18" s="450" t="str">
        <f ca="1">IF(AND('Mapa final'!$J$37="Alta",'Mapa final'!$N$37="Catastrófico"),CONCATENATE("R",'Mapa final'!$A$37),"")</f>
        <v/>
      </c>
      <c r="AM18" s="451"/>
      <c r="AN18" s="66"/>
      <c r="AO18" s="404"/>
      <c r="AP18" s="405"/>
      <c r="AQ18" s="405"/>
      <c r="AR18" s="405"/>
      <c r="AS18" s="405"/>
      <c r="AT18" s="406"/>
      <c r="AU18" s="66"/>
      <c r="AV18" s="66"/>
      <c r="AW18" s="66"/>
      <c r="AX18" s="66"/>
      <c r="AY18" s="66"/>
      <c r="AZ18" s="66"/>
      <c r="BA18" s="66"/>
      <c r="BB18" s="66"/>
      <c r="BC18" s="66"/>
      <c r="BD18" s="66"/>
      <c r="BE18" s="66"/>
      <c r="BF18" s="66"/>
      <c r="BG18" s="66"/>
      <c r="BH18" s="66"/>
      <c r="BI18" s="66"/>
      <c r="BJ18" s="66"/>
      <c r="BK18" s="66"/>
      <c r="BL18" s="66"/>
      <c r="BM18" s="66"/>
      <c r="BN18" s="66"/>
      <c r="BO18" s="66"/>
      <c r="BP18" s="66"/>
      <c r="BQ18" s="66"/>
      <c r="BR18" s="66"/>
      <c r="BS18" s="66"/>
      <c r="BT18" s="66"/>
      <c r="BU18" s="66"/>
      <c r="BV18" s="66"/>
      <c r="BW18" s="66"/>
      <c r="BX18" s="66"/>
      <c r="BY18" s="66"/>
      <c r="BZ18" s="66"/>
      <c r="CA18" s="66"/>
      <c r="CB18" s="66"/>
    </row>
    <row r="19" spans="1:80" ht="15" customHeight="1" x14ac:dyDescent="0.25">
      <c r="A19" s="66"/>
      <c r="B19" s="368"/>
      <c r="C19" s="368"/>
      <c r="D19" s="369"/>
      <c r="E19" s="431"/>
      <c r="F19" s="432"/>
      <c r="G19" s="432"/>
      <c r="H19" s="432"/>
      <c r="I19" s="444"/>
      <c r="J19" s="458"/>
      <c r="K19" s="459"/>
      <c r="L19" s="459"/>
      <c r="M19" s="459"/>
      <c r="N19" s="459"/>
      <c r="O19" s="460"/>
      <c r="P19" s="458"/>
      <c r="Q19" s="459"/>
      <c r="R19" s="459"/>
      <c r="S19" s="459"/>
      <c r="T19" s="459"/>
      <c r="U19" s="460"/>
      <c r="V19" s="442"/>
      <c r="W19" s="439"/>
      <c r="X19" s="437"/>
      <c r="Y19" s="437"/>
      <c r="Z19" s="437"/>
      <c r="AA19" s="438"/>
      <c r="AB19" s="442"/>
      <c r="AC19" s="439"/>
      <c r="AD19" s="437"/>
      <c r="AE19" s="437"/>
      <c r="AF19" s="437"/>
      <c r="AG19" s="438"/>
      <c r="AH19" s="449"/>
      <c r="AI19" s="450"/>
      <c r="AJ19" s="450"/>
      <c r="AK19" s="450"/>
      <c r="AL19" s="450"/>
      <c r="AM19" s="451"/>
      <c r="AN19" s="66"/>
      <c r="AO19" s="404"/>
      <c r="AP19" s="405"/>
      <c r="AQ19" s="405"/>
      <c r="AR19" s="405"/>
      <c r="AS19" s="405"/>
      <c r="AT19" s="406"/>
      <c r="AU19" s="66"/>
      <c r="AV19" s="66"/>
      <c r="AW19" s="66"/>
      <c r="AX19" s="66"/>
      <c r="AY19" s="66"/>
      <c r="AZ19" s="66"/>
      <c r="BA19" s="66"/>
      <c r="BB19" s="66"/>
      <c r="BC19" s="66"/>
      <c r="BD19" s="66"/>
      <c r="BE19" s="66"/>
      <c r="BF19" s="66"/>
      <c r="BG19" s="66"/>
      <c r="BH19" s="66"/>
      <c r="BI19" s="66"/>
      <c r="BJ19" s="66"/>
      <c r="BK19" s="66"/>
      <c r="BL19" s="66"/>
      <c r="BM19" s="66"/>
      <c r="BN19" s="66"/>
      <c r="BO19" s="66"/>
      <c r="BP19" s="66"/>
      <c r="BQ19" s="66"/>
      <c r="BR19" s="66"/>
      <c r="BS19" s="66"/>
      <c r="BT19" s="66"/>
      <c r="BU19" s="66"/>
      <c r="BV19" s="66"/>
      <c r="BW19" s="66"/>
      <c r="BX19" s="66"/>
      <c r="BY19" s="66"/>
      <c r="BZ19" s="66"/>
      <c r="CA19" s="66"/>
      <c r="CB19" s="66"/>
    </row>
    <row r="20" spans="1:80" ht="15" customHeight="1" x14ac:dyDescent="0.25">
      <c r="A20" s="66"/>
      <c r="B20" s="368"/>
      <c r="C20" s="368"/>
      <c r="D20" s="369"/>
      <c r="E20" s="431"/>
      <c r="F20" s="432"/>
      <c r="G20" s="432"/>
      <c r="H20" s="432"/>
      <c r="I20" s="444"/>
      <c r="J20" s="458" t="str">
        <f ca="1">IF(AND('Mapa final'!$J$43="Alta",'Mapa final'!$N$43="Leve"),CONCATENATE("R",'Mapa final'!$A$43),"")</f>
        <v/>
      </c>
      <c r="K20" s="459"/>
      <c r="L20" s="459" t="str">
        <f>IF(AND('Mapa final'!$J$49="Alta",'Mapa final'!$N$49="Leve"),CONCATENATE("R",'Mapa final'!$A$49),"")</f>
        <v/>
      </c>
      <c r="M20" s="459"/>
      <c r="N20" s="459" t="str">
        <f>IF(AND('Mapa final'!$J$55="Alta",'Mapa final'!$N$55="Leve"),CONCATENATE("R",'Mapa final'!$A$55),"")</f>
        <v/>
      </c>
      <c r="O20" s="460"/>
      <c r="P20" s="458" t="str">
        <f ca="1">IF(AND('Mapa final'!$J$43="Alta",'Mapa final'!$N$43="Menor"),CONCATENATE("R",'Mapa final'!$A$43),"")</f>
        <v/>
      </c>
      <c r="Q20" s="459"/>
      <c r="R20" s="459" t="str">
        <f>IF(AND('Mapa final'!$J$49="Alta",'Mapa final'!$N$49="Menor"),CONCATENATE("R",'Mapa final'!$A$49),"")</f>
        <v/>
      </c>
      <c r="S20" s="459"/>
      <c r="T20" s="459" t="str">
        <f>IF(AND('Mapa final'!$J$55="Alta",'Mapa final'!$N$55="Menor"),CONCATENATE("R",'Mapa final'!$A$55),"")</f>
        <v/>
      </c>
      <c r="U20" s="460"/>
      <c r="V20" s="442" t="str">
        <f ca="1">IF(AND('Mapa final'!$J$43="Alta",'Mapa final'!$N$43="Moderado"),CONCATENATE("R",'Mapa final'!$A$43),"")</f>
        <v/>
      </c>
      <c r="W20" s="439"/>
      <c r="X20" s="437" t="str">
        <f>IF(AND('Mapa final'!$J$49="Alta",'Mapa final'!$N$49="Moderado"),CONCATENATE("R",'Mapa final'!$A$49),"")</f>
        <v/>
      </c>
      <c r="Y20" s="437"/>
      <c r="Z20" s="437" t="str">
        <f>IF(AND('Mapa final'!$J$55="Alta",'Mapa final'!$N$55="Moderado"),CONCATENATE("R",'Mapa final'!$A$55),"")</f>
        <v/>
      </c>
      <c r="AA20" s="438"/>
      <c r="AB20" s="442" t="str">
        <f ca="1">IF(AND('Mapa final'!$J$43="Alta",'Mapa final'!$N$43="Mayor"),CONCATENATE("R",'Mapa final'!$A$43),"")</f>
        <v/>
      </c>
      <c r="AC20" s="439"/>
      <c r="AD20" s="437" t="str">
        <f>IF(AND('Mapa final'!$J$49="Alta",'Mapa final'!$N$49="Mayor"),CONCATENATE("R",'Mapa final'!$A$49),"")</f>
        <v/>
      </c>
      <c r="AE20" s="437"/>
      <c r="AF20" s="437" t="str">
        <f>IF(AND('Mapa final'!$J$55="Alta",'Mapa final'!$N$55="Mayor"),CONCATENATE("R",'Mapa final'!$A$55),"")</f>
        <v/>
      </c>
      <c r="AG20" s="438"/>
      <c r="AH20" s="449" t="str">
        <f ca="1">IF(AND('Mapa final'!$J$43="Alta",'Mapa final'!$N$43="Catastrófico"),CONCATENATE("R",'Mapa final'!$A$43),"")</f>
        <v/>
      </c>
      <c r="AI20" s="450"/>
      <c r="AJ20" s="450" t="str">
        <f>IF(AND('Mapa final'!$J$49="Alta",'Mapa final'!$N$49="Catastrófico"),CONCATENATE("R",'Mapa final'!$A$49),"")</f>
        <v/>
      </c>
      <c r="AK20" s="450"/>
      <c r="AL20" s="450" t="str">
        <f>IF(AND('Mapa final'!$J$55="Alta",'Mapa final'!$N$55="Catastrófico"),CONCATENATE("R",'Mapa final'!$A$55),"")</f>
        <v/>
      </c>
      <c r="AM20" s="451"/>
      <c r="AN20" s="66"/>
      <c r="AO20" s="404"/>
      <c r="AP20" s="405"/>
      <c r="AQ20" s="405"/>
      <c r="AR20" s="405"/>
      <c r="AS20" s="405"/>
      <c r="AT20" s="406"/>
      <c r="AU20" s="66"/>
      <c r="AV20" s="66"/>
      <c r="AW20" s="66"/>
      <c r="AX20" s="66"/>
      <c r="AY20" s="66"/>
      <c r="AZ20" s="66"/>
      <c r="BA20" s="66"/>
      <c r="BB20" s="66"/>
      <c r="BC20" s="66"/>
      <c r="BD20" s="66"/>
      <c r="BE20" s="66"/>
      <c r="BF20" s="66"/>
      <c r="BG20" s="66"/>
      <c r="BH20" s="66"/>
      <c r="BI20" s="66"/>
      <c r="BJ20" s="66"/>
      <c r="BK20" s="66"/>
      <c r="BL20" s="66"/>
      <c r="BM20" s="66"/>
      <c r="BN20" s="66"/>
      <c r="BO20" s="66"/>
      <c r="BP20" s="66"/>
      <c r="BQ20" s="66"/>
      <c r="BR20" s="66"/>
      <c r="BS20" s="66"/>
      <c r="BT20" s="66"/>
      <c r="BU20" s="66"/>
      <c r="BV20" s="66"/>
      <c r="BW20" s="66"/>
      <c r="BX20" s="66"/>
      <c r="BY20" s="66"/>
      <c r="BZ20" s="66"/>
      <c r="CA20" s="66"/>
      <c r="CB20" s="66"/>
    </row>
    <row r="21" spans="1:80" ht="15.75" customHeight="1" thickBot="1" x14ac:dyDescent="0.3">
      <c r="A21" s="66"/>
      <c r="B21" s="368"/>
      <c r="C21" s="368"/>
      <c r="D21" s="369"/>
      <c r="E21" s="434"/>
      <c r="F21" s="435"/>
      <c r="G21" s="435"/>
      <c r="H21" s="435"/>
      <c r="I21" s="435"/>
      <c r="J21" s="461"/>
      <c r="K21" s="462"/>
      <c r="L21" s="462"/>
      <c r="M21" s="462"/>
      <c r="N21" s="462"/>
      <c r="O21" s="463"/>
      <c r="P21" s="461"/>
      <c r="Q21" s="462"/>
      <c r="R21" s="462"/>
      <c r="S21" s="462"/>
      <c r="T21" s="462"/>
      <c r="U21" s="463"/>
      <c r="V21" s="446"/>
      <c r="W21" s="447"/>
      <c r="X21" s="447"/>
      <c r="Y21" s="447"/>
      <c r="Z21" s="447"/>
      <c r="AA21" s="448"/>
      <c r="AB21" s="446"/>
      <c r="AC21" s="447"/>
      <c r="AD21" s="447"/>
      <c r="AE21" s="447"/>
      <c r="AF21" s="447"/>
      <c r="AG21" s="448"/>
      <c r="AH21" s="452"/>
      <c r="AI21" s="453"/>
      <c r="AJ21" s="453"/>
      <c r="AK21" s="453"/>
      <c r="AL21" s="453"/>
      <c r="AM21" s="454"/>
      <c r="AN21" s="66"/>
      <c r="AO21" s="407"/>
      <c r="AP21" s="408"/>
      <c r="AQ21" s="408"/>
      <c r="AR21" s="408"/>
      <c r="AS21" s="408"/>
      <c r="AT21" s="409"/>
      <c r="AU21" s="66"/>
      <c r="AV21" s="66"/>
      <c r="AW21" s="66"/>
      <c r="AX21" s="66"/>
      <c r="AY21" s="66"/>
      <c r="AZ21" s="66"/>
      <c r="BA21" s="66"/>
      <c r="BB21" s="66"/>
      <c r="BC21" s="66"/>
      <c r="BD21" s="66"/>
      <c r="BE21" s="66"/>
      <c r="BF21" s="66"/>
      <c r="BG21" s="66"/>
      <c r="BH21" s="66"/>
      <c r="BI21" s="66"/>
      <c r="BJ21" s="66"/>
      <c r="BK21" s="66"/>
      <c r="BL21" s="66"/>
      <c r="BM21" s="66"/>
      <c r="BN21" s="66"/>
      <c r="BO21" s="66"/>
      <c r="BP21" s="66"/>
      <c r="BQ21" s="66"/>
      <c r="BR21" s="66"/>
      <c r="BS21" s="66"/>
      <c r="BT21" s="66"/>
      <c r="BU21" s="66"/>
      <c r="BV21" s="66"/>
      <c r="BW21" s="66"/>
      <c r="BX21" s="66"/>
      <c r="BY21" s="66"/>
      <c r="BZ21" s="66"/>
      <c r="CA21" s="66"/>
      <c r="CB21" s="66"/>
    </row>
    <row r="22" spans="1:80" x14ac:dyDescent="0.25">
      <c r="A22" s="66"/>
      <c r="B22" s="368"/>
      <c r="C22" s="368"/>
      <c r="D22" s="369"/>
      <c r="E22" s="428" t="s">
        <v>112</v>
      </c>
      <c r="F22" s="429"/>
      <c r="G22" s="429"/>
      <c r="H22" s="429"/>
      <c r="I22" s="430"/>
      <c r="J22" s="464" t="str">
        <f ca="1">IF(AND('Mapa final'!$J$10="Media",'Mapa final'!$N$10="Leve"),CONCATENATE("R",'Mapa final'!$A$10),"")</f>
        <v/>
      </c>
      <c r="K22" s="465"/>
      <c r="L22" s="465" t="e">
        <f>IF(AND('Mapa final'!#REF!="Media",'Mapa final'!#REF!="Leve"),CONCATENATE("R",'Mapa final'!#REF!),"")</f>
        <v>#REF!</v>
      </c>
      <c r="M22" s="465"/>
      <c r="N22" s="465" t="str">
        <f ca="1">IF(AND('Mapa final'!$J$11="Media",'Mapa final'!$N$11="Leve"),CONCATENATE("R",'Mapa final'!$A$11),"")</f>
        <v/>
      </c>
      <c r="O22" s="466"/>
      <c r="P22" s="464" t="str">
        <f ca="1">IF(AND('Mapa final'!$J$10="Media",'Mapa final'!$N$10="Menor"),CONCATENATE("R",'Mapa final'!$A$10),"")</f>
        <v/>
      </c>
      <c r="Q22" s="465"/>
      <c r="R22" s="465" t="e">
        <f>IF(AND('Mapa final'!#REF!="Media",'Mapa final'!#REF!="Menor"),CONCATENATE("R",'Mapa final'!#REF!),"")</f>
        <v>#REF!</v>
      </c>
      <c r="S22" s="465"/>
      <c r="T22" s="465" t="str">
        <f ca="1">IF(AND('Mapa final'!$J$11="Media",'Mapa final'!$N$11="Menor"),CONCATENATE("R",'Mapa final'!$A$11),"")</f>
        <v/>
      </c>
      <c r="U22" s="466"/>
      <c r="V22" s="464" t="str">
        <f ca="1">IF(AND('Mapa final'!$J$10="Media",'Mapa final'!$N$10="Moderado"),CONCATENATE("R",'Mapa final'!$A$10),"")</f>
        <v/>
      </c>
      <c r="W22" s="465"/>
      <c r="X22" s="465" t="e">
        <f>IF(AND('Mapa final'!#REF!="Media",'Mapa final'!#REF!="Moderado"),CONCATENATE("R",'Mapa final'!#REF!),"")</f>
        <v>#REF!</v>
      </c>
      <c r="Y22" s="465"/>
      <c r="Z22" s="465" t="str">
        <f ca="1">IF(AND('Mapa final'!$J$11="Media",'Mapa final'!$N$11="Moderado"),CONCATENATE("R",'Mapa final'!$A$11),"")</f>
        <v/>
      </c>
      <c r="AA22" s="466"/>
      <c r="AB22" s="440" t="str">
        <f ca="1">IF(AND('Mapa final'!$J$10="Media",'Mapa final'!$N$10="Mayor"),CONCATENATE("R",'Mapa final'!$A$10),"")</f>
        <v/>
      </c>
      <c r="AC22" s="441"/>
      <c r="AD22" s="441" t="e">
        <f>IF(AND('Mapa final'!#REF!="Media",'Mapa final'!#REF!="Mayor"),CONCATENATE("R",'Mapa final'!#REF!),"")</f>
        <v>#REF!</v>
      </c>
      <c r="AE22" s="441"/>
      <c r="AF22" s="441" t="str">
        <f ca="1">IF(AND('Mapa final'!$J$11="Media",'Mapa final'!$N$11="Mayor"),CONCATENATE("R",'Mapa final'!$A$11),"")</f>
        <v/>
      </c>
      <c r="AG22" s="443"/>
      <c r="AH22" s="455" t="str">
        <f ca="1">IF(AND('Mapa final'!$J$10="Media",'Mapa final'!$N$10="Catastrófico"),CONCATENATE("R",'Mapa final'!$A$10),"")</f>
        <v/>
      </c>
      <c r="AI22" s="456"/>
      <c r="AJ22" s="456" t="e">
        <f>IF(AND('Mapa final'!#REF!="Media",'Mapa final'!#REF!="Catastrófico"),CONCATENATE("R",'Mapa final'!#REF!),"")</f>
        <v>#REF!</v>
      </c>
      <c r="AK22" s="456"/>
      <c r="AL22" s="456" t="str">
        <f ca="1">IF(AND('Mapa final'!$J$11="Media",'Mapa final'!$N$11="Catastrófico"),CONCATENATE("R",'Mapa final'!$A$11),"")</f>
        <v/>
      </c>
      <c r="AM22" s="457"/>
      <c r="AN22" s="66"/>
      <c r="AO22" s="410" t="s">
        <v>80</v>
      </c>
      <c r="AP22" s="411"/>
      <c r="AQ22" s="411"/>
      <c r="AR22" s="411"/>
      <c r="AS22" s="411"/>
      <c r="AT22" s="412"/>
      <c r="AU22" s="66"/>
      <c r="AV22" s="66"/>
      <c r="AW22" s="66"/>
      <c r="AX22" s="66"/>
      <c r="AY22" s="66"/>
      <c r="AZ22" s="66"/>
      <c r="BA22" s="66"/>
      <c r="BB22" s="66"/>
      <c r="BC22" s="66"/>
      <c r="BD22" s="66"/>
      <c r="BE22" s="66"/>
      <c r="BF22" s="66"/>
      <c r="BG22" s="66"/>
      <c r="BH22" s="66"/>
      <c r="BI22" s="66"/>
      <c r="BJ22" s="66"/>
      <c r="BK22" s="66"/>
      <c r="BL22" s="66"/>
      <c r="BM22" s="66"/>
      <c r="BN22" s="66"/>
      <c r="BO22" s="66"/>
      <c r="BP22" s="66"/>
      <c r="BQ22" s="66"/>
      <c r="BR22" s="66"/>
      <c r="BS22" s="66"/>
      <c r="BT22" s="66"/>
      <c r="BU22" s="66"/>
      <c r="BV22" s="66"/>
      <c r="BW22" s="66"/>
      <c r="BX22" s="66"/>
      <c r="BY22" s="66"/>
      <c r="BZ22" s="66"/>
      <c r="CA22" s="66"/>
      <c r="CB22" s="66"/>
    </row>
    <row r="23" spans="1:80" x14ac:dyDescent="0.25">
      <c r="A23" s="66"/>
      <c r="B23" s="368"/>
      <c r="C23" s="368"/>
      <c r="D23" s="369"/>
      <c r="E23" s="431"/>
      <c r="F23" s="432"/>
      <c r="G23" s="432"/>
      <c r="H23" s="432"/>
      <c r="I23" s="433"/>
      <c r="J23" s="458"/>
      <c r="K23" s="459"/>
      <c r="L23" s="459"/>
      <c r="M23" s="459"/>
      <c r="N23" s="459"/>
      <c r="O23" s="460"/>
      <c r="P23" s="458"/>
      <c r="Q23" s="459"/>
      <c r="R23" s="459"/>
      <c r="S23" s="459"/>
      <c r="T23" s="459"/>
      <c r="U23" s="460"/>
      <c r="V23" s="458"/>
      <c r="W23" s="459"/>
      <c r="X23" s="459"/>
      <c r="Y23" s="459"/>
      <c r="Z23" s="459"/>
      <c r="AA23" s="460"/>
      <c r="AB23" s="442"/>
      <c r="AC23" s="439"/>
      <c r="AD23" s="439"/>
      <c r="AE23" s="439"/>
      <c r="AF23" s="439"/>
      <c r="AG23" s="438"/>
      <c r="AH23" s="449"/>
      <c r="AI23" s="450"/>
      <c r="AJ23" s="450"/>
      <c r="AK23" s="450"/>
      <c r="AL23" s="450"/>
      <c r="AM23" s="451"/>
      <c r="AN23" s="66"/>
      <c r="AO23" s="413"/>
      <c r="AP23" s="414"/>
      <c r="AQ23" s="414"/>
      <c r="AR23" s="414"/>
      <c r="AS23" s="414"/>
      <c r="AT23" s="415"/>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row>
    <row r="24" spans="1:80" x14ac:dyDescent="0.25">
      <c r="A24" s="66"/>
      <c r="B24" s="368"/>
      <c r="C24" s="368"/>
      <c r="D24" s="369"/>
      <c r="E24" s="431"/>
      <c r="F24" s="432"/>
      <c r="G24" s="432"/>
      <c r="H24" s="432"/>
      <c r="I24" s="433"/>
      <c r="J24" s="458" t="str">
        <f ca="1">IF(AND('Mapa final'!$J$12="Media",'Mapa final'!$N$12="Leve"),CONCATENATE("R",'Mapa final'!$A$12),"")</f>
        <v/>
      </c>
      <c r="K24" s="459"/>
      <c r="L24" s="459" t="str">
        <f ca="1">IF(AND('Mapa final'!$J$13="Media",'Mapa final'!$N$13="Leve"),CONCATENATE("R",'Mapa final'!$A$13),"")</f>
        <v/>
      </c>
      <c r="M24" s="459"/>
      <c r="N24" s="459" t="str">
        <f ca="1">IF(AND('Mapa final'!$J$19="Media",'Mapa final'!$N$19="Leve"),CONCATENATE("R",'Mapa final'!$A$19),"")</f>
        <v/>
      </c>
      <c r="O24" s="460"/>
      <c r="P24" s="458" t="str">
        <f ca="1">IF(AND('Mapa final'!$J$12="Media",'Mapa final'!$N$12="Menor"),CONCATENATE("R",'Mapa final'!$A$12),"")</f>
        <v/>
      </c>
      <c r="Q24" s="459"/>
      <c r="R24" s="459" t="str">
        <f ca="1">IF(AND('Mapa final'!$J$13="Media",'Mapa final'!$N$13="Menor"),CONCATENATE("R",'Mapa final'!$A$13),"")</f>
        <v/>
      </c>
      <c r="S24" s="459"/>
      <c r="T24" s="459" t="str">
        <f ca="1">IF(AND('Mapa final'!$J$19="Media",'Mapa final'!$N$19="Menor"),CONCATENATE("R",'Mapa final'!$A$19),"")</f>
        <v/>
      </c>
      <c r="U24" s="460"/>
      <c r="V24" s="458" t="str">
        <f ca="1">IF(AND('Mapa final'!$J$12="Media",'Mapa final'!$N$12="Moderado"),CONCATENATE("R",'Mapa final'!$A$12),"")</f>
        <v/>
      </c>
      <c r="W24" s="459"/>
      <c r="X24" s="459" t="str">
        <f ca="1">IF(AND('Mapa final'!$J$13="Media",'Mapa final'!$N$13="Moderado"),CONCATENATE("R",'Mapa final'!$A$13),"")</f>
        <v/>
      </c>
      <c r="Y24" s="459"/>
      <c r="Z24" s="459" t="str">
        <f ca="1">IF(AND('Mapa final'!$J$19="Media",'Mapa final'!$N$19="Moderado"),CONCATENATE("R",'Mapa final'!$A$19),"")</f>
        <v/>
      </c>
      <c r="AA24" s="460"/>
      <c r="AB24" s="442" t="str">
        <f ca="1">IF(AND('Mapa final'!$J$12="Media",'Mapa final'!$N$12="Mayor"),CONCATENATE("R",'Mapa final'!$A$12),"")</f>
        <v/>
      </c>
      <c r="AC24" s="439"/>
      <c r="AD24" s="437" t="str">
        <f ca="1">IF(AND('Mapa final'!$J$13="Media",'Mapa final'!$N$13="Mayor"),CONCATENATE("R",'Mapa final'!$A$13),"")</f>
        <v/>
      </c>
      <c r="AE24" s="437"/>
      <c r="AF24" s="437" t="str">
        <f ca="1">IF(AND('Mapa final'!$J$19="Media",'Mapa final'!$N$19="Mayor"),CONCATENATE("R",'Mapa final'!$A$19),"")</f>
        <v/>
      </c>
      <c r="AG24" s="438"/>
      <c r="AH24" s="449" t="str">
        <f ca="1">IF(AND('Mapa final'!$J$12="Media",'Mapa final'!$N$12="Catastrófico"),CONCATENATE("R",'Mapa final'!$A$12),"")</f>
        <v/>
      </c>
      <c r="AI24" s="450"/>
      <c r="AJ24" s="450" t="str">
        <f ca="1">IF(AND('Mapa final'!$J$13="Media",'Mapa final'!$N$13="Catastrófico"),CONCATENATE("R",'Mapa final'!$A$13),"")</f>
        <v/>
      </c>
      <c r="AK24" s="450"/>
      <c r="AL24" s="450" t="str">
        <f ca="1">IF(AND('Mapa final'!$J$19="Media",'Mapa final'!$N$19="Catastrófico"),CONCATENATE("R",'Mapa final'!$A$19),"")</f>
        <v/>
      </c>
      <c r="AM24" s="451"/>
      <c r="AN24" s="66"/>
      <c r="AO24" s="413"/>
      <c r="AP24" s="414"/>
      <c r="AQ24" s="414"/>
      <c r="AR24" s="414"/>
      <c r="AS24" s="414"/>
      <c r="AT24" s="415"/>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row>
    <row r="25" spans="1:80" x14ac:dyDescent="0.25">
      <c r="A25" s="66"/>
      <c r="B25" s="368"/>
      <c r="C25" s="368"/>
      <c r="D25" s="369"/>
      <c r="E25" s="431"/>
      <c r="F25" s="432"/>
      <c r="G25" s="432"/>
      <c r="H25" s="432"/>
      <c r="I25" s="433"/>
      <c r="J25" s="458"/>
      <c r="K25" s="459"/>
      <c r="L25" s="459"/>
      <c r="M25" s="459"/>
      <c r="N25" s="459"/>
      <c r="O25" s="460"/>
      <c r="P25" s="458"/>
      <c r="Q25" s="459"/>
      <c r="R25" s="459"/>
      <c r="S25" s="459"/>
      <c r="T25" s="459"/>
      <c r="U25" s="460"/>
      <c r="V25" s="458"/>
      <c r="W25" s="459"/>
      <c r="X25" s="459"/>
      <c r="Y25" s="459"/>
      <c r="Z25" s="459"/>
      <c r="AA25" s="460"/>
      <c r="AB25" s="442"/>
      <c r="AC25" s="439"/>
      <c r="AD25" s="437"/>
      <c r="AE25" s="437"/>
      <c r="AF25" s="437"/>
      <c r="AG25" s="438"/>
      <c r="AH25" s="449"/>
      <c r="AI25" s="450"/>
      <c r="AJ25" s="450"/>
      <c r="AK25" s="450"/>
      <c r="AL25" s="450"/>
      <c r="AM25" s="451"/>
      <c r="AN25" s="66"/>
      <c r="AO25" s="413"/>
      <c r="AP25" s="414"/>
      <c r="AQ25" s="414"/>
      <c r="AR25" s="414"/>
      <c r="AS25" s="414"/>
      <c r="AT25" s="415"/>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row>
    <row r="26" spans="1:80" x14ac:dyDescent="0.25">
      <c r="A26" s="66"/>
      <c r="B26" s="368"/>
      <c r="C26" s="368"/>
      <c r="D26" s="369"/>
      <c r="E26" s="431"/>
      <c r="F26" s="432"/>
      <c r="G26" s="432"/>
      <c r="H26" s="432"/>
      <c r="I26" s="433"/>
      <c r="J26" s="458" t="str">
        <f ca="1">IF(AND('Mapa final'!$J$25="Media",'Mapa final'!$N$25="Leve"),CONCATENATE("R",'Mapa final'!$A$25),"")</f>
        <v/>
      </c>
      <c r="K26" s="459"/>
      <c r="L26" s="459" t="str">
        <f ca="1">IF(AND('Mapa final'!$J$31="Media",'Mapa final'!$N$31="Leve"),CONCATENATE("R",'Mapa final'!$A$31),"")</f>
        <v/>
      </c>
      <c r="M26" s="459"/>
      <c r="N26" s="459" t="str">
        <f ca="1">IF(AND('Mapa final'!$J$37="Media",'Mapa final'!$N$37="Leve"),CONCATENATE("R",'Mapa final'!$A$37),"")</f>
        <v/>
      </c>
      <c r="O26" s="460"/>
      <c r="P26" s="458" t="str">
        <f ca="1">IF(AND('Mapa final'!$J$25="Media",'Mapa final'!$N$25="Menor"),CONCATENATE("R",'Mapa final'!$A$25),"")</f>
        <v/>
      </c>
      <c r="Q26" s="459"/>
      <c r="R26" s="459" t="str">
        <f ca="1">IF(AND('Mapa final'!$J$31="Media",'Mapa final'!$N$31="Menor"),CONCATENATE("R",'Mapa final'!$A$31),"")</f>
        <v/>
      </c>
      <c r="S26" s="459"/>
      <c r="T26" s="459" t="str">
        <f ca="1">IF(AND('Mapa final'!$J$37="Media",'Mapa final'!$N$37="Menor"),CONCATENATE("R",'Mapa final'!$A$37),"")</f>
        <v/>
      </c>
      <c r="U26" s="460"/>
      <c r="V26" s="458" t="str">
        <f ca="1">IF(AND('Mapa final'!$J$25="Media",'Mapa final'!$N$25="Moderado"),CONCATENATE("R",'Mapa final'!$A$25),"")</f>
        <v/>
      </c>
      <c r="W26" s="459"/>
      <c r="X26" s="459" t="str">
        <f ca="1">IF(AND('Mapa final'!$J$31="Media",'Mapa final'!$N$31="Moderado"),CONCATENATE("R",'Mapa final'!$A$31),"")</f>
        <v/>
      </c>
      <c r="Y26" s="459"/>
      <c r="Z26" s="459" t="str">
        <f ca="1">IF(AND('Mapa final'!$J$37="Media",'Mapa final'!$N$37="Moderado"),CONCATENATE("R",'Mapa final'!$A$37),"")</f>
        <v/>
      </c>
      <c r="AA26" s="460"/>
      <c r="AB26" s="442" t="str">
        <f ca="1">IF(AND('Mapa final'!$J$25="Media",'Mapa final'!$N$25="Mayor"),CONCATENATE("R",'Mapa final'!$A$25),"")</f>
        <v/>
      </c>
      <c r="AC26" s="439"/>
      <c r="AD26" s="437" t="str">
        <f ca="1">IF(AND('Mapa final'!$J$31="Media",'Mapa final'!$N$31="Mayor"),CONCATENATE("R",'Mapa final'!$A$31),"")</f>
        <v/>
      </c>
      <c r="AE26" s="437"/>
      <c r="AF26" s="437" t="str">
        <f ca="1">IF(AND('Mapa final'!$J$37="Media",'Mapa final'!$N$37="Mayor"),CONCATENATE("R",'Mapa final'!$A$37),"")</f>
        <v/>
      </c>
      <c r="AG26" s="438"/>
      <c r="AH26" s="449" t="str">
        <f ca="1">IF(AND('Mapa final'!$J$25="Media",'Mapa final'!$N$25="Catastrófico"),CONCATENATE("R",'Mapa final'!$A$25),"")</f>
        <v/>
      </c>
      <c r="AI26" s="450"/>
      <c r="AJ26" s="450" t="str">
        <f ca="1">IF(AND('Mapa final'!$J$31="Media",'Mapa final'!$N$31="Catastrófico"),CONCATENATE("R",'Mapa final'!$A$31),"")</f>
        <v/>
      </c>
      <c r="AK26" s="450"/>
      <c r="AL26" s="450" t="str">
        <f ca="1">IF(AND('Mapa final'!$J$37="Media",'Mapa final'!$N$37="Catastrófico"),CONCATENATE("R",'Mapa final'!$A$37),"")</f>
        <v/>
      </c>
      <c r="AM26" s="451"/>
      <c r="AN26" s="66"/>
      <c r="AO26" s="413"/>
      <c r="AP26" s="414"/>
      <c r="AQ26" s="414"/>
      <c r="AR26" s="414"/>
      <c r="AS26" s="414"/>
      <c r="AT26" s="415"/>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row>
    <row r="27" spans="1:80" x14ac:dyDescent="0.25">
      <c r="A27" s="66"/>
      <c r="B27" s="368"/>
      <c r="C27" s="368"/>
      <c r="D27" s="369"/>
      <c r="E27" s="431"/>
      <c r="F27" s="432"/>
      <c r="G27" s="432"/>
      <c r="H27" s="432"/>
      <c r="I27" s="433"/>
      <c r="J27" s="458"/>
      <c r="K27" s="459"/>
      <c r="L27" s="459"/>
      <c r="M27" s="459"/>
      <c r="N27" s="459"/>
      <c r="O27" s="460"/>
      <c r="P27" s="458"/>
      <c r="Q27" s="459"/>
      <c r="R27" s="459"/>
      <c r="S27" s="459"/>
      <c r="T27" s="459"/>
      <c r="U27" s="460"/>
      <c r="V27" s="458"/>
      <c r="W27" s="459"/>
      <c r="X27" s="459"/>
      <c r="Y27" s="459"/>
      <c r="Z27" s="459"/>
      <c r="AA27" s="460"/>
      <c r="AB27" s="442"/>
      <c r="AC27" s="439"/>
      <c r="AD27" s="437"/>
      <c r="AE27" s="437"/>
      <c r="AF27" s="437"/>
      <c r="AG27" s="438"/>
      <c r="AH27" s="449"/>
      <c r="AI27" s="450"/>
      <c r="AJ27" s="450"/>
      <c r="AK27" s="450"/>
      <c r="AL27" s="450"/>
      <c r="AM27" s="451"/>
      <c r="AN27" s="66"/>
      <c r="AO27" s="413"/>
      <c r="AP27" s="414"/>
      <c r="AQ27" s="414"/>
      <c r="AR27" s="414"/>
      <c r="AS27" s="414"/>
      <c r="AT27" s="415"/>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row>
    <row r="28" spans="1:80" x14ac:dyDescent="0.25">
      <c r="A28" s="66"/>
      <c r="B28" s="368"/>
      <c r="C28" s="368"/>
      <c r="D28" s="369"/>
      <c r="E28" s="431"/>
      <c r="F28" s="432"/>
      <c r="G28" s="432"/>
      <c r="H28" s="432"/>
      <c r="I28" s="433"/>
      <c r="J28" s="458" t="str">
        <f ca="1">IF(AND('Mapa final'!$J$43="Media",'Mapa final'!$N$43="Leve"),CONCATENATE("R",'Mapa final'!$A$43),"")</f>
        <v/>
      </c>
      <c r="K28" s="459"/>
      <c r="L28" s="459" t="str">
        <f>IF(AND('Mapa final'!$J$49="Media",'Mapa final'!$N$49="Leve"),CONCATENATE("R",'Mapa final'!$A$49),"")</f>
        <v/>
      </c>
      <c r="M28" s="459"/>
      <c r="N28" s="459" t="str">
        <f>IF(AND('Mapa final'!$J$55="Media",'Mapa final'!$N$55="Leve"),CONCATENATE("R",'Mapa final'!$A$55),"")</f>
        <v/>
      </c>
      <c r="O28" s="460"/>
      <c r="P28" s="458" t="str">
        <f ca="1">IF(AND('Mapa final'!$J$43="Media",'Mapa final'!$N$43="Menor"),CONCATENATE("R",'Mapa final'!$A$43),"")</f>
        <v/>
      </c>
      <c r="Q28" s="459"/>
      <c r="R28" s="459" t="str">
        <f>IF(AND('Mapa final'!$J$49="Media",'Mapa final'!$N$49="Menor"),CONCATENATE("R",'Mapa final'!$A$49),"")</f>
        <v/>
      </c>
      <c r="S28" s="459"/>
      <c r="T28" s="459" t="str">
        <f>IF(AND('Mapa final'!$J$55="Media",'Mapa final'!$N$55="Menor"),CONCATENATE("R",'Mapa final'!$A$55),"")</f>
        <v/>
      </c>
      <c r="U28" s="460"/>
      <c r="V28" s="458" t="str">
        <f ca="1">IF(AND('Mapa final'!$J$43="Media",'Mapa final'!$N$43="Moderado"),CONCATENATE("R",'Mapa final'!$A$43),"")</f>
        <v/>
      </c>
      <c r="W28" s="459"/>
      <c r="X28" s="459" t="str">
        <f>IF(AND('Mapa final'!$J$49="Media",'Mapa final'!$N$49="Moderado"),CONCATENATE("R",'Mapa final'!$A$49),"")</f>
        <v/>
      </c>
      <c r="Y28" s="459"/>
      <c r="Z28" s="459" t="str">
        <f>IF(AND('Mapa final'!$J$55="Media",'Mapa final'!$N$55="Moderado"),CONCATENATE("R",'Mapa final'!$A$55),"")</f>
        <v/>
      </c>
      <c r="AA28" s="460"/>
      <c r="AB28" s="442" t="str">
        <f ca="1">IF(AND('Mapa final'!$J$43="Media",'Mapa final'!$N$43="Mayor"),CONCATENATE("R",'Mapa final'!$A$43),"")</f>
        <v/>
      </c>
      <c r="AC28" s="439"/>
      <c r="AD28" s="437" t="str">
        <f>IF(AND('Mapa final'!$J$49="Media",'Mapa final'!$N$49="Mayor"),CONCATENATE("R",'Mapa final'!$A$49),"")</f>
        <v/>
      </c>
      <c r="AE28" s="437"/>
      <c r="AF28" s="437" t="str">
        <f>IF(AND('Mapa final'!$J$55="Media",'Mapa final'!$N$55="Mayor"),CONCATENATE("R",'Mapa final'!$A$55),"")</f>
        <v/>
      </c>
      <c r="AG28" s="438"/>
      <c r="AH28" s="449" t="str">
        <f ca="1">IF(AND('Mapa final'!$J$43="Media",'Mapa final'!$N$43="Catastrófico"),CONCATENATE("R",'Mapa final'!$A$43),"")</f>
        <v/>
      </c>
      <c r="AI28" s="450"/>
      <c r="AJ28" s="450" t="str">
        <f>IF(AND('Mapa final'!$J$49="Media",'Mapa final'!$N$49="Catastrófico"),CONCATENATE("R",'Mapa final'!$A$49),"")</f>
        <v/>
      </c>
      <c r="AK28" s="450"/>
      <c r="AL28" s="450" t="str">
        <f>IF(AND('Mapa final'!$J$55="Media",'Mapa final'!$N$55="Catastrófico"),CONCATENATE("R",'Mapa final'!$A$55),"")</f>
        <v/>
      </c>
      <c r="AM28" s="451"/>
      <c r="AN28" s="66"/>
      <c r="AO28" s="413"/>
      <c r="AP28" s="414"/>
      <c r="AQ28" s="414"/>
      <c r="AR28" s="414"/>
      <c r="AS28" s="414"/>
      <c r="AT28" s="415"/>
      <c r="AU28" s="66"/>
      <c r="AV28" s="66"/>
      <c r="AW28" s="66"/>
      <c r="AX28" s="66"/>
      <c r="AY28" s="66"/>
      <c r="AZ28" s="66"/>
      <c r="BA28" s="66"/>
      <c r="BB28" s="66"/>
      <c r="BC28" s="66"/>
      <c r="BD28" s="66"/>
      <c r="BE28" s="66"/>
      <c r="BF28" s="66"/>
      <c r="BG28" s="66"/>
      <c r="BH28" s="66"/>
      <c r="BI28" s="66"/>
      <c r="BJ28" s="66"/>
      <c r="BK28" s="66"/>
      <c r="BL28" s="66"/>
      <c r="BM28" s="66"/>
      <c r="BN28" s="66"/>
      <c r="BO28" s="66"/>
      <c r="BP28" s="66"/>
      <c r="BQ28" s="66"/>
      <c r="BR28" s="66"/>
      <c r="BS28" s="66"/>
      <c r="BT28" s="66"/>
      <c r="BU28" s="66"/>
      <c r="BV28" s="66"/>
      <c r="BW28" s="66"/>
      <c r="BX28" s="66"/>
      <c r="BY28" s="66"/>
      <c r="BZ28" s="66"/>
      <c r="CA28" s="66"/>
      <c r="CB28" s="66"/>
    </row>
    <row r="29" spans="1:80" ht="15.75" thickBot="1" x14ac:dyDescent="0.3">
      <c r="A29" s="66"/>
      <c r="B29" s="368"/>
      <c r="C29" s="368"/>
      <c r="D29" s="369"/>
      <c r="E29" s="434"/>
      <c r="F29" s="435"/>
      <c r="G29" s="435"/>
      <c r="H29" s="435"/>
      <c r="I29" s="436"/>
      <c r="J29" s="458"/>
      <c r="K29" s="459"/>
      <c r="L29" s="459"/>
      <c r="M29" s="459"/>
      <c r="N29" s="459"/>
      <c r="O29" s="460"/>
      <c r="P29" s="461"/>
      <c r="Q29" s="462"/>
      <c r="R29" s="462"/>
      <c r="S29" s="462"/>
      <c r="T29" s="462"/>
      <c r="U29" s="463"/>
      <c r="V29" s="461"/>
      <c r="W29" s="462"/>
      <c r="X29" s="462"/>
      <c r="Y29" s="462"/>
      <c r="Z29" s="462"/>
      <c r="AA29" s="463"/>
      <c r="AB29" s="446"/>
      <c r="AC29" s="447"/>
      <c r="AD29" s="447"/>
      <c r="AE29" s="447"/>
      <c r="AF29" s="447"/>
      <c r="AG29" s="448"/>
      <c r="AH29" s="452"/>
      <c r="AI29" s="453"/>
      <c r="AJ29" s="453"/>
      <c r="AK29" s="453"/>
      <c r="AL29" s="453"/>
      <c r="AM29" s="454"/>
      <c r="AN29" s="66"/>
      <c r="AO29" s="416"/>
      <c r="AP29" s="417"/>
      <c r="AQ29" s="417"/>
      <c r="AR29" s="417"/>
      <c r="AS29" s="417"/>
      <c r="AT29" s="418"/>
      <c r="AU29" s="66"/>
      <c r="AV29" s="66"/>
      <c r="AW29" s="66"/>
      <c r="AX29" s="66"/>
      <c r="AY29" s="66"/>
      <c r="AZ29" s="66"/>
      <c r="BA29" s="66"/>
      <c r="BB29" s="66"/>
      <c r="BC29" s="66"/>
      <c r="BD29" s="66"/>
      <c r="BE29" s="66"/>
      <c r="BF29" s="66"/>
      <c r="BG29" s="66"/>
      <c r="BH29" s="66"/>
      <c r="BI29" s="66"/>
      <c r="BJ29" s="66"/>
      <c r="BK29" s="66"/>
      <c r="BL29" s="66"/>
      <c r="BM29" s="66"/>
      <c r="BN29" s="66"/>
      <c r="BO29" s="66"/>
      <c r="BP29" s="66"/>
      <c r="BQ29" s="66"/>
      <c r="BR29" s="66"/>
      <c r="BS29" s="66"/>
      <c r="BT29" s="66"/>
      <c r="BU29" s="66"/>
      <c r="BV29" s="66"/>
      <c r="BW29" s="66"/>
      <c r="BX29" s="66"/>
      <c r="BY29" s="66"/>
      <c r="BZ29" s="66"/>
      <c r="CA29" s="66"/>
      <c r="CB29" s="66"/>
    </row>
    <row r="30" spans="1:80" x14ac:dyDescent="0.25">
      <c r="A30" s="66"/>
      <c r="B30" s="368"/>
      <c r="C30" s="368"/>
      <c r="D30" s="369"/>
      <c r="E30" s="428" t="s">
        <v>109</v>
      </c>
      <c r="F30" s="429"/>
      <c r="G30" s="429"/>
      <c r="H30" s="429"/>
      <c r="I30" s="429"/>
      <c r="J30" s="473" t="str">
        <f ca="1">IF(AND('Mapa final'!$J$10="Baja",'Mapa final'!$N$10="Leve"),CONCATENATE("R",'Mapa final'!$A$10),"")</f>
        <v/>
      </c>
      <c r="K30" s="474"/>
      <c r="L30" s="474" t="e">
        <f>IF(AND('Mapa final'!#REF!="Baja",'Mapa final'!#REF!="Leve"),CONCATENATE("R",'Mapa final'!#REF!),"")</f>
        <v>#REF!</v>
      </c>
      <c r="M30" s="474"/>
      <c r="N30" s="474" t="str">
        <f ca="1">IF(AND('Mapa final'!$J$11="Baja",'Mapa final'!$N$11="Leve"),CONCATENATE("R",'Mapa final'!$A$11),"")</f>
        <v/>
      </c>
      <c r="O30" s="475"/>
      <c r="P30" s="465" t="str">
        <f ca="1">IF(AND('Mapa final'!$J$10="Baja",'Mapa final'!$N$10="Menor"),CONCATENATE("R",'Mapa final'!$A$10),"")</f>
        <v/>
      </c>
      <c r="Q30" s="465"/>
      <c r="R30" s="465" t="e">
        <f>IF(AND('Mapa final'!#REF!="Baja",'Mapa final'!#REF!="Menor"),CONCATENATE("R",'Mapa final'!#REF!),"")</f>
        <v>#REF!</v>
      </c>
      <c r="S30" s="465"/>
      <c r="T30" s="465" t="str">
        <f ca="1">IF(AND('Mapa final'!$J$11="Baja",'Mapa final'!$N$11="Menor"),CONCATENATE("R",'Mapa final'!$A$11),"")</f>
        <v/>
      </c>
      <c r="U30" s="466"/>
      <c r="V30" s="464" t="str">
        <f ca="1">IF(AND('Mapa final'!$J$10="Baja",'Mapa final'!$N$10="Moderado"),CONCATENATE("R",'Mapa final'!$A$10),"")</f>
        <v/>
      </c>
      <c r="W30" s="465"/>
      <c r="X30" s="465" t="e">
        <f>IF(AND('Mapa final'!#REF!="Baja",'Mapa final'!#REF!="Moderado"),CONCATENATE("R",'Mapa final'!#REF!),"")</f>
        <v>#REF!</v>
      </c>
      <c r="Y30" s="465"/>
      <c r="Z30" s="465" t="str">
        <f ca="1">IF(AND('Mapa final'!$J$11="Baja",'Mapa final'!$N$11="Moderado"),CONCATENATE("R",'Mapa final'!$A$11),"")</f>
        <v/>
      </c>
      <c r="AA30" s="466"/>
      <c r="AB30" s="440" t="str">
        <f ca="1">IF(AND('Mapa final'!$J$10="Baja",'Mapa final'!$N$10="Mayor"),CONCATENATE("R",'Mapa final'!$A$10),"")</f>
        <v/>
      </c>
      <c r="AC30" s="441"/>
      <c r="AD30" s="441" t="e">
        <f>IF(AND('Mapa final'!#REF!="Baja",'Mapa final'!#REF!="Mayor"),CONCATENATE("R",'Mapa final'!#REF!),"")</f>
        <v>#REF!</v>
      </c>
      <c r="AE30" s="441"/>
      <c r="AF30" s="441" t="str">
        <f ca="1">IF(AND('Mapa final'!$J$11="Baja",'Mapa final'!$N$11="Mayor"),CONCATENATE("R",'Mapa final'!$A$11),"")</f>
        <v/>
      </c>
      <c r="AG30" s="443"/>
      <c r="AH30" s="455" t="str">
        <f ca="1">IF(AND('Mapa final'!$J$10="Baja",'Mapa final'!$N$10="Catastrófico"),CONCATENATE("R",'Mapa final'!$A$10),"")</f>
        <v>R1</v>
      </c>
      <c r="AI30" s="456"/>
      <c r="AJ30" s="456" t="e">
        <f>IF(AND('Mapa final'!#REF!="Baja",'Mapa final'!#REF!="Catastrófico"),CONCATENATE("R",'Mapa final'!#REF!),"")</f>
        <v>#REF!</v>
      </c>
      <c r="AK30" s="456"/>
      <c r="AL30" s="456" t="str">
        <f ca="1">IF(AND('Mapa final'!$J$11="Baja",'Mapa final'!$N$11="Catastrófico"),CONCATENATE("R",'Mapa final'!$A$11),"")</f>
        <v/>
      </c>
      <c r="AM30" s="457"/>
      <c r="AN30" s="66"/>
      <c r="AO30" s="419" t="s">
        <v>81</v>
      </c>
      <c r="AP30" s="420"/>
      <c r="AQ30" s="420"/>
      <c r="AR30" s="420"/>
      <c r="AS30" s="420"/>
      <c r="AT30" s="421"/>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row>
    <row r="31" spans="1:80" x14ac:dyDescent="0.25">
      <c r="A31" s="66"/>
      <c r="B31" s="368"/>
      <c r="C31" s="368"/>
      <c r="D31" s="369"/>
      <c r="E31" s="431"/>
      <c r="F31" s="432"/>
      <c r="G31" s="432"/>
      <c r="H31" s="432"/>
      <c r="I31" s="444"/>
      <c r="J31" s="469"/>
      <c r="K31" s="467"/>
      <c r="L31" s="467"/>
      <c r="M31" s="467"/>
      <c r="N31" s="467"/>
      <c r="O31" s="468"/>
      <c r="P31" s="459"/>
      <c r="Q31" s="459"/>
      <c r="R31" s="459"/>
      <c r="S31" s="459"/>
      <c r="T31" s="459"/>
      <c r="U31" s="460"/>
      <c r="V31" s="458"/>
      <c r="W31" s="459"/>
      <c r="X31" s="459"/>
      <c r="Y31" s="459"/>
      <c r="Z31" s="459"/>
      <c r="AA31" s="460"/>
      <c r="AB31" s="442"/>
      <c r="AC31" s="439"/>
      <c r="AD31" s="439"/>
      <c r="AE31" s="439"/>
      <c r="AF31" s="439"/>
      <c r="AG31" s="438"/>
      <c r="AH31" s="449"/>
      <c r="AI31" s="450"/>
      <c r="AJ31" s="450"/>
      <c r="AK31" s="450"/>
      <c r="AL31" s="450"/>
      <c r="AM31" s="451"/>
      <c r="AN31" s="66"/>
      <c r="AO31" s="422"/>
      <c r="AP31" s="423"/>
      <c r="AQ31" s="423"/>
      <c r="AR31" s="423"/>
      <c r="AS31" s="423"/>
      <c r="AT31" s="424"/>
      <c r="AU31" s="66"/>
      <c r="AV31" s="66"/>
      <c r="AW31" s="66"/>
      <c r="AX31" s="66"/>
      <c r="AY31" s="66"/>
      <c r="AZ31" s="66"/>
      <c r="BA31" s="66"/>
      <c r="BB31" s="66"/>
      <c r="BC31" s="66"/>
      <c r="BD31" s="66"/>
      <c r="BE31" s="66"/>
      <c r="BF31" s="66"/>
      <c r="BG31" s="66"/>
      <c r="BH31" s="66"/>
      <c r="BI31" s="66"/>
      <c r="BJ31" s="66"/>
      <c r="BK31" s="66"/>
      <c r="BL31" s="66"/>
      <c r="BM31" s="66"/>
      <c r="BN31" s="66"/>
      <c r="BO31" s="66"/>
      <c r="BP31" s="66"/>
      <c r="BQ31" s="66"/>
      <c r="BR31" s="66"/>
      <c r="BS31" s="66"/>
      <c r="BT31" s="66"/>
      <c r="BU31" s="66"/>
      <c r="BV31" s="66"/>
      <c r="BW31" s="66"/>
      <c r="BX31" s="66"/>
      <c r="BY31" s="66"/>
      <c r="BZ31" s="66"/>
      <c r="CA31" s="66"/>
      <c r="CB31" s="66"/>
    </row>
    <row r="32" spans="1:80" x14ac:dyDescent="0.25">
      <c r="A32" s="66"/>
      <c r="B32" s="368"/>
      <c r="C32" s="368"/>
      <c r="D32" s="369"/>
      <c r="E32" s="431"/>
      <c r="F32" s="432"/>
      <c r="G32" s="432"/>
      <c r="H32" s="432"/>
      <c r="I32" s="444"/>
      <c r="J32" s="469" t="str">
        <f ca="1">IF(AND('Mapa final'!$J$12="Baja",'Mapa final'!$N$12="Leve"),CONCATENATE("R",'Mapa final'!$A$12),"")</f>
        <v/>
      </c>
      <c r="K32" s="467"/>
      <c r="L32" s="467" t="str">
        <f ca="1">IF(AND('Mapa final'!$J$13="Baja",'Mapa final'!$N$13="Leve"),CONCATENATE("R",'Mapa final'!$A$13),"")</f>
        <v/>
      </c>
      <c r="M32" s="467"/>
      <c r="N32" s="467" t="str">
        <f ca="1">IF(AND('Mapa final'!$J$19="Baja",'Mapa final'!$N$19="Leve"),CONCATENATE("R",'Mapa final'!$A$19),"")</f>
        <v/>
      </c>
      <c r="O32" s="468"/>
      <c r="P32" s="459" t="str">
        <f ca="1">IF(AND('Mapa final'!$J$12="Baja",'Mapa final'!$N$12="Menor"),CONCATENATE("R",'Mapa final'!$A$12),"")</f>
        <v/>
      </c>
      <c r="Q32" s="459"/>
      <c r="R32" s="459" t="str">
        <f ca="1">IF(AND('Mapa final'!$J$13="Baja",'Mapa final'!$N$13="Menor"),CONCATENATE("R",'Mapa final'!$A$13),"")</f>
        <v/>
      </c>
      <c r="S32" s="459"/>
      <c r="T32" s="459" t="str">
        <f ca="1">IF(AND('Mapa final'!$J$19="Baja",'Mapa final'!$N$19="Menor"),CONCATENATE("R",'Mapa final'!$A$19),"")</f>
        <v/>
      </c>
      <c r="U32" s="460"/>
      <c r="V32" s="458" t="str">
        <f ca="1">IF(AND('Mapa final'!$J$12="Baja",'Mapa final'!$N$12="Moderado"),CONCATENATE("R",'Mapa final'!$A$12),"")</f>
        <v>R3</v>
      </c>
      <c r="W32" s="459"/>
      <c r="X32" s="459" t="str">
        <f ca="1">IF(AND('Mapa final'!$J$13="Baja",'Mapa final'!$N$13="Moderado"),CONCATENATE("R",'Mapa final'!$A$13),"")</f>
        <v/>
      </c>
      <c r="Y32" s="459"/>
      <c r="Z32" s="459" t="str">
        <f ca="1">IF(AND('Mapa final'!$J$19="Baja",'Mapa final'!$N$19="Moderado"),CONCATENATE("R",'Mapa final'!$A$19),"")</f>
        <v/>
      </c>
      <c r="AA32" s="460"/>
      <c r="AB32" s="442" t="str">
        <f ca="1">IF(AND('Mapa final'!$J$12="Baja",'Mapa final'!$N$12="Mayor"),CONCATENATE("R",'Mapa final'!$A$12),"")</f>
        <v/>
      </c>
      <c r="AC32" s="439"/>
      <c r="AD32" s="437" t="str">
        <f ca="1">IF(AND('Mapa final'!$J$13="Baja",'Mapa final'!$N$13="Mayor"),CONCATENATE("R",'Mapa final'!$A$13),"")</f>
        <v/>
      </c>
      <c r="AE32" s="437"/>
      <c r="AF32" s="437" t="str">
        <f ca="1">IF(AND('Mapa final'!$J$19="Baja",'Mapa final'!$N$19="Mayor"),CONCATENATE("R",'Mapa final'!$A$19),"")</f>
        <v/>
      </c>
      <c r="AG32" s="438"/>
      <c r="AH32" s="449" t="str">
        <f ca="1">IF(AND('Mapa final'!$J$12="Baja",'Mapa final'!$N$12="Catastrófico"),CONCATENATE("R",'Mapa final'!$A$12),"")</f>
        <v/>
      </c>
      <c r="AI32" s="450"/>
      <c r="AJ32" s="450" t="str">
        <f ca="1">IF(AND('Mapa final'!$J$13="Baja",'Mapa final'!$N$13="Catastrófico"),CONCATENATE("R",'Mapa final'!$A$13),"")</f>
        <v/>
      </c>
      <c r="AK32" s="450"/>
      <c r="AL32" s="450" t="str">
        <f ca="1">IF(AND('Mapa final'!$J$19="Baja",'Mapa final'!$N$19="Catastrófico"),CONCATENATE("R",'Mapa final'!$A$19),"")</f>
        <v/>
      </c>
      <c r="AM32" s="451"/>
      <c r="AN32" s="66"/>
      <c r="AO32" s="422"/>
      <c r="AP32" s="423"/>
      <c r="AQ32" s="423"/>
      <c r="AR32" s="423"/>
      <c r="AS32" s="423"/>
      <c r="AT32" s="424"/>
      <c r="AU32" s="66"/>
      <c r="AV32" s="66"/>
      <c r="AW32" s="66"/>
      <c r="AX32" s="66"/>
      <c r="AY32" s="66"/>
      <c r="AZ32" s="66"/>
      <c r="BA32" s="66"/>
      <c r="BB32" s="66"/>
      <c r="BC32" s="66"/>
      <c r="BD32" s="66"/>
      <c r="BE32" s="66"/>
      <c r="BF32" s="66"/>
      <c r="BG32" s="66"/>
      <c r="BH32" s="66"/>
      <c r="BI32" s="66"/>
      <c r="BJ32" s="66"/>
      <c r="BK32" s="66"/>
      <c r="BL32" s="66"/>
      <c r="BM32" s="66"/>
      <c r="BN32" s="66"/>
      <c r="BO32" s="66"/>
      <c r="BP32" s="66"/>
      <c r="BQ32" s="66"/>
      <c r="BR32" s="66"/>
      <c r="BS32" s="66"/>
      <c r="BT32" s="66"/>
      <c r="BU32" s="66"/>
      <c r="BV32" s="66"/>
      <c r="BW32" s="66"/>
      <c r="BX32" s="66"/>
      <c r="BY32" s="66"/>
      <c r="BZ32" s="66"/>
      <c r="CA32" s="66"/>
      <c r="CB32" s="66"/>
    </row>
    <row r="33" spans="1:80" x14ac:dyDescent="0.25">
      <c r="A33" s="66"/>
      <c r="B33" s="368"/>
      <c r="C33" s="368"/>
      <c r="D33" s="369"/>
      <c r="E33" s="431"/>
      <c r="F33" s="432"/>
      <c r="G33" s="432"/>
      <c r="H33" s="432"/>
      <c r="I33" s="444"/>
      <c r="J33" s="469"/>
      <c r="K33" s="467"/>
      <c r="L33" s="467"/>
      <c r="M33" s="467"/>
      <c r="N33" s="467"/>
      <c r="O33" s="468"/>
      <c r="P33" s="459"/>
      <c r="Q33" s="459"/>
      <c r="R33" s="459"/>
      <c r="S33" s="459"/>
      <c r="T33" s="459"/>
      <c r="U33" s="460"/>
      <c r="V33" s="458"/>
      <c r="W33" s="459"/>
      <c r="X33" s="459"/>
      <c r="Y33" s="459"/>
      <c r="Z33" s="459"/>
      <c r="AA33" s="460"/>
      <c r="AB33" s="442"/>
      <c r="AC33" s="439"/>
      <c r="AD33" s="437"/>
      <c r="AE33" s="437"/>
      <c r="AF33" s="437"/>
      <c r="AG33" s="438"/>
      <c r="AH33" s="449"/>
      <c r="AI33" s="450"/>
      <c r="AJ33" s="450"/>
      <c r="AK33" s="450"/>
      <c r="AL33" s="450"/>
      <c r="AM33" s="451"/>
      <c r="AN33" s="66"/>
      <c r="AO33" s="422"/>
      <c r="AP33" s="423"/>
      <c r="AQ33" s="423"/>
      <c r="AR33" s="423"/>
      <c r="AS33" s="423"/>
      <c r="AT33" s="424"/>
      <c r="AU33" s="66"/>
      <c r="AV33" s="66"/>
      <c r="AW33" s="66"/>
      <c r="AX33" s="66"/>
      <c r="AY33" s="66"/>
      <c r="AZ33" s="66"/>
      <c r="BA33" s="66"/>
      <c r="BB33" s="66"/>
      <c r="BC33" s="66"/>
      <c r="BD33" s="66"/>
      <c r="BE33" s="66"/>
      <c r="BF33" s="66"/>
      <c r="BG33" s="66"/>
      <c r="BH33" s="66"/>
      <c r="BI33" s="66"/>
      <c r="BJ33" s="66"/>
      <c r="BK33" s="66"/>
      <c r="BL33" s="66"/>
      <c r="BM33" s="66"/>
      <c r="BN33" s="66"/>
      <c r="BO33" s="66"/>
      <c r="BP33" s="66"/>
      <c r="BQ33" s="66"/>
      <c r="BR33" s="66"/>
      <c r="BS33" s="66"/>
      <c r="BT33" s="66"/>
      <c r="BU33" s="66"/>
      <c r="BV33" s="66"/>
      <c r="BW33" s="66"/>
      <c r="BX33" s="66"/>
      <c r="BY33" s="66"/>
      <c r="BZ33" s="66"/>
      <c r="CA33" s="66"/>
      <c r="CB33" s="66"/>
    </row>
    <row r="34" spans="1:80" x14ac:dyDescent="0.25">
      <c r="A34" s="66"/>
      <c r="B34" s="368"/>
      <c r="C34" s="368"/>
      <c r="D34" s="369"/>
      <c r="E34" s="431"/>
      <c r="F34" s="432"/>
      <c r="G34" s="432"/>
      <c r="H34" s="432"/>
      <c r="I34" s="444"/>
      <c r="J34" s="469" t="str">
        <f ca="1">IF(AND('Mapa final'!$J$25="Baja",'Mapa final'!$N$25="Leve"),CONCATENATE("R",'Mapa final'!$A$25),"")</f>
        <v/>
      </c>
      <c r="K34" s="467"/>
      <c r="L34" s="467" t="str">
        <f ca="1">IF(AND('Mapa final'!$J$31="Baja",'Mapa final'!$N$31="Leve"),CONCATENATE("R",'Mapa final'!$A$31),"")</f>
        <v/>
      </c>
      <c r="M34" s="467"/>
      <c r="N34" s="467" t="str">
        <f ca="1">IF(AND('Mapa final'!$J$37="Baja",'Mapa final'!$N$37="Leve"),CONCATENATE("R",'Mapa final'!$A$37),"")</f>
        <v/>
      </c>
      <c r="O34" s="468"/>
      <c r="P34" s="459" t="str">
        <f ca="1">IF(AND('Mapa final'!$J$25="Baja",'Mapa final'!$N$25="Menor"),CONCATENATE("R",'Mapa final'!$A$25),"")</f>
        <v/>
      </c>
      <c r="Q34" s="459"/>
      <c r="R34" s="459" t="str">
        <f ca="1">IF(AND('Mapa final'!$J$31="Baja",'Mapa final'!$N$31="Menor"),CONCATENATE("R",'Mapa final'!$A$31),"")</f>
        <v/>
      </c>
      <c r="S34" s="459"/>
      <c r="T34" s="459" t="str">
        <f ca="1">IF(AND('Mapa final'!$J$37="Baja",'Mapa final'!$N$37="Menor"),CONCATENATE("R",'Mapa final'!$A$37),"")</f>
        <v/>
      </c>
      <c r="U34" s="460"/>
      <c r="V34" s="458" t="str">
        <f ca="1">IF(AND('Mapa final'!$J$25="Baja",'Mapa final'!$N$25="Moderado"),CONCATENATE("R",'Mapa final'!$A$25),"")</f>
        <v/>
      </c>
      <c r="W34" s="459"/>
      <c r="X34" s="459" t="str">
        <f ca="1">IF(AND('Mapa final'!$J$31="Baja",'Mapa final'!$N$31="Moderado"),CONCATENATE("R",'Mapa final'!$A$31),"")</f>
        <v/>
      </c>
      <c r="Y34" s="459"/>
      <c r="Z34" s="459" t="str">
        <f ca="1">IF(AND('Mapa final'!$J$37="Baja",'Mapa final'!$N$37="Moderado"),CONCATENATE("R",'Mapa final'!$A$37),"")</f>
        <v/>
      </c>
      <c r="AA34" s="460"/>
      <c r="AB34" s="442" t="str">
        <f ca="1">IF(AND('Mapa final'!$J$25="Baja",'Mapa final'!$N$25="Mayor"),CONCATENATE("R",'Mapa final'!$A$25),"")</f>
        <v/>
      </c>
      <c r="AC34" s="439"/>
      <c r="AD34" s="437" t="str">
        <f ca="1">IF(AND('Mapa final'!$J$31="Baja",'Mapa final'!$N$31="Mayor"),CONCATENATE("R",'Mapa final'!$A$31),"")</f>
        <v/>
      </c>
      <c r="AE34" s="437"/>
      <c r="AF34" s="437" t="str">
        <f ca="1">IF(AND('Mapa final'!$J$37="Baja",'Mapa final'!$N$37="Mayor"),CONCATENATE("R",'Mapa final'!$A$37),"")</f>
        <v/>
      </c>
      <c r="AG34" s="438"/>
      <c r="AH34" s="449" t="str">
        <f ca="1">IF(AND('Mapa final'!$J$25="Baja",'Mapa final'!$N$25="Catastrófico"),CONCATENATE("R",'Mapa final'!$A$25),"")</f>
        <v/>
      </c>
      <c r="AI34" s="450"/>
      <c r="AJ34" s="450" t="str">
        <f ca="1">IF(AND('Mapa final'!$J$31="Baja",'Mapa final'!$N$31="Catastrófico"),CONCATENATE("R",'Mapa final'!$A$31),"")</f>
        <v/>
      </c>
      <c r="AK34" s="450"/>
      <c r="AL34" s="450" t="str">
        <f ca="1">IF(AND('Mapa final'!$J$37="Baja",'Mapa final'!$N$37="Catastrófico"),CONCATENATE("R",'Mapa final'!$A$37),"")</f>
        <v/>
      </c>
      <c r="AM34" s="451"/>
      <c r="AN34" s="66"/>
      <c r="AO34" s="422"/>
      <c r="AP34" s="423"/>
      <c r="AQ34" s="423"/>
      <c r="AR34" s="423"/>
      <c r="AS34" s="423"/>
      <c r="AT34" s="424"/>
      <c r="AU34" s="66"/>
      <c r="AV34" s="66"/>
      <c r="AW34" s="66"/>
      <c r="AX34" s="66"/>
      <c r="AY34" s="66"/>
      <c r="AZ34" s="66"/>
      <c r="BA34" s="66"/>
      <c r="BB34" s="66"/>
      <c r="BC34" s="66"/>
      <c r="BD34" s="66"/>
      <c r="BE34" s="66"/>
      <c r="BF34" s="66"/>
      <c r="BG34" s="66"/>
      <c r="BH34" s="66"/>
      <c r="BI34" s="66"/>
      <c r="BJ34" s="66"/>
      <c r="BK34" s="66"/>
      <c r="BL34" s="66"/>
      <c r="BM34" s="66"/>
      <c r="BN34" s="66"/>
      <c r="BO34" s="66"/>
      <c r="BP34" s="66"/>
      <c r="BQ34" s="66"/>
      <c r="BR34" s="66"/>
      <c r="BS34" s="66"/>
      <c r="BT34" s="66"/>
      <c r="BU34" s="66"/>
      <c r="BV34" s="66"/>
      <c r="BW34" s="66"/>
      <c r="BX34" s="66"/>
      <c r="BY34" s="66"/>
      <c r="BZ34" s="66"/>
      <c r="CA34" s="66"/>
      <c r="CB34" s="66"/>
    </row>
    <row r="35" spans="1:80" x14ac:dyDescent="0.25">
      <c r="A35" s="66"/>
      <c r="B35" s="368"/>
      <c r="C35" s="368"/>
      <c r="D35" s="369"/>
      <c r="E35" s="431"/>
      <c r="F35" s="432"/>
      <c r="G35" s="432"/>
      <c r="H35" s="432"/>
      <c r="I35" s="444"/>
      <c r="J35" s="469"/>
      <c r="K35" s="467"/>
      <c r="L35" s="467"/>
      <c r="M35" s="467"/>
      <c r="N35" s="467"/>
      <c r="O35" s="468"/>
      <c r="P35" s="459"/>
      <c r="Q35" s="459"/>
      <c r="R35" s="459"/>
      <c r="S35" s="459"/>
      <c r="T35" s="459"/>
      <c r="U35" s="460"/>
      <c r="V35" s="458"/>
      <c r="W35" s="459"/>
      <c r="X35" s="459"/>
      <c r="Y35" s="459"/>
      <c r="Z35" s="459"/>
      <c r="AA35" s="460"/>
      <c r="AB35" s="442"/>
      <c r="AC35" s="439"/>
      <c r="AD35" s="437"/>
      <c r="AE35" s="437"/>
      <c r="AF35" s="437"/>
      <c r="AG35" s="438"/>
      <c r="AH35" s="449"/>
      <c r="AI35" s="450"/>
      <c r="AJ35" s="450"/>
      <c r="AK35" s="450"/>
      <c r="AL35" s="450"/>
      <c r="AM35" s="451"/>
      <c r="AN35" s="66"/>
      <c r="AO35" s="422"/>
      <c r="AP35" s="423"/>
      <c r="AQ35" s="423"/>
      <c r="AR35" s="423"/>
      <c r="AS35" s="423"/>
      <c r="AT35" s="424"/>
      <c r="AU35" s="66"/>
      <c r="AV35" s="66"/>
      <c r="AW35" s="66"/>
      <c r="AX35" s="66"/>
      <c r="AY35" s="66"/>
      <c r="AZ35" s="66"/>
      <c r="BA35" s="66"/>
      <c r="BB35" s="66"/>
      <c r="BC35" s="66"/>
      <c r="BD35" s="66"/>
      <c r="BE35" s="66"/>
      <c r="BF35" s="66"/>
      <c r="BG35" s="66"/>
      <c r="BH35" s="66"/>
      <c r="BI35" s="66"/>
      <c r="BJ35" s="66"/>
      <c r="BK35" s="66"/>
      <c r="BL35" s="66"/>
      <c r="BM35" s="66"/>
      <c r="BN35" s="66"/>
      <c r="BO35" s="66"/>
      <c r="BP35" s="66"/>
      <c r="BQ35" s="66"/>
      <c r="BR35" s="66"/>
      <c r="BS35" s="66"/>
      <c r="BT35" s="66"/>
      <c r="BU35" s="66"/>
      <c r="BV35" s="66"/>
      <c r="BW35" s="66"/>
      <c r="BX35" s="66"/>
      <c r="BY35" s="66"/>
      <c r="BZ35" s="66"/>
      <c r="CA35" s="66"/>
      <c r="CB35" s="66"/>
    </row>
    <row r="36" spans="1:80" x14ac:dyDescent="0.25">
      <c r="A36" s="66"/>
      <c r="B36" s="368"/>
      <c r="C36" s="368"/>
      <c r="D36" s="369"/>
      <c r="E36" s="431"/>
      <c r="F36" s="432"/>
      <c r="G36" s="432"/>
      <c r="H36" s="432"/>
      <c r="I36" s="444"/>
      <c r="J36" s="469" t="str">
        <f ca="1">IF(AND('Mapa final'!$J$43="Baja",'Mapa final'!$N$43="Leve"),CONCATENATE("R",'Mapa final'!$A$43),"")</f>
        <v/>
      </c>
      <c r="K36" s="467"/>
      <c r="L36" s="467" t="str">
        <f>IF(AND('Mapa final'!$J$49="Baja",'Mapa final'!$N$49="Leve"),CONCATENATE("R",'Mapa final'!$A$49),"")</f>
        <v/>
      </c>
      <c r="M36" s="467"/>
      <c r="N36" s="467" t="str">
        <f>IF(AND('Mapa final'!$J$55="Baja",'Mapa final'!$N$55="Leve"),CONCATENATE("R",'Mapa final'!$A$55),"")</f>
        <v/>
      </c>
      <c r="O36" s="468"/>
      <c r="P36" s="459" t="str">
        <f ca="1">IF(AND('Mapa final'!$J$43="Baja",'Mapa final'!$N$43="Menor"),CONCATENATE("R",'Mapa final'!$A$43),"")</f>
        <v/>
      </c>
      <c r="Q36" s="459"/>
      <c r="R36" s="459" t="str">
        <f>IF(AND('Mapa final'!$J$49="Baja",'Mapa final'!$N$49="Menor"),CONCATENATE("R",'Mapa final'!$A$49),"")</f>
        <v/>
      </c>
      <c r="S36" s="459"/>
      <c r="T36" s="459" t="str">
        <f>IF(AND('Mapa final'!$J$55="Baja",'Mapa final'!$N$55="Menor"),CONCATENATE("R",'Mapa final'!$A$55),"")</f>
        <v/>
      </c>
      <c r="U36" s="460"/>
      <c r="V36" s="458" t="str">
        <f ca="1">IF(AND('Mapa final'!$J$43="Baja",'Mapa final'!$N$43="Moderado"),CONCATENATE("R",'Mapa final'!$A$43),"")</f>
        <v/>
      </c>
      <c r="W36" s="459"/>
      <c r="X36" s="459" t="str">
        <f>IF(AND('Mapa final'!$J$49="Baja",'Mapa final'!$N$49="Moderado"),CONCATENATE("R",'Mapa final'!$A$49),"")</f>
        <v/>
      </c>
      <c r="Y36" s="459"/>
      <c r="Z36" s="459" t="str">
        <f>IF(AND('Mapa final'!$J$55="Baja",'Mapa final'!$N$55="Moderado"),CONCATENATE("R",'Mapa final'!$A$55),"")</f>
        <v/>
      </c>
      <c r="AA36" s="460"/>
      <c r="AB36" s="442" t="str">
        <f ca="1">IF(AND('Mapa final'!$J$43="Baja",'Mapa final'!$N$43="Mayor"),CONCATENATE("R",'Mapa final'!$A$43),"")</f>
        <v/>
      </c>
      <c r="AC36" s="439"/>
      <c r="AD36" s="437" t="str">
        <f>IF(AND('Mapa final'!$J$49="Baja",'Mapa final'!$N$49="Mayor"),CONCATENATE("R",'Mapa final'!$A$49),"")</f>
        <v/>
      </c>
      <c r="AE36" s="437"/>
      <c r="AF36" s="437" t="str">
        <f>IF(AND('Mapa final'!$J$55="Baja",'Mapa final'!$N$55="Mayor"),CONCATENATE("R",'Mapa final'!$A$55),"")</f>
        <v/>
      </c>
      <c r="AG36" s="438"/>
      <c r="AH36" s="449" t="str">
        <f ca="1">IF(AND('Mapa final'!$J$43="Baja",'Mapa final'!$N$43="Catastrófico"),CONCATENATE("R",'Mapa final'!$A$43),"")</f>
        <v/>
      </c>
      <c r="AI36" s="450"/>
      <c r="AJ36" s="450" t="str">
        <f>IF(AND('Mapa final'!$J$49="Baja",'Mapa final'!$N$49="Catastrófico"),CONCATENATE("R",'Mapa final'!$A$49),"")</f>
        <v/>
      </c>
      <c r="AK36" s="450"/>
      <c r="AL36" s="450" t="str">
        <f>IF(AND('Mapa final'!$J$55="Baja",'Mapa final'!$N$55="Catastrófico"),CONCATENATE("R",'Mapa final'!$A$55),"")</f>
        <v/>
      </c>
      <c r="AM36" s="451"/>
      <c r="AN36" s="66"/>
      <c r="AO36" s="422"/>
      <c r="AP36" s="423"/>
      <c r="AQ36" s="423"/>
      <c r="AR36" s="423"/>
      <c r="AS36" s="423"/>
      <c r="AT36" s="424"/>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c r="BW36" s="66"/>
      <c r="BX36" s="66"/>
      <c r="BY36" s="66"/>
      <c r="BZ36" s="66"/>
      <c r="CA36" s="66"/>
      <c r="CB36" s="66"/>
    </row>
    <row r="37" spans="1:80" ht="15.75" thickBot="1" x14ac:dyDescent="0.3">
      <c r="A37" s="66"/>
      <c r="B37" s="368"/>
      <c r="C37" s="368"/>
      <c r="D37" s="369"/>
      <c r="E37" s="434"/>
      <c r="F37" s="435"/>
      <c r="G37" s="435"/>
      <c r="H37" s="435"/>
      <c r="I37" s="435"/>
      <c r="J37" s="470"/>
      <c r="K37" s="471"/>
      <c r="L37" s="471"/>
      <c r="M37" s="471"/>
      <c r="N37" s="471"/>
      <c r="O37" s="472"/>
      <c r="P37" s="462"/>
      <c r="Q37" s="462"/>
      <c r="R37" s="462"/>
      <c r="S37" s="462"/>
      <c r="T37" s="462"/>
      <c r="U37" s="463"/>
      <c r="V37" s="461"/>
      <c r="W37" s="462"/>
      <c r="X37" s="462"/>
      <c r="Y37" s="462"/>
      <c r="Z37" s="462"/>
      <c r="AA37" s="463"/>
      <c r="AB37" s="446"/>
      <c r="AC37" s="447"/>
      <c r="AD37" s="447"/>
      <c r="AE37" s="447"/>
      <c r="AF37" s="447"/>
      <c r="AG37" s="448"/>
      <c r="AH37" s="452"/>
      <c r="AI37" s="453"/>
      <c r="AJ37" s="453"/>
      <c r="AK37" s="453"/>
      <c r="AL37" s="453"/>
      <c r="AM37" s="454"/>
      <c r="AN37" s="66"/>
      <c r="AO37" s="425"/>
      <c r="AP37" s="426"/>
      <c r="AQ37" s="426"/>
      <c r="AR37" s="426"/>
      <c r="AS37" s="426"/>
      <c r="AT37" s="427"/>
      <c r="AU37" s="66"/>
      <c r="AV37" s="66"/>
      <c r="AW37" s="66"/>
      <c r="AX37" s="66"/>
      <c r="AY37" s="66"/>
      <c r="AZ37" s="66"/>
      <c r="BA37" s="66"/>
      <c r="BB37" s="66"/>
      <c r="BC37" s="66"/>
      <c r="BD37" s="66"/>
      <c r="BE37" s="66"/>
      <c r="BF37" s="66"/>
      <c r="BG37" s="66"/>
      <c r="BH37" s="66"/>
      <c r="BI37" s="66"/>
      <c r="BJ37" s="66"/>
      <c r="BK37" s="66"/>
      <c r="BL37" s="66"/>
      <c r="BM37" s="66"/>
      <c r="BN37" s="66"/>
      <c r="BO37" s="66"/>
      <c r="BP37" s="66"/>
      <c r="BQ37" s="66"/>
      <c r="BR37" s="66"/>
      <c r="BS37" s="66"/>
      <c r="BT37" s="66"/>
      <c r="BU37" s="66"/>
      <c r="BV37" s="66"/>
      <c r="BW37" s="66"/>
      <c r="BX37" s="66"/>
      <c r="BY37" s="66"/>
      <c r="BZ37" s="66"/>
      <c r="CA37" s="66"/>
      <c r="CB37" s="66"/>
    </row>
    <row r="38" spans="1:80" x14ac:dyDescent="0.25">
      <c r="A38" s="66"/>
      <c r="B38" s="368"/>
      <c r="C38" s="368"/>
      <c r="D38" s="369"/>
      <c r="E38" s="428" t="s">
        <v>108</v>
      </c>
      <c r="F38" s="429"/>
      <c r="G38" s="429"/>
      <c r="H38" s="429"/>
      <c r="I38" s="430"/>
      <c r="J38" s="473" t="str">
        <f ca="1">IF(AND('Mapa final'!$J$10="Muy Baja",'Mapa final'!$N$10="Leve"),CONCATENATE("R",'Mapa final'!$A$10),"")</f>
        <v/>
      </c>
      <c r="K38" s="474"/>
      <c r="L38" s="474" t="e">
        <f>IF(AND('Mapa final'!#REF!="Muy Baja",'Mapa final'!#REF!="Leve"),CONCATENATE("R",'Mapa final'!#REF!),"")</f>
        <v>#REF!</v>
      </c>
      <c r="M38" s="474"/>
      <c r="N38" s="474" t="str">
        <f ca="1">IF(AND('Mapa final'!$J$11="Muy Baja",'Mapa final'!$N$11="Leve"),CONCATENATE("R",'Mapa final'!$A$11),"")</f>
        <v/>
      </c>
      <c r="O38" s="475"/>
      <c r="P38" s="473" t="str">
        <f ca="1">IF(AND('Mapa final'!$J$10="Muy Baja",'Mapa final'!$N$10="Menor"),CONCATENATE("R",'Mapa final'!$A$10),"")</f>
        <v/>
      </c>
      <c r="Q38" s="474"/>
      <c r="R38" s="474" t="e">
        <f>IF(AND('Mapa final'!#REF!="Muy Baja",'Mapa final'!#REF!="Menor"),CONCATENATE("R",'Mapa final'!#REF!),"")</f>
        <v>#REF!</v>
      </c>
      <c r="S38" s="474"/>
      <c r="T38" s="474" t="str">
        <f ca="1">IF(AND('Mapa final'!$J$11="Muy Baja",'Mapa final'!$N$11="Menor"),CONCATENATE("R",'Mapa final'!$A$11),"")</f>
        <v/>
      </c>
      <c r="U38" s="475"/>
      <c r="V38" s="464" t="str">
        <f ca="1">IF(AND('Mapa final'!$J$10="Muy Baja",'Mapa final'!$N$10="Moderado"),CONCATENATE("R",'Mapa final'!$A$10),"")</f>
        <v/>
      </c>
      <c r="W38" s="465"/>
      <c r="X38" s="465" t="e">
        <f>IF(AND('Mapa final'!#REF!="Muy Baja",'Mapa final'!#REF!="Moderado"),CONCATENATE("R",'Mapa final'!#REF!),"")</f>
        <v>#REF!</v>
      </c>
      <c r="Y38" s="465"/>
      <c r="Z38" s="465" t="str">
        <f ca="1">IF(AND('Mapa final'!$J$11="Muy Baja",'Mapa final'!$N$11="Moderado"),CONCATENATE("R",'Mapa final'!$A$11),"")</f>
        <v/>
      </c>
      <c r="AA38" s="466"/>
      <c r="AB38" s="440" t="str">
        <f ca="1">IF(AND('Mapa final'!$J$10="Muy Baja",'Mapa final'!$N$10="Mayor"),CONCATENATE("R",'Mapa final'!$A$10),"")</f>
        <v/>
      </c>
      <c r="AC38" s="441"/>
      <c r="AD38" s="441" t="e">
        <f>IF(AND('Mapa final'!#REF!="Muy Baja",'Mapa final'!#REF!="Mayor"),CONCATENATE("R",'Mapa final'!#REF!),"")</f>
        <v>#REF!</v>
      </c>
      <c r="AE38" s="441"/>
      <c r="AF38" s="441" t="str">
        <f ca="1">IF(AND('Mapa final'!$J$11="Muy Baja",'Mapa final'!$N$11="Mayor"),CONCATENATE("R",'Mapa final'!$A$11),"")</f>
        <v/>
      </c>
      <c r="AG38" s="443"/>
      <c r="AH38" s="455" t="str">
        <f ca="1">IF(AND('Mapa final'!$J$10="Muy Baja",'Mapa final'!$N$10="Catastrófico"),CONCATENATE("R",'Mapa final'!$A$10),"")</f>
        <v/>
      </c>
      <c r="AI38" s="456"/>
      <c r="AJ38" s="456" t="e">
        <f>IF(AND('Mapa final'!#REF!="Muy Baja",'Mapa final'!#REF!="Catastrófico"),CONCATENATE("R",'Mapa final'!#REF!),"")</f>
        <v>#REF!</v>
      </c>
      <c r="AK38" s="456"/>
      <c r="AL38" s="456" t="str">
        <f ca="1">IF(AND('Mapa final'!$J$11="Muy Baja",'Mapa final'!$N$11="Catastrófico"),CONCATENATE("R",'Mapa final'!$A$11),"")</f>
        <v/>
      </c>
      <c r="AM38" s="457"/>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c r="BM38" s="66"/>
      <c r="BN38" s="66"/>
      <c r="BO38" s="66"/>
      <c r="BP38" s="66"/>
      <c r="BQ38" s="66"/>
      <c r="BR38" s="66"/>
      <c r="BS38" s="66"/>
      <c r="BT38" s="66"/>
      <c r="BU38" s="66"/>
      <c r="BV38" s="66"/>
      <c r="BW38" s="66"/>
      <c r="BX38" s="66"/>
      <c r="BY38" s="66"/>
      <c r="BZ38" s="66"/>
      <c r="CA38" s="66"/>
      <c r="CB38" s="66"/>
    </row>
    <row r="39" spans="1:80" x14ac:dyDescent="0.25">
      <c r="A39" s="66"/>
      <c r="B39" s="368"/>
      <c r="C39" s="368"/>
      <c r="D39" s="369"/>
      <c r="E39" s="431"/>
      <c r="F39" s="432"/>
      <c r="G39" s="432"/>
      <c r="H39" s="432"/>
      <c r="I39" s="433"/>
      <c r="J39" s="469"/>
      <c r="K39" s="467"/>
      <c r="L39" s="467"/>
      <c r="M39" s="467"/>
      <c r="N39" s="467"/>
      <c r="O39" s="468"/>
      <c r="P39" s="469"/>
      <c r="Q39" s="467"/>
      <c r="R39" s="467"/>
      <c r="S39" s="467"/>
      <c r="T39" s="467"/>
      <c r="U39" s="468"/>
      <c r="V39" s="458"/>
      <c r="W39" s="459"/>
      <c r="X39" s="459"/>
      <c r="Y39" s="459"/>
      <c r="Z39" s="459"/>
      <c r="AA39" s="460"/>
      <c r="AB39" s="442"/>
      <c r="AC39" s="439"/>
      <c r="AD39" s="439"/>
      <c r="AE39" s="439"/>
      <c r="AF39" s="439"/>
      <c r="AG39" s="438"/>
      <c r="AH39" s="449"/>
      <c r="AI39" s="450"/>
      <c r="AJ39" s="450"/>
      <c r="AK39" s="450"/>
      <c r="AL39" s="450"/>
      <c r="AM39" s="451"/>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66"/>
      <c r="BV39" s="66"/>
      <c r="BW39" s="66"/>
      <c r="BX39" s="66"/>
      <c r="BY39" s="66"/>
      <c r="BZ39" s="66"/>
      <c r="CA39" s="66"/>
      <c r="CB39" s="66"/>
    </row>
    <row r="40" spans="1:80" x14ac:dyDescent="0.25">
      <c r="A40" s="66"/>
      <c r="B40" s="368"/>
      <c r="C40" s="368"/>
      <c r="D40" s="369"/>
      <c r="E40" s="431"/>
      <c r="F40" s="432"/>
      <c r="G40" s="432"/>
      <c r="H40" s="432"/>
      <c r="I40" s="433"/>
      <c r="J40" s="469" t="str">
        <f ca="1">IF(AND('Mapa final'!$J$12="Muy Baja",'Mapa final'!$N$12="Leve"),CONCATENATE("R",'Mapa final'!$A$12),"")</f>
        <v/>
      </c>
      <c r="K40" s="467"/>
      <c r="L40" s="467" t="str">
        <f ca="1">IF(AND('Mapa final'!$J$13="Muy Baja",'Mapa final'!$N$13="Leve"),CONCATENATE("R",'Mapa final'!$A$13),"")</f>
        <v/>
      </c>
      <c r="M40" s="467"/>
      <c r="N40" s="467" t="str">
        <f ca="1">IF(AND('Mapa final'!$J$19="Muy Baja",'Mapa final'!$N$19="Leve"),CONCATENATE("R",'Mapa final'!$A$19),"")</f>
        <v/>
      </c>
      <c r="O40" s="468"/>
      <c r="P40" s="469" t="str">
        <f ca="1">IF(AND('Mapa final'!$J$12="Muy Baja",'Mapa final'!$N$12="Menor"),CONCATENATE("R",'Mapa final'!$A$12),"")</f>
        <v/>
      </c>
      <c r="Q40" s="467"/>
      <c r="R40" s="467" t="str">
        <f ca="1">IF(AND('Mapa final'!$J$13="Muy Baja",'Mapa final'!$N$13="Menor"),CONCATENATE("R",'Mapa final'!$A$13),"")</f>
        <v/>
      </c>
      <c r="S40" s="467"/>
      <c r="T40" s="467" t="str">
        <f ca="1">IF(AND('Mapa final'!$J$19="Muy Baja",'Mapa final'!$N$19="Menor"),CONCATENATE("R",'Mapa final'!$A$19),"")</f>
        <v/>
      </c>
      <c r="U40" s="468"/>
      <c r="V40" s="458" t="str">
        <f ca="1">IF(AND('Mapa final'!$J$12="Muy Baja",'Mapa final'!$N$12="Moderado"),CONCATENATE("R",'Mapa final'!$A$12),"")</f>
        <v/>
      </c>
      <c r="W40" s="459"/>
      <c r="X40" s="459" t="str">
        <f ca="1">IF(AND('Mapa final'!$J$13="Muy Baja",'Mapa final'!$N$13="Moderado"),CONCATENATE("R",'Mapa final'!$A$13),"")</f>
        <v/>
      </c>
      <c r="Y40" s="459"/>
      <c r="Z40" s="459" t="str">
        <f ca="1">IF(AND('Mapa final'!$J$19="Muy Baja",'Mapa final'!$N$19="Moderado"),CONCATENATE("R",'Mapa final'!$A$19),"")</f>
        <v/>
      </c>
      <c r="AA40" s="460"/>
      <c r="AB40" s="442" t="str">
        <f ca="1">IF(AND('Mapa final'!$J$12="Muy Baja",'Mapa final'!$N$12="Mayor"),CONCATENATE("R",'Mapa final'!$A$12),"")</f>
        <v/>
      </c>
      <c r="AC40" s="439"/>
      <c r="AD40" s="437" t="str">
        <f ca="1">IF(AND('Mapa final'!$J$13="Muy Baja",'Mapa final'!$N$13="Mayor"),CONCATENATE("R",'Mapa final'!$A$13),"")</f>
        <v/>
      </c>
      <c r="AE40" s="437"/>
      <c r="AF40" s="437" t="str">
        <f ca="1">IF(AND('Mapa final'!$J$19="Muy Baja",'Mapa final'!$N$19="Mayor"),CONCATENATE("R",'Mapa final'!$A$19),"")</f>
        <v/>
      </c>
      <c r="AG40" s="438"/>
      <c r="AH40" s="449" t="str">
        <f ca="1">IF(AND('Mapa final'!$J$12="Muy Baja",'Mapa final'!$N$12="Catastrófico"),CONCATENATE("R",'Mapa final'!$A$12),"")</f>
        <v/>
      </c>
      <c r="AI40" s="450"/>
      <c r="AJ40" s="450" t="str">
        <f ca="1">IF(AND('Mapa final'!$J$13="Muy Baja",'Mapa final'!$N$13="Catastrófico"),CONCATENATE("R",'Mapa final'!$A$13),"")</f>
        <v/>
      </c>
      <c r="AK40" s="450"/>
      <c r="AL40" s="450" t="str">
        <f ca="1">IF(AND('Mapa final'!$J$19="Muy Baja",'Mapa final'!$N$19="Catastrófico"),CONCATENATE("R",'Mapa final'!$A$19),"")</f>
        <v/>
      </c>
      <c r="AM40" s="451"/>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c r="BM40" s="66"/>
      <c r="BN40" s="66"/>
      <c r="BO40" s="66"/>
      <c r="BP40" s="66"/>
      <c r="BQ40" s="66"/>
      <c r="BR40" s="66"/>
      <c r="BS40" s="66"/>
      <c r="BT40" s="66"/>
      <c r="BU40" s="66"/>
      <c r="BV40" s="66"/>
      <c r="BW40" s="66"/>
      <c r="BX40" s="66"/>
      <c r="BY40" s="66"/>
      <c r="BZ40" s="66"/>
      <c r="CA40" s="66"/>
      <c r="CB40" s="66"/>
    </row>
    <row r="41" spans="1:80" x14ac:dyDescent="0.25">
      <c r="A41" s="66"/>
      <c r="B41" s="368"/>
      <c r="C41" s="368"/>
      <c r="D41" s="369"/>
      <c r="E41" s="431"/>
      <c r="F41" s="432"/>
      <c r="G41" s="432"/>
      <c r="H41" s="432"/>
      <c r="I41" s="433"/>
      <c r="J41" s="469"/>
      <c r="K41" s="467"/>
      <c r="L41" s="467"/>
      <c r="M41" s="467"/>
      <c r="N41" s="467"/>
      <c r="O41" s="468"/>
      <c r="P41" s="469"/>
      <c r="Q41" s="467"/>
      <c r="R41" s="467"/>
      <c r="S41" s="467"/>
      <c r="T41" s="467"/>
      <c r="U41" s="468"/>
      <c r="V41" s="458"/>
      <c r="W41" s="459"/>
      <c r="X41" s="459"/>
      <c r="Y41" s="459"/>
      <c r="Z41" s="459"/>
      <c r="AA41" s="460"/>
      <c r="AB41" s="442"/>
      <c r="AC41" s="439"/>
      <c r="AD41" s="437"/>
      <c r="AE41" s="437"/>
      <c r="AF41" s="437"/>
      <c r="AG41" s="438"/>
      <c r="AH41" s="449"/>
      <c r="AI41" s="450"/>
      <c r="AJ41" s="450"/>
      <c r="AK41" s="450"/>
      <c r="AL41" s="450"/>
      <c r="AM41" s="451"/>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c r="BM41" s="66"/>
      <c r="BN41" s="66"/>
      <c r="BO41" s="66"/>
      <c r="BP41" s="66"/>
      <c r="BQ41" s="66"/>
      <c r="BR41" s="66"/>
      <c r="BS41" s="66"/>
      <c r="BT41" s="66"/>
      <c r="BU41" s="66"/>
      <c r="BV41" s="66"/>
      <c r="BW41" s="66"/>
      <c r="BX41" s="66"/>
      <c r="BY41" s="66"/>
      <c r="BZ41" s="66"/>
      <c r="CA41" s="66"/>
      <c r="CB41" s="66"/>
    </row>
    <row r="42" spans="1:80" x14ac:dyDescent="0.25">
      <c r="A42" s="66"/>
      <c r="B42" s="368"/>
      <c r="C42" s="368"/>
      <c r="D42" s="369"/>
      <c r="E42" s="431"/>
      <c r="F42" s="432"/>
      <c r="G42" s="432"/>
      <c r="H42" s="432"/>
      <c r="I42" s="433"/>
      <c r="J42" s="469" t="str">
        <f ca="1">IF(AND('Mapa final'!$J$25="Muy Baja",'Mapa final'!$N$25="Leve"),CONCATENATE("R",'Mapa final'!$A$25),"")</f>
        <v/>
      </c>
      <c r="K42" s="467"/>
      <c r="L42" s="467" t="str">
        <f ca="1">IF(AND('Mapa final'!$J$31="Muy Baja",'Mapa final'!$N$31="Leve"),CONCATENATE("R",'Mapa final'!$A$31),"")</f>
        <v/>
      </c>
      <c r="M42" s="467"/>
      <c r="N42" s="467" t="str">
        <f ca="1">IF(AND('Mapa final'!$J$37="Muy Baja",'Mapa final'!$N$37="Leve"),CONCATENATE("R",'Mapa final'!$A$37),"")</f>
        <v/>
      </c>
      <c r="O42" s="468"/>
      <c r="P42" s="469" t="str">
        <f ca="1">IF(AND('Mapa final'!$J$25="Muy Baja",'Mapa final'!$N$25="Menor"),CONCATENATE("R",'Mapa final'!$A$25),"")</f>
        <v/>
      </c>
      <c r="Q42" s="467"/>
      <c r="R42" s="467" t="str">
        <f ca="1">IF(AND('Mapa final'!$J$31="Muy Baja",'Mapa final'!$N$31="Menor"),CONCATENATE("R",'Mapa final'!$A$31),"")</f>
        <v/>
      </c>
      <c r="S42" s="467"/>
      <c r="T42" s="467" t="str">
        <f ca="1">IF(AND('Mapa final'!$J$37="Muy Baja",'Mapa final'!$N$37="Menor"),CONCATENATE("R",'Mapa final'!$A$37),"")</f>
        <v/>
      </c>
      <c r="U42" s="468"/>
      <c r="V42" s="458" t="str">
        <f ca="1">IF(AND('Mapa final'!$J$25="Muy Baja",'Mapa final'!$N$25="Moderado"),CONCATENATE("R",'Mapa final'!$A$25),"")</f>
        <v/>
      </c>
      <c r="W42" s="459"/>
      <c r="X42" s="459" t="str">
        <f ca="1">IF(AND('Mapa final'!$J$31="Muy Baja",'Mapa final'!$N$31="Moderado"),CONCATENATE("R",'Mapa final'!$A$31),"")</f>
        <v/>
      </c>
      <c r="Y42" s="459"/>
      <c r="Z42" s="459" t="str">
        <f ca="1">IF(AND('Mapa final'!$J$37="Muy Baja",'Mapa final'!$N$37="Moderado"),CONCATENATE("R",'Mapa final'!$A$37),"")</f>
        <v/>
      </c>
      <c r="AA42" s="460"/>
      <c r="AB42" s="442" t="str">
        <f ca="1">IF(AND('Mapa final'!$J$25="Muy Baja",'Mapa final'!$N$25="Mayor"),CONCATENATE("R",'Mapa final'!$A$25),"")</f>
        <v/>
      </c>
      <c r="AC42" s="439"/>
      <c r="AD42" s="437" t="str">
        <f ca="1">IF(AND('Mapa final'!$J$31="Muy Baja",'Mapa final'!$N$31="Mayor"),CONCATENATE("R",'Mapa final'!$A$31),"")</f>
        <v/>
      </c>
      <c r="AE42" s="437"/>
      <c r="AF42" s="437" t="str">
        <f ca="1">IF(AND('Mapa final'!$J$37="Muy Baja",'Mapa final'!$N$37="Mayor"),CONCATENATE("R",'Mapa final'!$A$37),"")</f>
        <v/>
      </c>
      <c r="AG42" s="438"/>
      <c r="AH42" s="449" t="str">
        <f ca="1">IF(AND('Mapa final'!$J$25="Muy Baja",'Mapa final'!$N$25="Catastrófico"),CONCATENATE("R",'Mapa final'!$A$25),"")</f>
        <v/>
      </c>
      <c r="AI42" s="450"/>
      <c r="AJ42" s="450" t="str">
        <f ca="1">IF(AND('Mapa final'!$J$31="Muy Baja",'Mapa final'!$N$31="Catastrófico"),CONCATENATE("R",'Mapa final'!$A$31),"")</f>
        <v/>
      </c>
      <c r="AK42" s="450"/>
      <c r="AL42" s="450" t="str">
        <f ca="1">IF(AND('Mapa final'!$J$37="Muy Baja",'Mapa final'!$N$37="Catastrófico"),CONCATENATE("R",'Mapa final'!$A$37),"")</f>
        <v/>
      </c>
      <c r="AM42" s="451"/>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c r="BM42" s="66"/>
      <c r="BN42" s="66"/>
      <c r="BO42" s="66"/>
      <c r="BP42" s="66"/>
      <c r="BQ42" s="66"/>
      <c r="BR42" s="66"/>
      <c r="BS42" s="66"/>
      <c r="BT42" s="66"/>
      <c r="BU42" s="66"/>
      <c r="BV42" s="66"/>
      <c r="BW42" s="66"/>
      <c r="BX42" s="66"/>
      <c r="BY42" s="66"/>
      <c r="BZ42" s="66"/>
      <c r="CA42" s="66"/>
      <c r="CB42" s="66"/>
    </row>
    <row r="43" spans="1:80" x14ac:dyDescent="0.25">
      <c r="A43" s="66"/>
      <c r="B43" s="368"/>
      <c r="C43" s="368"/>
      <c r="D43" s="369"/>
      <c r="E43" s="431"/>
      <c r="F43" s="432"/>
      <c r="G43" s="432"/>
      <c r="H43" s="432"/>
      <c r="I43" s="433"/>
      <c r="J43" s="469"/>
      <c r="K43" s="467"/>
      <c r="L43" s="467"/>
      <c r="M43" s="467"/>
      <c r="N43" s="467"/>
      <c r="O43" s="468"/>
      <c r="P43" s="469"/>
      <c r="Q43" s="467"/>
      <c r="R43" s="467"/>
      <c r="S43" s="467"/>
      <c r="T43" s="467"/>
      <c r="U43" s="468"/>
      <c r="V43" s="458"/>
      <c r="W43" s="459"/>
      <c r="X43" s="459"/>
      <c r="Y43" s="459"/>
      <c r="Z43" s="459"/>
      <c r="AA43" s="460"/>
      <c r="AB43" s="442"/>
      <c r="AC43" s="439"/>
      <c r="AD43" s="437"/>
      <c r="AE43" s="437"/>
      <c r="AF43" s="437"/>
      <c r="AG43" s="438"/>
      <c r="AH43" s="449"/>
      <c r="AI43" s="450"/>
      <c r="AJ43" s="450"/>
      <c r="AK43" s="450"/>
      <c r="AL43" s="450"/>
      <c r="AM43" s="451"/>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c r="BM43" s="66"/>
      <c r="BN43" s="66"/>
      <c r="BO43" s="66"/>
      <c r="BP43" s="66"/>
      <c r="BQ43" s="66"/>
      <c r="BR43" s="66"/>
      <c r="BS43" s="66"/>
      <c r="BT43" s="66"/>
      <c r="BU43" s="66"/>
      <c r="BV43" s="66"/>
      <c r="BW43" s="66"/>
      <c r="BX43" s="66"/>
      <c r="BY43" s="66"/>
      <c r="BZ43" s="66"/>
      <c r="CA43" s="66"/>
      <c r="CB43" s="66"/>
    </row>
    <row r="44" spans="1:80" x14ac:dyDescent="0.25">
      <c r="A44" s="66"/>
      <c r="B44" s="368"/>
      <c r="C44" s="368"/>
      <c r="D44" s="369"/>
      <c r="E44" s="431"/>
      <c r="F44" s="432"/>
      <c r="G44" s="432"/>
      <c r="H44" s="432"/>
      <c r="I44" s="433"/>
      <c r="J44" s="469" t="str">
        <f ca="1">IF(AND('Mapa final'!$J$43="Muy Baja",'Mapa final'!$N$43="Leve"),CONCATENATE("R",'Mapa final'!$A$43),"")</f>
        <v/>
      </c>
      <c r="K44" s="467"/>
      <c r="L44" s="467" t="str">
        <f>IF(AND('Mapa final'!$J$49="Muy Baja",'Mapa final'!$N$49="Leve"),CONCATENATE("R",'Mapa final'!$A$49),"")</f>
        <v/>
      </c>
      <c r="M44" s="467"/>
      <c r="N44" s="467" t="str">
        <f>IF(AND('Mapa final'!$J$55="Muy Baja",'Mapa final'!$N$55="Leve"),CONCATENATE("R",'Mapa final'!$A$55),"")</f>
        <v/>
      </c>
      <c r="O44" s="468"/>
      <c r="P44" s="469" t="str">
        <f ca="1">IF(AND('Mapa final'!$J$43="Muy Baja",'Mapa final'!$N$43="Menor"),CONCATENATE("R",'Mapa final'!$A$43),"")</f>
        <v/>
      </c>
      <c r="Q44" s="467"/>
      <c r="R44" s="467" t="str">
        <f>IF(AND('Mapa final'!$J$49="Muy Baja",'Mapa final'!$N$49="Menor"),CONCATENATE("R",'Mapa final'!$A$49),"")</f>
        <v/>
      </c>
      <c r="S44" s="467"/>
      <c r="T44" s="467" t="str">
        <f>IF(AND('Mapa final'!$J$55="Muy Baja",'Mapa final'!$N$55="Menor"),CONCATENATE("R",'Mapa final'!$A$55),"")</f>
        <v/>
      </c>
      <c r="U44" s="468"/>
      <c r="V44" s="458" t="str">
        <f ca="1">IF(AND('Mapa final'!$J$43="Muy Baja",'Mapa final'!$N$43="Moderado"),CONCATENATE("R",'Mapa final'!$A$43),"")</f>
        <v/>
      </c>
      <c r="W44" s="459"/>
      <c r="X44" s="459" t="str">
        <f>IF(AND('Mapa final'!$J$49="Muy Baja",'Mapa final'!$N$49="Moderado"),CONCATENATE("R",'Mapa final'!$A$49),"")</f>
        <v/>
      </c>
      <c r="Y44" s="459"/>
      <c r="Z44" s="459" t="str">
        <f>IF(AND('Mapa final'!$J$55="Muy Baja",'Mapa final'!$N$55="Moderado"),CONCATENATE("R",'Mapa final'!$A$55),"")</f>
        <v/>
      </c>
      <c r="AA44" s="460"/>
      <c r="AB44" s="442" t="str">
        <f ca="1">IF(AND('Mapa final'!$J$43="Muy Baja",'Mapa final'!$N$43="Mayor"),CONCATENATE("R",'Mapa final'!$A$43),"")</f>
        <v/>
      </c>
      <c r="AC44" s="439"/>
      <c r="AD44" s="437" t="str">
        <f>IF(AND('Mapa final'!$J$49="Muy Baja",'Mapa final'!$N$49="Mayor"),CONCATENATE("R",'Mapa final'!$A$49),"")</f>
        <v/>
      </c>
      <c r="AE44" s="437"/>
      <c r="AF44" s="437" t="str">
        <f>IF(AND('Mapa final'!$J$55="Muy Baja",'Mapa final'!$N$55="Mayor"),CONCATENATE("R",'Mapa final'!$A$55),"")</f>
        <v/>
      </c>
      <c r="AG44" s="438"/>
      <c r="AH44" s="449" t="str">
        <f ca="1">IF(AND('Mapa final'!$J$43="Muy Baja",'Mapa final'!$N$43="Catastrófico"),CONCATENATE("R",'Mapa final'!$A$43),"")</f>
        <v/>
      </c>
      <c r="AI44" s="450"/>
      <c r="AJ44" s="450" t="str">
        <f>IF(AND('Mapa final'!$J$49="Muy Baja",'Mapa final'!$N$49="Catastrófico"),CONCATENATE("R",'Mapa final'!$A$49),"")</f>
        <v/>
      </c>
      <c r="AK44" s="450"/>
      <c r="AL44" s="450" t="str">
        <f>IF(AND('Mapa final'!$J$55="Muy Baja",'Mapa final'!$N$55="Catastrófico"),CONCATENATE("R",'Mapa final'!$A$55),"")</f>
        <v/>
      </c>
      <c r="AM44" s="451"/>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c r="BT44" s="66"/>
      <c r="BU44" s="66"/>
      <c r="BV44" s="66"/>
      <c r="BW44" s="66"/>
      <c r="BX44" s="66"/>
      <c r="BY44" s="66"/>
      <c r="BZ44" s="66"/>
      <c r="CA44" s="66"/>
      <c r="CB44" s="66"/>
    </row>
    <row r="45" spans="1:80" ht="15.75" thickBot="1" x14ac:dyDescent="0.3">
      <c r="A45" s="66"/>
      <c r="B45" s="368"/>
      <c r="C45" s="368"/>
      <c r="D45" s="369"/>
      <c r="E45" s="434"/>
      <c r="F45" s="435"/>
      <c r="G45" s="435"/>
      <c r="H45" s="435"/>
      <c r="I45" s="436"/>
      <c r="J45" s="470"/>
      <c r="K45" s="471"/>
      <c r="L45" s="471"/>
      <c r="M45" s="471"/>
      <c r="N45" s="471"/>
      <c r="O45" s="472"/>
      <c r="P45" s="470"/>
      <c r="Q45" s="471"/>
      <c r="R45" s="471"/>
      <c r="S45" s="471"/>
      <c r="T45" s="471"/>
      <c r="U45" s="472"/>
      <c r="V45" s="461"/>
      <c r="W45" s="462"/>
      <c r="X45" s="462"/>
      <c r="Y45" s="462"/>
      <c r="Z45" s="462"/>
      <c r="AA45" s="463"/>
      <c r="AB45" s="446"/>
      <c r="AC45" s="447"/>
      <c r="AD45" s="447"/>
      <c r="AE45" s="447"/>
      <c r="AF45" s="447"/>
      <c r="AG45" s="448"/>
      <c r="AH45" s="452"/>
      <c r="AI45" s="453"/>
      <c r="AJ45" s="453"/>
      <c r="AK45" s="453"/>
      <c r="AL45" s="453"/>
      <c r="AM45" s="454"/>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c r="BT45" s="66"/>
      <c r="BU45" s="66"/>
      <c r="BV45" s="66"/>
      <c r="BW45" s="66"/>
      <c r="BX45" s="66"/>
      <c r="BY45" s="66"/>
      <c r="BZ45" s="66"/>
      <c r="CA45" s="66"/>
      <c r="CB45" s="66"/>
    </row>
    <row r="46" spans="1:80" x14ac:dyDescent="0.25">
      <c r="A46" s="66"/>
      <c r="B46" s="66"/>
      <c r="C46" s="66"/>
      <c r="D46" s="66"/>
      <c r="E46" s="66"/>
      <c r="F46" s="66"/>
      <c r="G46" s="66"/>
      <c r="H46" s="66"/>
      <c r="I46" s="66"/>
      <c r="J46" s="428" t="s">
        <v>107</v>
      </c>
      <c r="K46" s="429"/>
      <c r="L46" s="429"/>
      <c r="M46" s="429"/>
      <c r="N46" s="429"/>
      <c r="O46" s="430"/>
      <c r="P46" s="428" t="s">
        <v>106</v>
      </c>
      <c r="Q46" s="429"/>
      <c r="R46" s="429"/>
      <c r="S46" s="429"/>
      <c r="T46" s="429"/>
      <c r="U46" s="430"/>
      <c r="V46" s="428" t="s">
        <v>105</v>
      </c>
      <c r="W46" s="429"/>
      <c r="X46" s="429"/>
      <c r="Y46" s="429"/>
      <c r="Z46" s="429"/>
      <c r="AA46" s="430"/>
      <c r="AB46" s="428" t="s">
        <v>104</v>
      </c>
      <c r="AC46" s="445"/>
      <c r="AD46" s="429"/>
      <c r="AE46" s="429"/>
      <c r="AF46" s="429"/>
      <c r="AG46" s="430"/>
      <c r="AH46" s="428" t="s">
        <v>103</v>
      </c>
      <c r="AI46" s="429"/>
      <c r="AJ46" s="429"/>
      <c r="AK46" s="429"/>
      <c r="AL46" s="429"/>
      <c r="AM46" s="430"/>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c r="BV46" s="66"/>
      <c r="BW46" s="66"/>
      <c r="BX46" s="66"/>
      <c r="BY46" s="66"/>
      <c r="BZ46" s="66"/>
      <c r="CA46" s="66"/>
      <c r="CB46" s="66"/>
    </row>
    <row r="47" spans="1:80" x14ac:dyDescent="0.25">
      <c r="A47" s="66"/>
      <c r="B47" s="66"/>
      <c r="C47" s="66"/>
      <c r="D47" s="66"/>
      <c r="E47" s="66"/>
      <c r="F47" s="66"/>
      <c r="G47" s="66"/>
      <c r="H47" s="66"/>
      <c r="I47" s="66"/>
      <c r="J47" s="431"/>
      <c r="K47" s="432"/>
      <c r="L47" s="432"/>
      <c r="M47" s="432"/>
      <c r="N47" s="432"/>
      <c r="O47" s="433"/>
      <c r="P47" s="431"/>
      <c r="Q47" s="432"/>
      <c r="R47" s="432"/>
      <c r="S47" s="432"/>
      <c r="T47" s="432"/>
      <c r="U47" s="433"/>
      <c r="V47" s="431"/>
      <c r="W47" s="432"/>
      <c r="X47" s="432"/>
      <c r="Y47" s="432"/>
      <c r="Z47" s="432"/>
      <c r="AA47" s="433"/>
      <c r="AB47" s="431"/>
      <c r="AC47" s="432"/>
      <c r="AD47" s="432"/>
      <c r="AE47" s="432"/>
      <c r="AF47" s="432"/>
      <c r="AG47" s="433"/>
      <c r="AH47" s="431"/>
      <c r="AI47" s="432"/>
      <c r="AJ47" s="432"/>
      <c r="AK47" s="432"/>
      <c r="AL47" s="432"/>
      <c r="AM47" s="433"/>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c r="BT47" s="66"/>
      <c r="BU47" s="66"/>
      <c r="BV47" s="66"/>
      <c r="BW47" s="66"/>
      <c r="BX47" s="66"/>
      <c r="BY47" s="66"/>
      <c r="BZ47" s="66"/>
      <c r="CA47" s="66"/>
      <c r="CB47" s="66"/>
    </row>
    <row r="48" spans="1:80" x14ac:dyDescent="0.25">
      <c r="A48" s="66"/>
      <c r="B48" s="66"/>
      <c r="C48" s="66"/>
      <c r="D48" s="66"/>
      <c r="E48" s="66"/>
      <c r="F48" s="66"/>
      <c r="G48" s="66"/>
      <c r="H48" s="66"/>
      <c r="I48" s="66"/>
      <c r="J48" s="431"/>
      <c r="K48" s="432"/>
      <c r="L48" s="432"/>
      <c r="M48" s="432"/>
      <c r="N48" s="432"/>
      <c r="O48" s="433"/>
      <c r="P48" s="431"/>
      <c r="Q48" s="432"/>
      <c r="R48" s="432"/>
      <c r="S48" s="432"/>
      <c r="T48" s="432"/>
      <c r="U48" s="433"/>
      <c r="V48" s="431"/>
      <c r="W48" s="432"/>
      <c r="X48" s="432"/>
      <c r="Y48" s="432"/>
      <c r="Z48" s="432"/>
      <c r="AA48" s="433"/>
      <c r="AB48" s="431"/>
      <c r="AC48" s="432"/>
      <c r="AD48" s="432"/>
      <c r="AE48" s="432"/>
      <c r="AF48" s="432"/>
      <c r="AG48" s="433"/>
      <c r="AH48" s="431"/>
      <c r="AI48" s="432"/>
      <c r="AJ48" s="432"/>
      <c r="AK48" s="432"/>
      <c r="AL48" s="432"/>
      <c r="AM48" s="433"/>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c r="BT48" s="66"/>
      <c r="BU48" s="66"/>
      <c r="BV48" s="66"/>
      <c r="BW48" s="66"/>
      <c r="BX48" s="66"/>
      <c r="BY48" s="66"/>
      <c r="BZ48" s="66"/>
      <c r="CA48" s="66"/>
      <c r="CB48" s="66"/>
    </row>
    <row r="49" spans="1:80" x14ac:dyDescent="0.25">
      <c r="A49" s="66"/>
      <c r="B49" s="66"/>
      <c r="C49" s="66"/>
      <c r="D49" s="66"/>
      <c r="E49" s="66"/>
      <c r="F49" s="66"/>
      <c r="G49" s="66"/>
      <c r="H49" s="66"/>
      <c r="I49" s="66"/>
      <c r="J49" s="431"/>
      <c r="K49" s="432"/>
      <c r="L49" s="432"/>
      <c r="M49" s="432"/>
      <c r="N49" s="432"/>
      <c r="O49" s="433"/>
      <c r="P49" s="431"/>
      <c r="Q49" s="432"/>
      <c r="R49" s="432"/>
      <c r="S49" s="432"/>
      <c r="T49" s="432"/>
      <c r="U49" s="433"/>
      <c r="V49" s="431"/>
      <c r="W49" s="432"/>
      <c r="X49" s="432"/>
      <c r="Y49" s="432"/>
      <c r="Z49" s="432"/>
      <c r="AA49" s="433"/>
      <c r="AB49" s="431"/>
      <c r="AC49" s="432"/>
      <c r="AD49" s="432"/>
      <c r="AE49" s="432"/>
      <c r="AF49" s="432"/>
      <c r="AG49" s="433"/>
      <c r="AH49" s="431"/>
      <c r="AI49" s="432"/>
      <c r="AJ49" s="432"/>
      <c r="AK49" s="432"/>
      <c r="AL49" s="432"/>
      <c r="AM49" s="433"/>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c r="BM49" s="66"/>
      <c r="BN49" s="66"/>
      <c r="BO49" s="66"/>
      <c r="BP49" s="66"/>
      <c r="BQ49" s="66"/>
      <c r="BR49" s="66"/>
      <c r="BS49" s="66"/>
      <c r="BT49" s="66"/>
      <c r="BU49" s="66"/>
      <c r="BV49" s="66"/>
      <c r="BW49" s="66"/>
      <c r="BX49" s="66"/>
      <c r="BY49" s="66"/>
      <c r="BZ49" s="66"/>
      <c r="CA49" s="66"/>
      <c r="CB49" s="66"/>
    </row>
    <row r="50" spans="1:80" x14ac:dyDescent="0.25">
      <c r="A50" s="66"/>
      <c r="B50" s="66"/>
      <c r="C50" s="66"/>
      <c r="D50" s="66"/>
      <c r="E50" s="66"/>
      <c r="F50" s="66"/>
      <c r="G50" s="66"/>
      <c r="H50" s="66"/>
      <c r="I50" s="66"/>
      <c r="J50" s="431"/>
      <c r="K50" s="432"/>
      <c r="L50" s="432"/>
      <c r="M50" s="432"/>
      <c r="N50" s="432"/>
      <c r="O50" s="433"/>
      <c r="P50" s="431"/>
      <c r="Q50" s="432"/>
      <c r="R50" s="432"/>
      <c r="S50" s="432"/>
      <c r="T50" s="432"/>
      <c r="U50" s="433"/>
      <c r="V50" s="431"/>
      <c r="W50" s="432"/>
      <c r="X50" s="432"/>
      <c r="Y50" s="432"/>
      <c r="Z50" s="432"/>
      <c r="AA50" s="433"/>
      <c r="AB50" s="431"/>
      <c r="AC50" s="432"/>
      <c r="AD50" s="432"/>
      <c r="AE50" s="432"/>
      <c r="AF50" s="432"/>
      <c r="AG50" s="433"/>
      <c r="AH50" s="431"/>
      <c r="AI50" s="432"/>
      <c r="AJ50" s="432"/>
      <c r="AK50" s="432"/>
      <c r="AL50" s="432"/>
      <c r="AM50" s="433"/>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c r="BT50" s="66"/>
      <c r="BU50" s="66"/>
      <c r="BV50" s="66"/>
      <c r="BW50" s="66"/>
      <c r="BX50" s="66"/>
      <c r="BY50" s="66"/>
      <c r="BZ50" s="66"/>
      <c r="CA50" s="66"/>
      <c r="CB50" s="66"/>
    </row>
    <row r="51" spans="1:80" ht="15.75" thickBot="1" x14ac:dyDescent="0.3">
      <c r="A51" s="66"/>
      <c r="B51" s="66"/>
      <c r="C51" s="66"/>
      <c r="D51" s="66"/>
      <c r="E51" s="66"/>
      <c r="F51" s="66"/>
      <c r="G51" s="66"/>
      <c r="H51" s="66"/>
      <c r="I51" s="66"/>
      <c r="J51" s="434"/>
      <c r="K51" s="435"/>
      <c r="L51" s="435"/>
      <c r="M51" s="435"/>
      <c r="N51" s="435"/>
      <c r="O51" s="436"/>
      <c r="P51" s="434"/>
      <c r="Q51" s="435"/>
      <c r="R51" s="435"/>
      <c r="S51" s="435"/>
      <c r="T51" s="435"/>
      <c r="U51" s="436"/>
      <c r="V51" s="434"/>
      <c r="W51" s="435"/>
      <c r="X51" s="435"/>
      <c r="Y51" s="435"/>
      <c r="Z51" s="435"/>
      <c r="AA51" s="436"/>
      <c r="AB51" s="434"/>
      <c r="AC51" s="435"/>
      <c r="AD51" s="435"/>
      <c r="AE51" s="435"/>
      <c r="AF51" s="435"/>
      <c r="AG51" s="436"/>
      <c r="AH51" s="434"/>
      <c r="AI51" s="435"/>
      <c r="AJ51" s="435"/>
      <c r="AK51" s="435"/>
      <c r="AL51" s="435"/>
      <c r="AM51" s="43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c r="BT51" s="66"/>
      <c r="BU51" s="66"/>
      <c r="BV51" s="66"/>
      <c r="BW51" s="66"/>
      <c r="BX51" s="66"/>
      <c r="BY51" s="66"/>
      <c r="BZ51" s="66"/>
      <c r="CA51" s="66"/>
      <c r="CB51" s="66"/>
    </row>
    <row r="52" spans="1:80" x14ac:dyDescent="0.25">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c r="BT52" s="66"/>
      <c r="BU52" s="66"/>
      <c r="BV52" s="66"/>
      <c r="BW52" s="66"/>
      <c r="BX52" s="66"/>
      <c r="BY52" s="66"/>
      <c r="BZ52" s="66"/>
      <c r="CA52" s="66"/>
      <c r="CB52" s="66"/>
    </row>
    <row r="53" spans="1:80" ht="15" customHeight="1" x14ac:dyDescent="0.25">
      <c r="A53" s="66"/>
      <c r="B53" s="70"/>
      <c r="C53" s="70"/>
      <c r="D53" s="70"/>
      <c r="E53" s="70"/>
      <c r="F53" s="70"/>
      <c r="G53" s="70"/>
      <c r="H53" s="70"/>
      <c r="I53" s="70"/>
      <c r="J53" s="70"/>
      <c r="K53" s="70"/>
      <c r="L53" s="70"/>
      <c r="M53" s="70"/>
      <c r="N53" s="70"/>
      <c r="O53" s="70"/>
      <c r="P53" s="70"/>
      <c r="Q53" s="70"/>
      <c r="R53" s="70"/>
      <c r="S53" s="70"/>
      <c r="T53" s="70"/>
      <c r="U53" s="70"/>
      <c r="V53" s="70"/>
      <c r="W53" s="70"/>
      <c r="X53" s="70"/>
      <c r="Y53" s="70"/>
      <c r="Z53" s="70"/>
      <c r="AA53" s="70"/>
      <c r="AB53" s="70"/>
      <c r="AC53" s="70"/>
      <c r="AD53" s="70"/>
      <c r="AE53" s="70"/>
      <c r="AF53" s="70"/>
      <c r="AG53" s="70"/>
      <c r="AH53" s="70"/>
      <c r="AI53" s="70"/>
      <c r="AJ53" s="70"/>
      <c r="AK53" s="70"/>
      <c r="AL53" s="70"/>
      <c r="AM53" s="70"/>
      <c r="AN53" s="70"/>
      <c r="AO53" s="70"/>
      <c r="AP53" s="70"/>
      <c r="AQ53" s="70"/>
      <c r="AR53" s="70"/>
      <c r="AS53" s="70"/>
      <c r="AT53" s="70"/>
      <c r="AU53" s="66"/>
      <c r="AV53" s="66"/>
      <c r="AW53" s="66"/>
      <c r="AX53" s="66"/>
      <c r="AY53" s="66"/>
      <c r="AZ53" s="66"/>
      <c r="BA53" s="66"/>
      <c r="BB53" s="66"/>
      <c r="BC53" s="66"/>
      <c r="BD53" s="66"/>
      <c r="BE53" s="66"/>
      <c r="BF53" s="66"/>
      <c r="BG53" s="66"/>
      <c r="BH53" s="66"/>
      <c r="BI53" s="66"/>
      <c r="BJ53" s="66"/>
      <c r="BK53" s="66"/>
      <c r="BL53" s="66"/>
      <c r="BM53" s="66"/>
      <c r="BN53" s="66"/>
      <c r="BO53" s="66"/>
      <c r="BP53" s="66"/>
      <c r="BQ53" s="66"/>
      <c r="BR53" s="66"/>
      <c r="BS53" s="66"/>
      <c r="BT53" s="66"/>
      <c r="BU53" s="66"/>
      <c r="BV53" s="66"/>
      <c r="BW53" s="66"/>
      <c r="BX53" s="66"/>
      <c r="BY53" s="66"/>
      <c r="BZ53" s="66"/>
      <c r="CA53" s="66"/>
      <c r="CB53" s="66"/>
    </row>
    <row r="54" spans="1:80" ht="15" customHeight="1" x14ac:dyDescent="0.25">
      <c r="A54" s="66"/>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c r="BT54" s="66"/>
      <c r="BU54" s="66"/>
      <c r="BV54" s="66"/>
      <c r="BW54" s="66"/>
      <c r="BX54" s="66"/>
      <c r="BY54" s="66"/>
      <c r="BZ54" s="66"/>
      <c r="CA54" s="66"/>
      <c r="CB54" s="66"/>
    </row>
    <row r="55" spans="1:80" x14ac:dyDescent="0.25">
      <c r="A55" s="66"/>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c r="BT55" s="66"/>
      <c r="BU55" s="66"/>
      <c r="BV55" s="66"/>
      <c r="BW55" s="66"/>
      <c r="BX55" s="66"/>
      <c r="BY55" s="66"/>
      <c r="BZ55" s="66"/>
      <c r="CA55" s="66"/>
      <c r="CB55" s="66"/>
    </row>
    <row r="56" spans="1:80" x14ac:dyDescent="0.25">
      <c r="A56" s="66"/>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c r="BW56" s="66"/>
      <c r="BX56" s="66"/>
      <c r="BY56" s="66"/>
      <c r="BZ56" s="66"/>
      <c r="CA56" s="66"/>
      <c r="CB56" s="66"/>
    </row>
    <row r="57" spans="1:80" x14ac:dyDescent="0.25">
      <c r="A57" s="66"/>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c r="BE57" s="66"/>
      <c r="BF57" s="66"/>
      <c r="BG57" s="66"/>
      <c r="BH57" s="66"/>
      <c r="BI57" s="66"/>
      <c r="BJ57" s="66"/>
      <c r="BK57" s="66"/>
      <c r="BL57" s="66"/>
      <c r="BM57" s="66"/>
      <c r="BN57" s="66"/>
      <c r="BO57" s="66"/>
      <c r="BP57" s="66"/>
      <c r="BQ57" s="66"/>
      <c r="BR57" s="66"/>
      <c r="BS57" s="66"/>
      <c r="BT57" s="66"/>
      <c r="BU57" s="66"/>
      <c r="BV57" s="66"/>
      <c r="BW57" s="66"/>
      <c r="BX57" s="66"/>
      <c r="BY57" s="66"/>
      <c r="BZ57" s="66"/>
      <c r="CA57" s="66"/>
      <c r="CB57" s="66"/>
    </row>
    <row r="58" spans="1:80" x14ac:dyDescent="0.25">
      <c r="A58" s="66"/>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c r="BT58" s="66"/>
      <c r="BU58" s="66"/>
      <c r="BV58" s="66"/>
      <c r="BW58" s="66"/>
      <c r="BX58" s="66"/>
      <c r="BY58" s="66"/>
      <c r="BZ58" s="66"/>
      <c r="CA58" s="66"/>
      <c r="CB58" s="66"/>
    </row>
    <row r="59" spans="1:80" x14ac:dyDescent="0.25">
      <c r="A59" s="66"/>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c r="BT59" s="66"/>
      <c r="BU59" s="66"/>
      <c r="BV59" s="66"/>
      <c r="BW59" s="66"/>
      <c r="BX59" s="66"/>
      <c r="BY59" s="66"/>
      <c r="BZ59" s="66"/>
      <c r="CA59" s="66"/>
      <c r="CB59" s="66"/>
    </row>
    <row r="60" spans="1:80" x14ac:dyDescent="0.25">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c r="BT60" s="66"/>
      <c r="BU60" s="66"/>
      <c r="BV60" s="66"/>
      <c r="BW60" s="66"/>
      <c r="BX60" s="66"/>
      <c r="BY60" s="66"/>
      <c r="BZ60" s="66"/>
      <c r="CA60" s="66"/>
      <c r="CB60" s="66"/>
    </row>
    <row r="61" spans="1:80" x14ac:dyDescent="0.25">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c r="BM61" s="66"/>
      <c r="BN61" s="66"/>
      <c r="BO61" s="66"/>
      <c r="BP61" s="66"/>
      <c r="BQ61" s="66"/>
      <c r="BR61" s="66"/>
      <c r="BS61" s="66"/>
      <c r="BT61" s="66"/>
      <c r="BU61" s="66"/>
      <c r="BV61" s="66"/>
      <c r="BW61" s="66"/>
      <c r="BX61" s="66"/>
      <c r="BY61" s="66"/>
      <c r="BZ61" s="66"/>
      <c r="CA61" s="66"/>
      <c r="CB61" s="66"/>
    </row>
    <row r="62" spans="1:80" x14ac:dyDescent="0.25">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row>
    <row r="63" spans="1:80" x14ac:dyDescent="0.25">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c r="BT63" s="66"/>
      <c r="BU63" s="66"/>
      <c r="BV63" s="66"/>
      <c r="BW63" s="66"/>
      <c r="BX63" s="66"/>
      <c r="BY63" s="66"/>
      <c r="BZ63" s="66"/>
      <c r="CA63" s="66"/>
      <c r="CB63" s="66"/>
    </row>
    <row r="64" spans="1:80" x14ac:dyDescent="0.25">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c r="BT64" s="66"/>
      <c r="BU64" s="66"/>
      <c r="BV64" s="66"/>
      <c r="BW64" s="66"/>
      <c r="BX64" s="66"/>
      <c r="BY64" s="66"/>
      <c r="BZ64" s="66"/>
      <c r="CA64" s="66"/>
      <c r="CB64" s="66"/>
    </row>
    <row r="65" spans="1:80" x14ac:dyDescent="0.25">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c r="BM65" s="66"/>
      <c r="BN65" s="66"/>
      <c r="BO65" s="66"/>
      <c r="BP65" s="66"/>
      <c r="BQ65" s="66"/>
      <c r="BR65" s="66"/>
      <c r="BS65" s="66"/>
      <c r="BT65" s="66"/>
      <c r="BU65" s="66"/>
      <c r="BV65" s="66"/>
      <c r="BW65" s="66"/>
      <c r="BX65" s="66"/>
      <c r="BY65" s="66"/>
      <c r="BZ65" s="66"/>
      <c r="CA65" s="66"/>
      <c r="CB65" s="66"/>
    </row>
    <row r="66" spans="1:80" x14ac:dyDescent="0.25">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row>
    <row r="67" spans="1:80" x14ac:dyDescent="0.25">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row>
    <row r="68" spans="1:80" x14ac:dyDescent="0.25">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row>
    <row r="69" spans="1:80" x14ac:dyDescent="0.25">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row>
    <row r="70" spans="1:80" x14ac:dyDescent="0.25">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row>
    <row r="71" spans="1:80" x14ac:dyDescent="0.25">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row>
    <row r="72" spans="1:80" x14ac:dyDescent="0.25">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row>
    <row r="73" spans="1:80" x14ac:dyDescent="0.25">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6"/>
      <c r="BX73" s="66"/>
      <c r="BY73" s="66"/>
      <c r="BZ73" s="66"/>
      <c r="CA73" s="66"/>
      <c r="CB73" s="66"/>
    </row>
    <row r="74" spans="1:80" x14ac:dyDescent="0.25">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c r="BY74" s="66"/>
      <c r="BZ74" s="66"/>
      <c r="CA74" s="66"/>
      <c r="CB74" s="66"/>
    </row>
    <row r="75" spans="1:80" x14ac:dyDescent="0.25">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6"/>
      <c r="CA75" s="66"/>
      <c r="CB75" s="66"/>
    </row>
    <row r="76" spans="1:80" x14ac:dyDescent="0.25">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6"/>
      <c r="BU76" s="66"/>
      <c r="BV76" s="66"/>
      <c r="BW76" s="66"/>
      <c r="BX76" s="66"/>
      <c r="BY76" s="66"/>
      <c r="BZ76" s="66"/>
      <c r="CA76" s="66"/>
      <c r="CB76" s="66"/>
    </row>
    <row r="77" spans="1:80" x14ac:dyDescent="0.25">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c r="BM77" s="66"/>
      <c r="BN77" s="66"/>
      <c r="BO77" s="66"/>
      <c r="BP77" s="66"/>
      <c r="BQ77" s="66"/>
      <c r="BR77" s="66"/>
      <c r="BS77" s="66"/>
      <c r="BT77" s="66"/>
      <c r="BU77" s="66"/>
      <c r="BV77" s="66"/>
      <c r="BW77" s="66"/>
      <c r="BX77" s="66"/>
      <c r="BY77" s="66"/>
      <c r="BZ77" s="66"/>
      <c r="CA77" s="66"/>
      <c r="CB77" s="66"/>
    </row>
    <row r="78" spans="1:80" x14ac:dyDescent="0.25">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c r="BY78" s="66"/>
      <c r="BZ78" s="66"/>
      <c r="CA78" s="66"/>
      <c r="CB78" s="66"/>
    </row>
    <row r="79" spans="1:80" x14ac:dyDescent="0.25">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row>
    <row r="80" spans="1:80" x14ac:dyDescent="0.25">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row>
    <row r="81" spans="1:63" x14ac:dyDescent="0.25">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row>
    <row r="82" spans="1:63" x14ac:dyDescent="0.25">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row>
    <row r="83" spans="1:63" x14ac:dyDescent="0.25">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row>
    <row r="84" spans="1:63" x14ac:dyDescent="0.25">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row>
    <row r="85" spans="1:63" x14ac:dyDescent="0.25">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row>
    <row r="86" spans="1:63" x14ac:dyDescent="0.25">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row>
    <row r="87" spans="1:63" x14ac:dyDescent="0.25">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row>
    <row r="88" spans="1:63" x14ac:dyDescent="0.25">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row>
    <row r="89" spans="1:63" x14ac:dyDescent="0.25">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row>
    <row r="90" spans="1:63" x14ac:dyDescent="0.25">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row>
    <row r="91" spans="1:63" x14ac:dyDescent="0.25">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row>
    <row r="92" spans="1:63" x14ac:dyDescent="0.25">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row>
    <row r="93" spans="1:63" x14ac:dyDescent="0.25">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row>
    <row r="94" spans="1:63" x14ac:dyDescent="0.25">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row>
    <row r="95" spans="1:63" x14ac:dyDescent="0.25">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row>
    <row r="96" spans="1:63" x14ac:dyDescent="0.25">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row>
    <row r="97" spans="1:63" x14ac:dyDescent="0.25">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row>
    <row r="98" spans="1:63" x14ac:dyDescent="0.25">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row>
    <row r="99" spans="1:63" x14ac:dyDescent="0.25">
      <c r="A99" s="66"/>
      <c r="B99" s="66"/>
      <c r="C99" s="66"/>
      <c r="D99" s="66"/>
      <c r="E99" s="66"/>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row>
    <row r="100" spans="1:63" x14ac:dyDescent="0.25">
      <c r="A100" s="66"/>
      <c r="B100" s="66"/>
      <c r="C100" s="66"/>
      <c r="D100" s="66"/>
      <c r="E100" s="66"/>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row>
    <row r="101" spans="1:63" x14ac:dyDescent="0.25">
      <c r="A101" s="66"/>
      <c r="B101" s="66"/>
      <c r="C101" s="66"/>
      <c r="D101" s="66"/>
      <c r="E101" s="66"/>
      <c r="F101" s="66"/>
      <c r="G101" s="66"/>
      <c r="H101" s="66"/>
      <c r="I101" s="66"/>
      <c r="J101" s="66"/>
      <c r="K101" s="66"/>
      <c r="L101" s="66"/>
      <c r="M101" s="66"/>
      <c r="N101" s="66"/>
      <c r="O101" s="66"/>
      <c r="P101" s="66"/>
      <c r="Q101" s="66"/>
      <c r="R101" s="66"/>
      <c r="S101" s="66"/>
      <c r="T101" s="66"/>
      <c r="U101" s="66"/>
      <c r="V101" s="66"/>
      <c r="W101" s="66"/>
      <c r="X101" s="66"/>
      <c r="Y101" s="66"/>
      <c r="Z101" s="66"/>
      <c r="AA101" s="66"/>
      <c r="AB101" s="66"/>
      <c r="AC101" s="66"/>
      <c r="AD101" s="66"/>
      <c r="AE101" s="66"/>
      <c r="AF101" s="66"/>
      <c r="AG101" s="66"/>
      <c r="AH101" s="66"/>
      <c r="AI101" s="66"/>
      <c r="AJ101" s="66"/>
      <c r="AK101" s="66"/>
      <c r="AL101" s="66"/>
      <c r="AM101" s="66"/>
      <c r="AN101" s="66"/>
      <c r="AO101" s="66"/>
      <c r="AP101" s="66"/>
      <c r="AQ101" s="66"/>
      <c r="AR101" s="66"/>
      <c r="AS101" s="66"/>
      <c r="AT101" s="66"/>
      <c r="AU101" s="66"/>
      <c r="AV101" s="66"/>
      <c r="AW101" s="66"/>
      <c r="AX101" s="66"/>
      <c r="AY101" s="66"/>
      <c r="AZ101" s="66"/>
      <c r="BA101" s="66"/>
      <c r="BB101" s="66"/>
      <c r="BC101" s="66"/>
      <c r="BD101" s="66"/>
      <c r="BE101" s="66"/>
      <c r="BF101" s="66"/>
      <c r="BG101" s="66"/>
      <c r="BH101" s="66"/>
      <c r="BI101" s="66"/>
      <c r="BJ101" s="66"/>
      <c r="BK101" s="66"/>
    </row>
    <row r="102" spans="1:63" x14ac:dyDescent="0.25">
      <c r="A102" s="66"/>
      <c r="B102" s="66"/>
      <c r="C102" s="66"/>
      <c r="D102" s="66"/>
      <c r="E102" s="66"/>
      <c r="F102" s="66"/>
      <c r="G102" s="66"/>
      <c r="H102" s="66"/>
      <c r="I102" s="66"/>
      <c r="J102" s="66"/>
      <c r="K102" s="66"/>
      <c r="L102" s="66"/>
      <c r="M102" s="66"/>
      <c r="N102" s="66"/>
      <c r="O102" s="66"/>
      <c r="P102" s="66"/>
      <c r="Q102" s="66"/>
      <c r="R102" s="66"/>
      <c r="S102" s="66"/>
      <c r="T102" s="66"/>
      <c r="U102" s="66"/>
      <c r="V102" s="66"/>
      <c r="W102" s="66"/>
      <c r="X102" s="66"/>
      <c r="Y102" s="66"/>
      <c r="Z102" s="66"/>
      <c r="AA102" s="66"/>
      <c r="AB102" s="66"/>
      <c r="AC102" s="66"/>
      <c r="AD102" s="66"/>
      <c r="AE102" s="66"/>
      <c r="AF102" s="66"/>
      <c r="AG102" s="66"/>
      <c r="AH102" s="66"/>
      <c r="AI102" s="66"/>
      <c r="AJ102" s="66"/>
      <c r="AK102" s="66"/>
      <c r="AL102" s="66"/>
      <c r="AM102" s="66"/>
      <c r="AN102" s="66"/>
      <c r="AO102" s="66"/>
      <c r="AP102" s="66"/>
      <c r="AQ102" s="66"/>
      <c r="AR102" s="66"/>
      <c r="AS102" s="66"/>
      <c r="AT102" s="66"/>
      <c r="AU102" s="66"/>
      <c r="AV102" s="66"/>
      <c r="AW102" s="66"/>
      <c r="AX102" s="66"/>
      <c r="AY102" s="66"/>
      <c r="AZ102" s="66"/>
      <c r="BA102" s="66"/>
      <c r="BB102" s="66"/>
      <c r="BC102" s="66"/>
      <c r="BD102" s="66"/>
      <c r="BE102" s="66"/>
      <c r="BF102" s="66"/>
      <c r="BG102" s="66"/>
      <c r="BH102" s="66"/>
      <c r="BI102" s="66"/>
      <c r="BJ102" s="66"/>
      <c r="BK102" s="66"/>
    </row>
    <row r="103" spans="1:63" x14ac:dyDescent="0.25">
      <c r="A103" s="66"/>
      <c r="B103" s="66"/>
      <c r="C103" s="66"/>
      <c r="D103" s="66"/>
      <c r="E103" s="66"/>
      <c r="F103" s="66"/>
      <c r="G103" s="66"/>
      <c r="H103" s="66"/>
      <c r="I103" s="66"/>
      <c r="J103" s="66"/>
      <c r="K103" s="66"/>
      <c r="L103" s="66"/>
      <c r="M103" s="66"/>
      <c r="N103" s="66"/>
      <c r="O103" s="66"/>
      <c r="P103" s="66"/>
      <c r="Q103" s="66"/>
      <c r="R103" s="66"/>
      <c r="S103" s="66"/>
      <c r="T103" s="66"/>
      <c r="U103" s="66"/>
      <c r="V103" s="66"/>
      <c r="W103" s="66"/>
      <c r="X103" s="66"/>
      <c r="Y103" s="66"/>
      <c r="Z103" s="66"/>
      <c r="AA103" s="66"/>
      <c r="AB103" s="66"/>
      <c r="AC103" s="66"/>
      <c r="AD103" s="66"/>
      <c r="AE103" s="66"/>
      <c r="AF103" s="66"/>
      <c r="AG103" s="66"/>
      <c r="AH103" s="66"/>
      <c r="AI103" s="66"/>
      <c r="AJ103" s="66"/>
      <c r="AK103" s="66"/>
      <c r="AL103" s="66"/>
      <c r="AM103" s="66"/>
      <c r="AN103" s="66"/>
      <c r="AO103" s="66"/>
      <c r="AP103" s="66"/>
      <c r="AQ103" s="66"/>
      <c r="AR103" s="66"/>
      <c r="AS103" s="66"/>
      <c r="AT103" s="66"/>
      <c r="AU103" s="66"/>
      <c r="AV103" s="66"/>
      <c r="AW103" s="66"/>
      <c r="AX103" s="66"/>
      <c r="AY103" s="66"/>
      <c r="AZ103" s="66"/>
      <c r="BA103" s="66"/>
      <c r="BB103" s="66"/>
      <c r="BC103" s="66"/>
      <c r="BD103" s="66"/>
      <c r="BE103" s="66"/>
      <c r="BF103" s="66"/>
      <c r="BG103" s="66"/>
      <c r="BH103" s="66"/>
      <c r="BI103" s="66"/>
      <c r="BJ103" s="66"/>
      <c r="BK103" s="66"/>
    </row>
    <row r="104" spans="1:63" x14ac:dyDescent="0.25">
      <c r="A104" s="66"/>
      <c r="B104" s="66"/>
      <c r="C104" s="66"/>
      <c r="D104" s="66"/>
      <c r="E104" s="66"/>
      <c r="F104" s="66"/>
      <c r="G104" s="66"/>
      <c r="H104" s="66"/>
      <c r="I104" s="66"/>
      <c r="J104" s="66"/>
      <c r="K104" s="66"/>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66"/>
      <c r="AP104" s="66"/>
      <c r="AQ104" s="66"/>
      <c r="AR104" s="66"/>
      <c r="AS104" s="66"/>
      <c r="AT104" s="66"/>
      <c r="AU104" s="66"/>
      <c r="AV104" s="66"/>
      <c r="AW104" s="66"/>
      <c r="AX104" s="66"/>
      <c r="AY104" s="66"/>
      <c r="AZ104" s="66"/>
      <c r="BA104" s="66"/>
      <c r="BB104" s="66"/>
      <c r="BC104" s="66"/>
      <c r="BD104" s="66"/>
      <c r="BE104" s="66"/>
      <c r="BF104" s="66"/>
      <c r="BG104" s="66"/>
      <c r="BH104" s="66"/>
      <c r="BI104" s="66"/>
      <c r="BJ104" s="66"/>
      <c r="BK104" s="66"/>
    </row>
    <row r="105" spans="1:63" x14ac:dyDescent="0.25">
      <c r="A105" s="66"/>
      <c r="B105" s="66"/>
      <c r="C105" s="66"/>
      <c r="D105" s="66"/>
      <c r="E105" s="66"/>
      <c r="F105" s="66"/>
      <c r="G105" s="66"/>
      <c r="H105" s="66"/>
      <c r="I105" s="66"/>
      <c r="J105" s="66"/>
      <c r="K105" s="66"/>
      <c r="L105" s="66"/>
      <c r="M105" s="66"/>
      <c r="N105" s="66"/>
      <c r="O105" s="66"/>
      <c r="P105" s="66"/>
      <c r="Q105" s="66"/>
      <c r="R105" s="66"/>
      <c r="S105" s="66"/>
      <c r="T105" s="66"/>
      <c r="U105" s="66"/>
      <c r="V105" s="66"/>
      <c r="W105" s="66"/>
      <c r="X105" s="66"/>
      <c r="Y105" s="66"/>
      <c r="Z105" s="66"/>
      <c r="AA105" s="66"/>
      <c r="AB105" s="66"/>
      <c r="AC105" s="66"/>
      <c r="AD105" s="66"/>
      <c r="AE105" s="66"/>
      <c r="AF105" s="66"/>
      <c r="AG105" s="66"/>
      <c r="AH105" s="66"/>
      <c r="AI105" s="66"/>
      <c r="AJ105" s="66"/>
      <c r="AK105" s="66"/>
      <c r="AL105" s="66"/>
      <c r="AM105" s="66"/>
      <c r="AN105" s="66"/>
      <c r="AO105" s="66"/>
      <c r="AP105" s="66"/>
      <c r="AQ105" s="66"/>
      <c r="AR105" s="66"/>
      <c r="AS105" s="66"/>
      <c r="AT105" s="66"/>
      <c r="AU105" s="66"/>
      <c r="AV105" s="66"/>
      <c r="AW105" s="66"/>
      <c r="AX105" s="66"/>
      <c r="AY105" s="66"/>
      <c r="AZ105" s="66"/>
      <c r="BA105" s="66"/>
      <c r="BB105" s="66"/>
      <c r="BC105" s="66"/>
      <c r="BD105" s="66"/>
      <c r="BE105" s="66"/>
      <c r="BF105" s="66"/>
      <c r="BG105" s="66"/>
      <c r="BH105" s="66"/>
      <c r="BI105" s="66"/>
      <c r="BJ105" s="66"/>
      <c r="BK105" s="66"/>
    </row>
    <row r="106" spans="1:63" x14ac:dyDescent="0.25">
      <c r="A106" s="66"/>
      <c r="B106" s="66"/>
      <c r="C106" s="66"/>
      <c r="D106" s="66"/>
      <c r="E106" s="66"/>
      <c r="F106" s="66"/>
      <c r="G106" s="66"/>
      <c r="H106" s="66"/>
      <c r="I106" s="66"/>
      <c r="J106" s="66"/>
      <c r="K106" s="66"/>
      <c r="L106" s="66"/>
      <c r="M106" s="66"/>
      <c r="N106" s="66"/>
      <c r="O106" s="66"/>
      <c r="P106" s="66"/>
      <c r="Q106" s="66"/>
      <c r="R106" s="66"/>
      <c r="S106" s="66"/>
      <c r="T106" s="66"/>
      <c r="U106" s="66"/>
      <c r="V106" s="66"/>
      <c r="W106" s="66"/>
      <c r="X106" s="66"/>
      <c r="Y106" s="66"/>
      <c r="Z106" s="66"/>
      <c r="AA106" s="66"/>
      <c r="AB106" s="66"/>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c r="BI106" s="66"/>
      <c r="BJ106" s="66"/>
      <c r="BK106" s="66"/>
    </row>
    <row r="107" spans="1:63" x14ac:dyDescent="0.25">
      <c r="A107" s="66"/>
      <c r="B107" s="66"/>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row>
    <row r="108" spans="1:63" x14ac:dyDescent="0.25">
      <c r="A108" s="66"/>
      <c r="B108" s="66"/>
      <c r="C108" s="66"/>
      <c r="D108" s="66"/>
      <c r="E108" s="66"/>
      <c r="F108" s="66"/>
      <c r="G108" s="66"/>
      <c r="H108" s="66"/>
      <c r="I108" s="66"/>
      <c r="J108" s="66"/>
      <c r="K108" s="66"/>
      <c r="L108" s="66"/>
      <c r="M108" s="66"/>
      <c r="N108" s="66"/>
      <c r="O108" s="66"/>
      <c r="P108" s="66"/>
      <c r="Q108" s="66"/>
      <c r="R108" s="66"/>
      <c r="S108" s="66"/>
      <c r="T108" s="66"/>
      <c r="U108" s="66"/>
      <c r="V108" s="66"/>
      <c r="W108" s="66"/>
      <c r="X108" s="66"/>
      <c r="Y108" s="66"/>
      <c r="Z108" s="66"/>
      <c r="AA108" s="66"/>
      <c r="AB108" s="66"/>
      <c r="AC108" s="66"/>
      <c r="AD108" s="66"/>
      <c r="AE108" s="66"/>
      <c r="AF108" s="66"/>
      <c r="AG108" s="66"/>
      <c r="AH108" s="66"/>
      <c r="AI108" s="66"/>
      <c r="AJ108" s="66"/>
      <c r="AK108" s="66"/>
      <c r="AL108" s="66"/>
      <c r="AM108" s="66"/>
      <c r="AN108" s="66"/>
      <c r="AO108" s="66"/>
      <c r="AP108" s="66"/>
      <c r="AQ108" s="66"/>
      <c r="AR108" s="66"/>
      <c r="AS108" s="66"/>
      <c r="AT108" s="66"/>
      <c r="AU108" s="66"/>
      <c r="AV108" s="66"/>
      <c r="AW108" s="66"/>
      <c r="AX108" s="66"/>
      <c r="AY108" s="66"/>
      <c r="AZ108" s="66"/>
      <c r="BA108" s="66"/>
      <c r="BB108" s="66"/>
      <c r="BC108" s="66"/>
      <c r="BD108" s="66"/>
      <c r="BE108" s="66"/>
      <c r="BF108" s="66"/>
      <c r="BG108" s="66"/>
      <c r="BH108" s="66"/>
      <c r="BI108" s="66"/>
      <c r="BJ108" s="66"/>
      <c r="BK108" s="66"/>
    </row>
    <row r="109" spans="1:63" x14ac:dyDescent="0.25">
      <c r="A109" s="66"/>
      <c r="B109" s="66"/>
      <c r="C109" s="66"/>
      <c r="D109" s="66"/>
      <c r="E109" s="66"/>
      <c r="F109" s="66"/>
      <c r="G109" s="66"/>
      <c r="H109" s="66"/>
      <c r="I109" s="66"/>
      <c r="J109" s="66"/>
      <c r="K109" s="66"/>
      <c r="L109" s="66"/>
      <c r="M109" s="66"/>
      <c r="N109" s="66"/>
      <c r="O109" s="66"/>
      <c r="P109" s="66"/>
      <c r="Q109" s="66"/>
      <c r="R109" s="66"/>
      <c r="S109" s="66"/>
      <c r="T109" s="66"/>
      <c r="U109" s="66"/>
      <c r="V109" s="66"/>
      <c r="W109" s="66"/>
      <c r="X109" s="66"/>
      <c r="Y109" s="66"/>
      <c r="Z109" s="66"/>
      <c r="AA109" s="66"/>
      <c r="AB109" s="66"/>
      <c r="AC109" s="66"/>
      <c r="AD109" s="66"/>
      <c r="AE109" s="66"/>
      <c r="AF109" s="66"/>
      <c r="AG109" s="66"/>
      <c r="AH109" s="66"/>
      <c r="AI109" s="66"/>
      <c r="AJ109" s="66"/>
      <c r="AK109" s="66"/>
      <c r="AL109" s="66"/>
      <c r="AM109" s="66"/>
      <c r="AN109" s="66"/>
      <c r="AO109" s="66"/>
      <c r="AP109" s="66"/>
      <c r="AQ109" s="66"/>
      <c r="AR109" s="66"/>
      <c r="AS109" s="66"/>
      <c r="AT109" s="66"/>
      <c r="AU109" s="66"/>
      <c r="AV109" s="66"/>
      <c r="AW109" s="66"/>
      <c r="AX109" s="66"/>
      <c r="AY109" s="66"/>
      <c r="AZ109" s="66"/>
      <c r="BA109" s="66"/>
      <c r="BB109" s="66"/>
      <c r="BC109" s="66"/>
      <c r="BD109" s="66"/>
      <c r="BE109" s="66"/>
      <c r="BF109" s="66"/>
      <c r="BG109" s="66"/>
      <c r="BH109" s="66"/>
      <c r="BI109" s="66"/>
      <c r="BJ109" s="66"/>
      <c r="BK109" s="66"/>
    </row>
    <row r="110" spans="1:63" x14ac:dyDescent="0.25">
      <c r="A110" s="66"/>
      <c r="B110" s="66"/>
      <c r="C110" s="66"/>
      <c r="D110" s="66"/>
      <c r="E110" s="66"/>
      <c r="F110" s="66"/>
      <c r="G110" s="66"/>
      <c r="H110" s="66"/>
      <c r="I110" s="66"/>
      <c r="J110" s="66"/>
      <c r="K110" s="66"/>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66"/>
      <c r="AP110" s="66"/>
      <c r="AQ110" s="66"/>
      <c r="AR110" s="66"/>
      <c r="AS110" s="66"/>
      <c r="AT110" s="66"/>
      <c r="AU110" s="66"/>
      <c r="AV110" s="66"/>
      <c r="AW110" s="66"/>
      <c r="AX110" s="66"/>
      <c r="AY110" s="66"/>
      <c r="AZ110" s="66"/>
      <c r="BA110" s="66"/>
      <c r="BB110" s="66"/>
      <c r="BC110" s="66"/>
      <c r="BD110" s="66"/>
      <c r="BE110" s="66"/>
      <c r="BF110" s="66"/>
      <c r="BG110" s="66"/>
      <c r="BH110" s="66"/>
      <c r="BI110" s="66"/>
      <c r="BJ110" s="66"/>
      <c r="BK110" s="66"/>
    </row>
    <row r="111" spans="1:63" x14ac:dyDescent="0.25">
      <c r="A111" s="66"/>
      <c r="B111" s="66"/>
      <c r="C111" s="66"/>
      <c r="D111" s="66"/>
      <c r="E111" s="66"/>
      <c r="F111" s="66"/>
      <c r="G111" s="66"/>
      <c r="H111" s="66"/>
      <c r="I111" s="66"/>
      <c r="J111" s="66"/>
      <c r="K111" s="66"/>
      <c r="L111" s="66"/>
      <c r="M111" s="66"/>
      <c r="N111" s="66"/>
      <c r="O111" s="66"/>
      <c r="P111" s="66"/>
      <c r="Q111" s="66"/>
      <c r="R111" s="66"/>
      <c r="S111" s="66"/>
      <c r="T111" s="66"/>
      <c r="U111" s="66"/>
      <c r="V111" s="66"/>
      <c r="W111" s="66"/>
      <c r="X111" s="66"/>
      <c r="Y111" s="66"/>
      <c r="Z111" s="66"/>
      <c r="AA111" s="66"/>
      <c r="AB111" s="66"/>
      <c r="AC111" s="66"/>
      <c r="AD111" s="66"/>
      <c r="AE111" s="66"/>
      <c r="AF111" s="66"/>
      <c r="AG111" s="66"/>
      <c r="AH111" s="66"/>
      <c r="AI111" s="66"/>
      <c r="AJ111" s="66"/>
      <c r="AK111" s="66"/>
      <c r="AL111" s="66"/>
      <c r="AM111" s="66"/>
      <c r="AN111" s="66"/>
      <c r="AO111" s="66"/>
      <c r="AP111" s="66"/>
      <c r="AQ111" s="66"/>
      <c r="AR111" s="66"/>
      <c r="AS111" s="66"/>
      <c r="AT111" s="66"/>
      <c r="AU111" s="66"/>
      <c r="AV111" s="66"/>
      <c r="AW111" s="66"/>
      <c r="AX111" s="66"/>
      <c r="AY111" s="66"/>
      <c r="AZ111" s="66"/>
      <c r="BA111" s="66"/>
      <c r="BB111" s="66"/>
      <c r="BC111" s="66"/>
      <c r="BD111" s="66"/>
      <c r="BE111" s="66"/>
      <c r="BF111" s="66"/>
      <c r="BG111" s="66"/>
      <c r="BH111" s="66"/>
      <c r="BI111" s="66"/>
      <c r="BJ111" s="66"/>
      <c r="BK111" s="66"/>
    </row>
    <row r="112" spans="1:63" x14ac:dyDescent="0.25">
      <c r="A112" s="66"/>
      <c r="B112" s="66"/>
      <c r="C112" s="66"/>
      <c r="D112" s="66"/>
      <c r="E112" s="66"/>
      <c r="F112" s="66"/>
      <c r="G112" s="66"/>
      <c r="H112" s="66"/>
      <c r="I112" s="66"/>
      <c r="J112" s="66"/>
      <c r="K112" s="66"/>
      <c r="L112" s="66"/>
      <c r="M112" s="66"/>
      <c r="N112" s="66"/>
      <c r="O112" s="66"/>
      <c r="P112" s="66"/>
      <c r="Q112" s="66"/>
      <c r="R112" s="66"/>
      <c r="S112" s="66"/>
      <c r="T112" s="66"/>
      <c r="U112" s="66"/>
      <c r="V112" s="66"/>
      <c r="W112" s="66"/>
      <c r="X112" s="66"/>
      <c r="Y112" s="66"/>
      <c r="Z112" s="66"/>
      <c r="AA112" s="66"/>
      <c r="AB112" s="66"/>
      <c r="AC112" s="66"/>
      <c r="AD112" s="66"/>
      <c r="AE112" s="66"/>
      <c r="AF112" s="66"/>
      <c r="AG112" s="66"/>
      <c r="AH112" s="66"/>
      <c r="AI112" s="66"/>
      <c r="AJ112" s="66"/>
      <c r="AK112" s="66"/>
      <c r="AL112" s="66"/>
      <c r="AM112" s="66"/>
      <c r="AN112" s="66"/>
      <c r="AO112" s="66"/>
      <c r="AP112" s="66"/>
      <c r="AQ112" s="66"/>
      <c r="AR112" s="66"/>
      <c r="AS112" s="66"/>
      <c r="AT112" s="66"/>
      <c r="AU112" s="66"/>
      <c r="AV112" s="66"/>
      <c r="AW112" s="66"/>
      <c r="AX112" s="66"/>
      <c r="AY112" s="66"/>
      <c r="AZ112" s="66"/>
      <c r="BA112" s="66"/>
      <c r="BB112" s="66"/>
      <c r="BC112" s="66"/>
      <c r="BD112" s="66"/>
      <c r="BE112" s="66"/>
      <c r="BF112" s="66"/>
      <c r="BG112" s="66"/>
      <c r="BH112" s="66"/>
      <c r="BI112" s="66"/>
      <c r="BJ112" s="66"/>
      <c r="BK112" s="66"/>
    </row>
    <row r="113" spans="1:63" x14ac:dyDescent="0.25">
      <c r="A113" s="66"/>
      <c r="B113" s="66"/>
      <c r="C113" s="66"/>
      <c r="D113" s="66"/>
      <c r="E113" s="66"/>
      <c r="F113" s="66"/>
      <c r="G113" s="66"/>
      <c r="H113" s="66"/>
      <c r="I113" s="66"/>
      <c r="J113" s="66"/>
      <c r="K113" s="66"/>
      <c r="L113" s="66"/>
      <c r="M113" s="66"/>
      <c r="N113" s="66"/>
      <c r="O113" s="66"/>
      <c r="P113" s="66"/>
      <c r="Q113" s="66"/>
      <c r="R113" s="66"/>
      <c r="S113" s="66"/>
      <c r="T113" s="66"/>
      <c r="U113" s="66"/>
      <c r="V113" s="66"/>
      <c r="W113" s="66"/>
      <c r="X113" s="66"/>
      <c r="Y113" s="66"/>
      <c r="Z113" s="66"/>
      <c r="AA113" s="66"/>
      <c r="AB113" s="66"/>
      <c r="AC113" s="66"/>
      <c r="AD113" s="66"/>
      <c r="AE113" s="66"/>
      <c r="AF113" s="66"/>
      <c r="AG113" s="66"/>
      <c r="AH113" s="66"/>
      <c r="AI113" s="66"/>
      <c r="AJ113" s="66"/>
      <c r="AK113" s="66"/>
      <c r="AL113" s="66"/>
      <c r="AM113" s="66"/>
      <c r="AN113" s="66"/>
      <c r="AO113" s="66"/>
      <c r="AP113" s="66"/>
      <c r="AQ113" s="66"/>
      <c r="AR113" s="66"/>
      <c r="AS113" s="66"/>
      <c r="AT113" s="66"/>
      <c r="AU113" s="66"/>
      <c r="AV113" s="66"/>
      <c r="AW113" s="66"/>
      <c r="AX113" s="66"/>
      <c r="AY113" s="66"/>
      <c r="AZ113" s="66"/>
      <c r="BA113" s="66"/>
      <c r="BB113" s="66"/>
      <c r="BC113" s="66"/>
      <c r="BD113" s="66"/>
      <c r="BE113" s="66"/>
      <c r="BF113" s="66"/>
      <c r="BG113" s="66"/>
      <c r="BH113" s="66"/>
      <c r="BI113" s="66"/>
      <c r="BJ113" s="66"/>
      <c r="BK113" s="66"/>
    </row>
    <row r="114" spans="1:63" x14ac:dyDescent="0.25">
      <c r="A114" s="66"/>
      <c r="B114" s="66"/>
      <c r="C114" s="66"/>
      <c r="D114" s="66"/>
      <c r="E114" s="66"/>
      <c r="F114" s="66"/>
      <c r="G114" s="66"/>
      <c r="H114" s="66"/>
      <c r="I114" s="66"/>
      <c r="J114" s="66"/>
      <c r="K114" s="66"/>
      <c r="L114" s="66"/>
      <c r="M114" s="66"/>
      <c r="N114" s="66"/>
      <c r="O114" s="66"/>
      <c r="P114" s="66"/>
      <c r="Q114" s="66"/>
      <c r="R114" s="66"/>
      <c r="S114" s="66"/>
      <c r="T114" s="66"/>
      <c r="U114" s="66"/>
      <c r="V114" s="66"/>
      <c r="W114" s="66"/>
      <c r="X114" s="66"/>
      <c r="Y114" s="66"/>
      <c r="Z114" s="66"/>
      <c r="AA114" s="66"/>
      <c r="AB114" s="66"/>
      <c r="AC114" s="66"/>
      <c r="AD114" s="66"/>
      <c r="AE114" s="66"/>
      <c r="AF114" s="66"/>
      <c r="AG114" s="66"/>
      <c r="AH114" s="66"/>
      <c r="AI114" s="66"/>
      <c r="AJ114" s="66"/>
      <c r="AK114" s="66"/>
      <c r="AL114" s="66"/>
      <c r="AM114" s="66"/>
      <c r="AN114" s="66"/>
      <c r="AO114" s="66"/>
      <c r="AP114" s="66"/>
      <c r="AQ114" s="66"/>
      <c r="AR114" s="66"/>
      <c r="AS114" s="66"/>
      <c r="AT114" s="66"/>
      <c r="AU114" s="66"/>
      <c r="AV114" s="66"/>
      <c r="AW114" s="66"/>
      <c r="AX114" s="66"/>
      <c r="AY114" s="66"/>
      <c r="AZ114" s="66"/>
      <c r="BA114" s="66"/>
      <c r="BB114" s="66"/>
      <c r="BC114" s="66"/>
      <c r="BD114" s="66"/>
      <c r="BE114" s="66"/>
      <c r="BF114" s="66"/>
      <c r="BG114" s="66"/>
      <c r="BH114" s="66"/>
      <c r="BI114" s="66"/>
      <c r="BJ114" s="66"/>
      <c r="BK114" s="66"/>
    </row>
    <row r="115" spans="1:63" x14ac:dyDescent="0.25">
      <c r="A115" s="66"/>
      <c r="B115" s="66"/>
      <c r="C115" s="66"/>
      <c r="D115" s="66"/>
      <c r="E115" s="66"/>
      <c r="F115" s="66"/>
      <c r="G115" s="66"/>
      <c r="H115" s="66"/>
      <c r="I115" s="66"/>
      <c r="J115" s="66"/>
      <c r="K115" s="66"/>
      <c r="L115" s="66"/>
      <c r="M115" s="66"/>
      <c r="N115" s="66"/>
      <c r="O115" s="66"/>
      <c r="P115" s="66"/>
      <c r="Q115" s="66"/>
      <c r="R115" s="66"/>
      <c r="S115" s="66"/>
      <c r="T115" s="66"/>
      <c r="U115" s="66"/>
      <c r="V115" s="66"/>
      <c r="W115" s="66"/>
      <c r="X115" s="66"/>
      <c r="Y115" s="66"/>
      <c r="Z115" s="66"/>
      <c r="AA115" s="66"/>
      <c r="AB115" s="66"/>
      <c r="AC115" s="66"/>
      <c r="AD115" s="66"/>
      <c r="AE115" s="66"/>
      <c r="AF115" s="66"/>
      <c r="AG115" s="66"/>
      <c r="AH115" s="66"/>
      <c r="AI115" s="66"/>
      <c r="AJ115" s="66"/>
      <c r="AK115" s="66"/>
      <c r="AL115" s="66"/>
      <c r="AM115" s="66"/>
      <c r="AN115" s="66"/>
      <c r="AO115" s="66"/>
      <c r="AP115" s="66"/>
      <c r="AQ115" s="66"/>
      <c r="AR115" s="66"/>
      <c r="AS115" s="66"/>
      <c r="AT115" s="66"/>
      <c r="AU115" s="66"/>
      <c r="AV115" s="66"/>
      <c r="AW115" s="66"/>
      <c r="AX115" s="66"/>
      <c r="AY115" s="66"/>
      <c r="AZ115" s="66"/>
      <c r="BA115" s="66"/>
      <c r="BB115" s="66"/>
      <c r="BC115" s="66"/>
      <c r="BD115" s="66"/>
      <c r="BE115" s="66"/>
      <c r="BF115" s="66"/>
      <c r="BG115" s="66"/>
      <c r="BH115" s="66"/>
      <c r="BI115" s="66"/>
      <c r="BJ115" s="66"/>
      <c r="BK115" s="66"/>
    </row>
    <row r="116" spans="1:63" x14ac:dyDescent="0.25">
      <c r="A116" s="66"/>
      <c r="B116" s="66"/>
      <c r="C116" s="66"/>
      <c r="D116" s="66"/>
      <c r="E116" s="66"/>
      <c r="F116" s="66"/>
      <c r="G116" s="66"/>
      <c r="H116" s="66"/>
      <c r="I116" s="66"/>
      <c r="J116" s="66"/>
      <c r="K116" s="66"/>
      <c r="L116" s="66"/>
      <c r="M116" s="66"/>
      <c r="N116" s="66"/>
      <c r="O116" s="66"/>
      <c r="P116" s="66"/>
      <c r="Q116" s="66"/>
      <c r="R116" s="66"/>
      <c r="S116" s="66"/>
      <c r="T116" s="66"/>
      <c r="U116" s="66"/>
      <c r="V116" s="66"/>
      <c r="W116" s="66"/>
      <c r="X116" s="66"/>
      <c r="Y116" s="66"/>
      <c r="Z116" s="66"/>
      <c r="AA116" s="66"/>
      <c r="AB116" s="66"/>
      <c r="AC116" s="66"/>
      <c r="AD116" s="66"/>
      <c r="AE116" s="66"/>
      <c r="AF116" s="66"/>
      <c r="AG116" s="66"/>
      <c r="AH116" s="66"/>
      <c r="AI116" s="66"/>
      <c r="AJ116" s="66"/>
      <c r="AK116" s="66"/>
      <c r="AL116" s="66"/>
      <c r="AM116" s="66"/>
      <c r="AN116" s="66"/>
      <c r="AO116" s="66"/>
      <c r="AP116" s="66"/>
      <c r="AQ116" s="66"/>
      <c r="AR116" s="66"/>
      <c r="AS116" s="66"/>
      <c r="AT116" s="66"/>
      <c r="AU116" s="66"/>
      <c r="AV116" s="66"/>
      <c r="AW116" s="66"/>
      <c r="AX116" s="66"/>
      <c r="AY116" s="66"/>
      <c r="AZ116" s="66"/>
      <c r="BA116" s="66"/>
      <c r="BB116" s="66"/>
      <c r="BC116" s="66"/>
      <c r="BD116" s="66"/>
      <c r="BE116" s="66"/>
      <c r="BF116" s="66"/>
      <c r="BG116" s="66"/>
      <c r="BH116" s="66"/>
      <c r="BI116" s="66"/>
      <c r="BJ116" s="66"/>
      <c r="BK116" s="66"/>
    </row>
    <row r="117" spans="1:63" x14ac:dyDescent="0.25">
      <c r="A117" s="66"/>
      <c r="B117" s="66"/>
      <c r="C117" s="66"/>
      <c r="D117" s="66"/>
      <c r="E117" s="66"/>
      <c r="F117" s="66"/>
      <c r="G117" s="66"/>
      <c r="H117" s="66"/>
      <c r="I117" s="66"/>
      <c r="J117" s="66"/>
      <c r="K117" s="66"/>
      <c r="L117" s="66"/>
      <c r="M117" s="66"/>
      <c r="N117" s="66"/>
      <c r="O117" s="66"/>
      <c r="P117" s="66"/>
      <c r="Q117" s="66"/>
      <c r="R117" s="66"/>
      <c r="S117" s="66"/>
      <c r="T117" s="66"/>
      <c r="U117" s="66"/>
      <c r="V117" s="66"/>
      <c r="W117" s="66"/>
      <c r="X117" s="66"/>
      <c r="Y117" s="66"/>
      <c r="Z117" s="66"/>
      <c r="AA117" s="66"/>
      <c r="AB117" s="66"/>
      <c r="AC117" s="66"/>
      <c r="AD117" s="66"/>
      <c r="AE117" s="66"/>
      <c r="AF117" s="66"/>
      <c r="AG117" s="66"/>
      <c r="AH117" s="66"/>
      <c r="AI117" s="66"/>
      <c r="AJ117" s="66"/>
      <c r="AK117" s="66"/>
      <c r="AL117" s="66"/>
      <c r="AM117" s="66"/>
      <c r="AN117" s="66"/>
      <c r="AO117" s="66"/>
      <c r="AP117" s="66"/>
      <c r="AQ117" s="66"/>
      <c r="AR117" s="66"/>
      <c r="AS117" s="66"/>
      <c r="AT117" s="66"/>
      <c r="AU117" s="66"/>
      <c r="AV117" s="66"/>
      <c r="AW117" s="66"/>
      <c r="AX117" s="66"/>
      <c r="AY117" s="66"/>
      <c r="AZ117" s="66"/>
      <c r="BA117" s="66"/>
      <c r="BB117" s="66"/>
      <c r="BC117" s="66"/>
      <c r="BD117" s="66"/>
      <c r="BE117" s="66"/>
      <c r="BF117" s="66"/>
      <c r="BG117" s="66"/>
      <c r="BH117" s="66"/>
      <c r="BI117" s="66"/>
      <c r="BJ117" s="66"/>
      <c r="BK117" s="66"/>
    </row>
    <row r="118" spans="1:63" x14ac:dyDescent="0.25">
      <c r="A118" s="66"/>
      <c r="B118" s="66"/>
      <c r="C118" s="66"/>
      <c r="D118" s="66"/>
      <c r="E118" s="66"/>
      <c r="F118" s="66"/>
      <c r="G118" s="66"/>
      <c r="H118" s="66"/>
      <c r="I118" s="66"/>
      <c r="J118" s="66"/>
      <c r="K118" s="66"/>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66"/>
      <c r="AP118" s="66"/>
      <c r="AQ118" s="66"/>
      <c r="AR118" s="66"/>
      <c r="AS118" s="66"/>
      <c r="AT118" s="66"/>
      <c r="AU118" s="66"/>
      <c r="AV118" s="66"/>
      <c r="AW118" s="66"/>
      <c r="AX118" s="66"/>
      <c r="AY118" s="66"/>
      <c r="AZ118" s="66"/>
      <c r="BA118" s="66"/>
      <c r="BB118" s="66"/>
      <c r="BC118" s="66"/>
      <c r="BD118" s="66"/>
      <c r="BE118" s="66"/>
      <c r="BF118" s="66"/>
      <c r="BG118" s="66"/>
      <c r="BH118" s="66"/>
      <c r="BI118" s="66"/>
      <c r="BJ118" s="66"/>
      <c r="BK118" s="66"/>
    </row>
    <row r="119" spans="1:63" x14ac:dyDescent="0.25">
      <c r="A119" s="66"/>
      <c r="B119" s="66"/>
      <c r="C119" s="66"/>
      <c r="D119" s="66"/>
      <c r="E119" s="66"/>
      <c r="F119" s="66"/>
      <c r="G119" s="66"/>
      <c r="H119" s="66"/>
      <c r="I119" s="66"/>
      <c r="J119" s="66"/>
      <c r="K119" s="66"/>
      <c r="L119" s="66"/>
      <c r="M119" s="66"/>
      <c r="N119" s="66"/>
      <c r="O119" s="66"/>
      <c r="P119" s="66"/>
      <c r="Q119" s="66"/>
      <c r="R119" s="66"/>
      <c r="S119" s="66"/>
      <c r="T119" s="66"/>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66"/>
      <c r="BI119" s="66"/>
      <c r="BJ119" s="66"/>
      <c r="BK119" s="66"/>
    </row>
    <row r="120" spans="1:63" x14ac:dyDescent="0.25">
      <c r="A120" s="66"/>
      <c r="B120" s="66"/>
      <c r="C120" s="66"/>
      <c r="D120" s="66"/>
      <c r="E120" s="66"/>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6"/>
      <c r="AZ120" s="66"/>
      <c r="BA120" s="66"/>
      <c r="BB120" s="66"/>
      <c r="BC120" s="66"/>
      <c r="BD120" s="66"/>
      <c r="BE120" s="66"/>
      <c r="BF120" s="66"/>
      <c r="BG120" s="66"/>
      <c r="BH120" s="66"/>
      <c r="BI120" s="66"/>
      <c r="BJ120" s="66"/>
      <c r="BK120" s="66"/>
    </row>
    <row r="121" spans="1:63" x14ac:dyDescent="0.25">
      <c r="A121" s="66"/>
      <c r="B121" s="66"/>
      <c r="C121" s="66"/>
      <c r="D121" s="66"/>
      <c r="E121" s="66"/>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c r="BC121" s="66"/>
      <c r="BD121" s="66"/>
      <c r="BE121" s="66"/>
      <c r="BF121" s="66"/>
      <c r="BG121" s="66"/>
      <c r="BH121" s="66"/>
      <c r="BI121" s="66"/>
      <c r="BJ121" s="66"/>
      <c r="BK121" s="66"/>
    </row>
    <row r="122" spans="1:63" x14ac:dyDescent="0.25">
      <c r="B122" s="66"/>
      <c r="C122" s="66"/>
      <c r="D122" s="66"/>
      <c r="E122" s="66"/>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6"/>
      <c r="BI122" s="66"/>
      <c r="BJ122" s="66"/>
      <c r="BK122" s="66"/>
    </row>
    <row r="123" spans="1:63" x14ac:dyDescent="0.25">
      <c r="B123" s="66"/>
      <c r="C123" s="66"/>
      <c r="D123" s="66"/>
      <c r="E123" s="66"/>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66"/>
      <c r="BA123" s="66"/>
      <c r="BB123" s="66"/>
      <c r="BC123" s="66"/>
      <c r="BD123" s="66"/>
      <c r="BE123" s="66"/>
      <c r="BF123" s="66"/>
      <c r="BG123" s="66"/>
      <c r="BH123" s="66"/>
      <c r="BI123" s="66"/>
      <c r="BJ123" s="66"/>
      <c r="BK123" s="66"/>
    </row>
    <row r="124" spans="1:63" x14ac:dyDescent="0.25">
      <c r="B124" s="66"/>
      <c r="C124" s="66"/>
      <c r="D124" s="66"/>
      <c r="E124" s="66"/>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c r="AV124" s="66"/>
      <c r="AW124" s="66"/>
      <c r="AX124" s="66"/>
      <c r="AY124" s="66"/>
      <c r="AZ124" s="66"/>
      <c r="BA124" s="66"/>
      <c r="BB124" s="66"/>
      <c r="BC124" s="66"/>
      <c r="BD124" s="66"/>
      <c r="BE124" s="66"/>
      <c r="BF124" s="66"/>
      <c r="BG124" s="66"/>
      <c r="BH124" s="66"/>
      <c r="BI124" s="66"/>
      <c r="BJ124" s="66"/>
      <c r="BK124" s="66"/>
    </row>
    <row r="125" spans="1:63" x14ac:dyDescent="0.25">
      <c r="B125" s="66"/>
      <c r="C125" s="66"/>
      <c r="D125" s="66"/>
      <c r="E125" s="66"/>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6"/>
      <c r="BI125" s="66"/>
      <c r="BJ125" s="66"/>
      <c r="BK125" s="66"/>
    </row>
    <row r="126" spans="1:63" x14ac:dyDescent="0.25">
      <c r="B126" s="66"/>
      <c r="C126" s="66"/>
      <c r="D126" s="66"/>
      <c r="E126" s="66"/>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c r="BI126" s="66"/>
      <c r="BJ126" s="66"/>
      <c r="BK126" s="66"/>
    </row>
    <row r="127" spans="1:63" x14ac:dyDescent="0.25">
      <c r="B127" s="66"/>
      <c r="C127" s="66"/>
      <c r="D127" s="66"/>
      <c r="E127" s="66"/>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66"/>
      <c r="BC127" s="66"/>
      <c r="BD127" s="66"/>
      <c r="BE127" s="66"/>
      <c r="BF127" s="66"/>
      <c r="BG127" s="66"/>
      <c r="BH127" s="66"/>
      <c r="BI127" s="66"/>
      <c r="BJ127" s="66"/>
      <c r="BK127" s="66"/>
    </row>
    <row r="128" spans="1:63" x14ac:dyDescent="0.25">
      <c r="B128" s="66"/>
      <c r="C128" s="66"/>
      <c r="D128" s="66"/>
      <c r="E128" s="66"/>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6"/>
      <c r="AZ128" s="66"/>
      <c r="BA128" s="66"/>
      <c r="BB128" s="66"/>
      <c r="BC128" s="66"/>
      <c r="BD128" s="66"/>
      <c r="BE128" s="66"/>
      <c r="BF128" s="66"/>
      <c r="BG128" s="66"/>
      <c r="BH128" s="66"/>
      <c r="BI128" s="66"/>
      <c r="BJ128" s="66"/>
      <c r="BK128" s="66"/>
    </row>
    <row r="129" spans="2:63" x14ac:dyDescent="0.25">
      <c r="B129" s="66"/>
      <c r="C129" s="66"/>
      <c r="D129" s="66"/>
      <c r="E129" s="66"/>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c r="AV129" s="66"/>
      <c r="AW129" s="66"/>
      <c r="AX129" s="66"/>
      <c r="AY129" s="66"/>
      <c r="AZ129" s="66"/>
      <c r="BA129" s="66"/>
      <c r="BB129" s="66"/>
      <c r="BC129" s="66"/>
      <c r="BD129" s="66"/>
      <c r="BE129" s="66"/>
      <c r="BF129" s="66"/>
      <c r="BG129" s="66"/>
      <c r="BH129" s="66"/>
      <c r="BI129" s="66"/>
      <c r="BJ129" s="66"/>
      <c r="BK129" s="66"/>
    </row>
    <row r="130" spans="2:63" x14ac:dyDescent="0.25">
      <c r="B130" s="66"/>
      <c r="C130" s="66"/>
      <c r="D130" s="66"/>
      <c r="E130" s="66"/>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c r="BI130" s="66"/>
      <c r="BJ130" s="66"/>
      <c r="BK130" s="66"/>
    </row>
    <row r="131" spans="2:63" x14ac:dyDescent="0.25">
      <c r="B131" s="66"/>
      <c r="C131" s="66"/>
      <c r="D131" s="66"/>
      <c r="E131" s="66"/>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c r="AN131" s="66"/>
      <c r="AO131" s="66"/>
      <c r="AP131" s="66"/>
      <c r="AQ131" s="66"/>
      <c r="AR131" s="66"/>
      <c r="AS131" s="66"/>
      <c r="AT131" s="66"/>
      <c r="AU131" s="66"/>
      <c r="AV131" s="66"/>
      <c r="AW131" s="66"/>
      <c r="AX131" s="66"/>
      <c r="AY131" s="66"/>
      <c r="AZ131" s="66"/>
      <c r="BA131" s="66"/>
      <c r="BB131" s="66"/>
      <c r="BC131" s="66"/>
      <c r="BD131" s="66"/>
      <c r="BE131" s="66"/>
      <c r="BF131" s="66"/>
      <c r="BG131" s="66"/>
      <c r="BH131" s="66"/>
      <c r="BI131" s="66"/>
      <c r="BJ131" s="66"/>
      <c r="BK131" s="66"/>
    </row>
    <row r="132" spans="2:63" x14ac:dyDescent="0.25">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c r="AV132" s="66"/>
      <c r="AW132" s="66"/>
      <c r="AX132" s="66"/>
      <c r="AY132" s="66"/>
      <c r="AZ132" s="66"/>
      <c r="BA132" s="66"/>
      <c r="BB132" s="66"/>
      <c r="BC132" s="66"/>
      <c r="BD132" s="66"/>
      <c r="BE132" s="66"/>
      <c r="BF132" s="66"/>
      <c r="BG132" s="66"/>
      <c r="BH132" s="66"/>
      <c r="BI132" s="66"/>
      <c r="BJ132" s="66"/>
      <c r="BK132" s="66"/>
    </row>
    <row r="133" spans="2:63" x14ac:dyDescent="0.25">
      <c r="B133" s="66"/>
      <c r="C133" s="66"/>
      <c r="D133" s="66"/>
      <c r="E133" s="66"/>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c r="AR133" s="66"/>
      <c r="AS133" s="66"/>
      <c r="AT133" s="66"/>
      <c r="AU133" s="66"/>
      <c r="AV133" s="66"/>
      <c r="AW133" s="66"/>
      <c r="AX133" s="66"/>
      <c r="AY133" s="66"/>
      <c r="AZ133" s="66"/>
      <c r="BA133" s="66"/>
      <c r="BB133" s="66"/>
      <c r="BC133" s="66"/>
      <c r="BD133" s="66"/>
      <c r="BE133" s="66"/>
      <c r="BF133" s="66"/>
      <c r="BG133" s="66"/>
      <c r="BH133" s="66"/>
      <c r="BI133" s="66"/>
      <c r="BJ133" s="66"/>
      <c r="BK133" s="66"/>
    </row>
    <row r="134" spans="2:63" x14ac:dyDescent="0.25">
      <c r="B134" s="66"/>
      <c r="C134" s="66"/>
      <c r="D134" s="66"/>
      <c r="E134" s="66"/>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66"/>
      <c r="AP134" s="66"/>
      <c r="AQ134" s="66"/>
      <c r="AR134" s="66"/>
      <c r="AS134" s="66"/>
      <c r="AT134" s="66"/>
      <c r="AU134" s="66"/>
      <c r="AV134" s="66"/>
      <c r="AW134" s="66"/>
      <c r="AX134" s="66"/>
      <c r="AY134" s="66"/>
      <c r="AZ134" s="66"/>
      <c r="BA134" s="66"/>
      <c r="BB134" s="66"/>
      <c r="BC134" s="66"/>
      <c r="BD134" s="66"/>
      <c r="BE134" s="66"/>
      <c r="BF134" s="66"/>
      <c r="BG134" s="66"/>
      <c r="BH134" s="66"/>
      <c r="BI134" s="66"/>
      <c r="BJ134" s="66"/>
      <c r="BK134" s="66"/>
    </row>
    <row r="135" spans="2:63" x14ac:dyDescent="0.25">
      <c r="B135" s="66"/>
      <c r="C135" s="66"/>
      <c r="D135" s="66"/>
      <c r="E135" s="66"/>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c r="AM135" s="66"/>
      <c r="AN135" s="66"/>
      <c r="AO135" s="66"/>
      <c r="AP135" s="66"/>
      <c r="AQ135" s="66"/>
      <c r="AR135" s="66"/>
      <c r="AS135" s="66"/>
      <c r="AT135" s="66"/>
      <c r="AU135" s="66"/>
      <c r="AV135" s="66"/>
      <c r="AW135" s="66"/>
      <c r="AX135" s="66"/>
      <c r="AY135" s="66"/>
      <c r="AZ135" s="66"/>
      <c r="BA135" s="66"/>
      <c r="BB135" s="66"/>
      <c r="BC135" s="66"/>
      <c r="BD135" s="66"/>
      <c r="BE135" s="66"/>
      <c r="BF135" s="66"/>
      <c r="BG135" s="66"/>
      <c r="BH135" s="66"/>
      <c r="BI135" s="66"/>
      <c r="BJ135" s="66"/>
      <c r="BK135" s="66"/>
    </row>
    <row r="136" spans="2:63" x14ac:dyDescent="0.25">
      <c r="B136" s="66"/>
      <c r="C136" s="66"/>
      <c r="D136" s="66"/>
      <c r="E136" s="66"/>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c r="AM136" s="66"/>
      <c r="AN136" s="66"/>
      <c r="AO136" s="66"/>
      <c r="AP136" s="66"/>
      <c r="AQ136" s="66"/>
      <c r="AR136" s="66"/>
      <c r="AS136" s="66"/>
      <c r="AT136" s="66"/>
      <c r="AU136" s="66"/>
      <c r="AV136" s="66"/>
      <c r="AW136" s="66"/>
      <c r="AX136" s="66"/>
      <c r="AY136" s="66"/>
      <c r="AZ136" s="66"/>
      <c r="BA136" s="66"/>
      <c r="BB136" s="66"/>
      <c r="BC136" s="66"/>
      <c r="BD136" s="66"/>
      <c r="BE136" s="66"/>
      <c r="BF136" s="66"/>
      <c r="BG136" s="66"/>
      <c r="BH136" s="66"/>
      <c r="BI136" s="66"/>
      <c r="BJ136" s="66"/>
      <c r="BK136" s="66"/>
    </row>
    <row r="137" spans="2:63" x14ac:dyDescent="0.25">
      <c r="B137" s="66"/>
      <c r="C137" s="66"/>
      <c r="D137" s="66"/>
      <c r="E137" s="66"/>
      <c r="F137" s="66"/>
      <c r="G137" s="66"/>
      <c r="H137" s="66"/>
      <c r="I137" s="66"/>
    </row>
    <row r="138" spans="2:63" x14ac:dyDescent="0.25">
      <c r="B138" s="66"/>
      <c r="C138" s="66"/>
      <c r="D138" s="66"/>
      <c r="E138" s="66"/>
      <c r="F138" s="66"/>
      <c r="G138" s="66"/>
      <c r="H138" s="66"/>
      <c r="I138" s="66"/>
    </row>
    <row r="139" spans="2:63" x14ac:dyDescent="0.25">
      <c r="B139" s="66"/>
      <c r="C139" s="66"/>
      <c r="D139" s="66"/>
      <c r="E139" s="66"/>
      <c r="F139" s="66"/>
      <c r="G139" s="66"/>
      <c r="H139" s="66"/>
      <c r="I139" s="66"/>
    </row>
    <row r="140" spans="2:63" x14ac:dyDescent="0.25">
      <c r="B140" s="66"/>
      <c r="C140" s="66"/>
      <c r="D140" s="66"/>
      <c r="E140" s="66"/>
      <c r="F140" s="66"/>
      <c r="G140" s="66"/>
      <c r="H140" s="66"/>
      <c r="I140" s="66"/>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workbookViewId="0"/>
  </sheetViews>
  <sheetFormatPr baseColWidth="10" defaultRowHeight="15" x14ac:dyDescent="0.25"/>
  <cols>
    <col min="2" max="2" width="24.140625" customWidth="1"/>
    <col min="3" max="3" width="70.140625" customWidth="1"/>
    <col min="4" max="4" width="29.85546875" customWidth="1"/>
  </cols>
  <sheetData>
    <row r="1" spans="1:37" ht="23.25" x14ac:dyDescent="0.25">
      <c r="A1" s="66"/>
      <c r="B1" s="477" t="s">
        <v>55</v>
      </c>
      <c r="C1" s="477"/>
      <c r="D1" s="477"/>
      <c r="E1" s="66"/>
      <c r="F1" s="66"/>
      <c r="G1" s="66"/>
      <c r="H1" s="66"/>
      <c r="I1" s="66"/>
      <c r="J1" s="66"/>
      <c r="K1" s="66"/>
      <c r="L1" s="66"/>
      <c r="M1" s="66"/>
      <c r="N1" s="66"/>
      <c r="O1" s="66"/>
      <c r="P1" s="66"/>
      <c r="Q1" s="66"/>
      <c r="R1" s="66"/>
      <c r="S1" s="66"/>
      <c r="T1" s="66"/>
      <c r="U1" s="66"/>
      <c r="V1" s="66"/>
      <c r="W1" s="66"/>
      <c r="X1" s="66"/>
      <c r="Y1" s="66"/>
      <c r="Z1" s="66"/>
      <c r="AA1" s="66"/>
      <c r="AB1" s="66"/>
      <c r="AC1" s="66"/>
      <c r="AD1" s="66"/>
      <c r="AE1" s="66"/>
    </row>
    <row r="2" spans="1:37" x14ac:dyDescent="0.25">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row>
    <row r="3" spans="1:37" ht="25.5" x14ac:dyDescent="0.25">
      <c r="A3" s="66"/>
      <c r="B3" s="10"/>
      <c r="C3" s="11" t="s">
        <v>52</v>
      </c>
      <c r="D3" s="11" t="s">
        <v>4</v>
      </c>
      <c r="E3" s="66"/>
      <c r="F3" s="66"/>
      <c r="G3" s="66"/>
      <c r="H3" s="66"/>
      <c r="I3" s="66"/>
      <c r="J3" s="66"/>
      <c r="K3" s="66"/>
      <c r="L3" s="66"/>
      <c r="M3" s="66"/>
      <c r="N3" s="66"/>
      <c r="O3" s="66"/>
      <c r="P3" s="66"/>
      <c r="Q3" s="66"/>
      <c r="R3" s="66"/>
      <c r="S3" s="66"/>
      <c r="T3" s="66"/>
      <c r="U3" s="66"/>
      <c r="V3" s="66"/>
      <c r="W3" s="66"/>
      <c r="X3" s="66"/>
      <c r="Y3" s="66"/>
      <c r="Z3" s="66"/>
      <c r="AA3" s="66"/>
      <c r="AB3" s="66"/>
      <c r="AC3" s="66"/>
      <c r="AD3" s="66"/>
      <c r="AE3" s="66"/>
    </row>
    <row r="4" spans="1:37" ht="51" x14ac:dyDescent="0.25">
      <c r="A4" s="66"/>
      <c r="B4" s="12" t="s">
        <v>51</v>
      </c>
      <c r="C4" s="13" t="s">
        <v>97</v>
      </c>
      <c r="D4" s="14">
        <v>0.2</v>
      </c>
      <c r="E4" s="66"/>
      <c r="F4" s="66"/>
      <c r="G4" s="66"/>
      <c r="H4" s="66"/>
      <c r="I4" s="66"/>
      <c r="J4" s="66"/>
      <c r="K4" s="66"/>
      <c r="L4" s="66"/>
      <c r="M4" s="66"/>
      <c r="N4" s="66"/>
      <c r="O4" s="66"/>
      <c r="P4" s="66"/>
      <c r="Q4" s="66"/>
      <c r="R4" s="66"/>
      <c r="S4" s="66"/>
      <c r="T4" s="66"/>
      <c r="U4" s="66"/>
      <c r="V4" s="66"/>
      <c r="W4" s="66"/>
      <c r="X4" s="66"/>
      <c r="Y4" s="66"/>
      <c r="Z4" s="66"/>
      <c r="AA4" s="66"/>
      <c r="AB4" s="66"/>
      <c r="AC4" s="66"/>
      <c r="AD4" s="66"/>
      <c r="AE4" s="66"/>
    </row>
    <row r="5" spans="1:37" ht="51" x14ac:dyDescent="0.25">
      <c r="A5" s="66"/>
      <c r="B5" s="15" t="s">
        <v>53</v>
      </c>
      <c r="C5" s="16" t="s">
        <v>98</v>
      </c>
      <c r="D5" s="17">
        <v>0.4</v>
      </c>
      <c r="E5" s="66"/>
      <c r="F5" s="66"/>
      <c r="G5" s="66"/>
      <c r="H5" s="66"/>
      <c r="I5" s="66"/>
      <c r="J5" s="66"/>
      <c r="K5" s="66"/>
      <c r="L5" s="66"/>
      <c r="M5" s="66"/>
      <c r="N5" s="66"/>
      <c r="O5" s="66"/>
      <c r="P5" s="66"/>
      <c r="Q5" s="66"/>
      <c r="R5" s="66"/>
      <c r="S5" s="66"/>
      <c r="T5" s="66"/>
      <c r="U5" s="66"/>
      <c r="V5" s="66"/>
      <c r="W5" s="66"/>
      <c r="X5" s="66"/>
      <c r="Y5" s="66"/>
      <c r="Z5" s="66"/>
      <c r="AA5" s="66"/>
      <c r="AB5" s="66"/>
      <c r="AC5" s="66"/>
      <c r="AD5" s="66"/>
      <c r="AE5" s="66"/>
    </row>
    <row r="6" spans="1:37" ht="51" x14ac:dyDescent="0.25">
      <c r="A6" s="66"/>
      <c r="B6" s="18" t="s">
        <v>102</v>
      </c>
      <c r="C6" s="16" t="s">
        <v>99</v>
      </c>
      <c r="D6" s="17">
        <v>0.6</v>
      </c>
      <c r="E6" s="66"/>
      <c r="F6" s="66"/>
      <c r="G6" s="66"/>
      <c r="H6" s="66"/>
      <c r="I6" s="66"/>
      <c r="J6" s="66"/>
      <c r="K6" s="66"/>
      <c r="L6" s="66"/>
      <c r="M6" s="66"/>
      <c r="N6" s="66"/>
      <c r="O6" s="66"/>
      <c r="P6" s="66"/>
      <c r="Q6" s="66"/>
      <c r="R6" s="66"/>
      <c r="S6" s="66"/>
      <c r="T6" s="66"/>
      <c r="U6" s="66"/>
      <c r="V6" s="66"/>
      <c r="W6" s="66"/>
      <c r="X6" s="66"/>
      <c r="Y6" s="66"/>
      <c r="Z6" s="66"/>
      <c r="AA6" s="66"/>
      <c r="AB6" s="66"/>
      <c r="AC6" s="66"/>
      <c r="AD6" s="66"/>
      <c r="AE6" s="66"/>
    </row>
    <row r="7" spans="1:37" ht="76.5" x14ac:dyDescent="0.25">
      <c r="A7" s="66"/>
      <c r="B7" s="19" t="s">
        <v>6</v>
      </c>
      <c r="C7" s="16" t="s">
        <v>100</v>
      </c>
      <c r="D7" s="17">
        <v>0.8</v>
      </c>
      <c r="E7" s="66"/>
      <c r="F7" s="66"/>
      <c r="G7" s="66"/>
      <c r="H7" s="66"/>
      <c r="I7" s="66"/>
      <c r="J7" s="66"/>
      <c r="K7" s="66"/>
      <c r="L7" s="66"/>
      <c r="M7" s="66"/>
      <c r="N7" s="66"/>
      <c r="O7" s="66"/>
      <c r="P7" s="66"/>
      <c r="Q7" s="66"/>
      <c r="R7" s="66"/>
      <c r="S7" s="66"/>
      <c r="T7" s="66"/>
      <c r="U7" s="66"/>
      <c r="V7" s="66"/>
      <c r="W7" s="66"/>
      <c r="X7" s="66"/>
      <c r="Y7" s="66"/>
      <c r="Z7" s="66"/>
      <c r="AA7" s="66"/>
      <c r="AB7" s="66"/>
      <c r="AC7" s="66"/>
      <c r="AD7" s="66"/>
      <c r="AE7" s="66"/>
    </row>
    <row r="8" spans="1:37" ht="51" x14ac:dyDescent="0.25">
      <c r="A8" s="66"/>
      <c r="B8" s="20" t="s">
        <v>54</v>
      </c>
      <c r="C8" s="16" t="s">
        <v>101</v>
      </c>
      <c r="D8" s="17">
        <v>1</v>
      </c>
      <c r="E8" s="66"/>
      <c r="F8" s="66"/>
      <c r="G8" s="66"/>
      <c r="H8" s="66"/>
      <c r="I8" s="66"/>
      <c r="J8" s="66"/>
      <c r="K8" s="66"/>
      <c r="L8" s="66"/>
      <c r="M8" s="66"/>
      <c r="N8" s="66"/>
      <c r="O8" s="66"/>
      <c r="P8" s="66"/>
      <c r="Q8" s="66"/>
      <c r="R8" s="66"/>
      <c r="S8" s="66"/>
      <c r="T8" s="66"/>
      <c r="U8" s="66"/>
      <c r="V8" s="66"/>
      <c r="W8" s="66"/>
      <c r="X8" s="66"/>
      <c r="Y8" s="66"/>
      <c r="Z8" s="66"/>
      <c r="AA8" s="66"/>
      <c r="AB8" s="66"/>
      <c r="AC8" s="66"/>
      <c r="AD8" s="66"/>
      <c r="AE8" s="66"/>
    </row>
    <row r="9" spans="1:37" x14ac:dyDescent="0.25">
      <c r="A9" s="66"/>
      <c r="B9" s="88"/>
      <c r="C9" s="88"/>
      <c r="D9" s="88"/>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row>
    <row r="10" spans="1:37" ht="16.5" x14ac:dyDescent="0.25">
      <c r="A10" s="66"/>
      <c r="B10" s="89"/>
      <c r="C10" s="88"/>
      <c r="D10" s="88"/>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row>
    <row r="11" spans="1:37" x14ac:dyDescent="0.25">
      <c r="A11" s="66"/>
      <c r="B11" s="88"/>
      <c r="C11" s="88"/>
      <c r="D11" s="88"/>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row>
    <row r="12" spans="1:37" x14ac:dyDescent="0.25">
      <c r="A12" s="66"/>
      <c r="B12" s="88"/>
      <c r="C12" s="88"/>
      <c r="D12" s="88"/>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row>
    <row r="13" spans="1:37" x14ac:dyDescent="0.25">
      <c r="A13" s="66"/>
      <c r="B13" s="88"/>
      <c r="C13" s="88"/>
      <c r="D13" s="88"/>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row>
    <row r="14" spans="1:37" x14ac:dyDescent="0.25">
      <c r="A14" s="66"/>
      <c r="B14" s="88"/>
      <c r="C14" s="88"/>
      <c r="D14" s="88"/>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row>
    <row r="15" spans="1:37" x14ac:dyDescent="0.25">
      <c r="A15" s="66"/>
      <c r="B15" s="88"/>
      <c r="C15" s="88"/>
      <c r="D15" s="88"/>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row>
    <row r="16" spans="1:37" x14ac:dyDescent="0.25">
      <c r="A16" s="66"/>
      <c r="B16" s="88"/>
      <c r="C16" s="88"/>
      <c r="D16" s="88"/>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row>
    <row r="17" spans="1:37" x14ac:dyDescent="0.25">
      <c r="A17" s="66"/>
      <c r="B17" s="88"/>
      <c r="C17" s="88"/>
      <c r="D17" s="88"/>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row>
    <row r="18" spans="1:37" x14ac:dyDescent="0.25">
      <c r="A18" s="66"/>
      <c r="B18" s="88"/>
      <c r="C18" s="88"/>
      <c r="D18" s="88"/>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row>
    <row r="19" spans="1:37" x14ac:dyDescent="0.25">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row>
    <row r="20" spans="1:37" x14ac:dyDescent="0.25">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row>
    <row r="21" spans="1:37" x14ac:dyDescent="0.25">
      <c r="A21" s="66"/>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row>
    <row r="22" spans="1:37" x14ac:dyDescent="0.25">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row>
    <row r="23" spans="1:37" x14ac:dyDescent="0.25">
      <c r="A23" s="66"/>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row>
    <row r="24" spans="1:37" x14ac:dyDescent="0.25">
      <c r="A24" s="66"/>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row>
    <row r="25" spans="1:37" x14ac:dyDescent="0.25">
      <c r="A25" s="66"/>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row>
    <row r="26" spans="1:37" x14ac:dyDescent="0.25">
      <c r="A26" s="66"/>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row>
    <row r="27" spans="1:37" x14ac:dyDescent="0.25">
      <c r="A27" s="66"/>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row>
    <row r="28" spans="1:37" x14ac:dyDescent="0.25">
      <c r="A28" s="66"/>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row>
    <row r="29" spans="1:37" x14ac:dyDescent="0.25">
      <c r="A29" s="66"/>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row>
    <row r="30" spans="1:37" x14ac:dyDescent="0.25">
      <c r="A30" s="66"/>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row>
    <row r="31" spans="1:37" x14ac:dyDescent="0.25">
      <c r="A31" s="66"/>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row>
    <row r="32" spans="1:37" x14ac:dyDescent="0.25">
      <c r="A32" s="66"/>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row>
    <row r="33" spans="1:31" x14ac:dyDescent="0.25">
      <c r="A33" s="66"/>
      <c r="E33" s="66"/>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row>
    <row r="34" spans="1:31" x14ac:dyDescent="0.25">
      <c r="A34" s="66"/>
      <c r="E34" s="66"/>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row>
    <row r="35" spans="1:31" x14ac:dyDescent="0.25">
      <c r="A35" s="66"/>
    </row>
    <row r="36" spans="1:31" x14ac:dyDescent="0.25">
      <c r="A36" s="66"/>
    </row>
    <row r="37" spans="1:31" x14ac:dyDescent="0.25">
      <c r="A37" s="66"/>
    </row>
    <row r="38" spans="1:31" x14ac:dyDescent="0.25">
      <c r="A38" s="66"/>
    </row>
    <row r="39" spans="1:31" x14ac:dyDescent="0.25">
      <c r="A39" s="66"/>
    </row>
    <row r="40" spans="1:31" x14ac:dyDescent="0.25">
      <c r="A40" s="66"/>
    </row>
    <row r="41" spans="1:31" x14ac:dyDescent="0.25">
      <c r="A41" s="66"/>
    </row>
    <row r="42" spans="1:31" x14ac:dyDescent="0.25">
      <c r="A42" s="66"/>
    </row>
    <row r="43" spans="1:31" x14ac:dyDescent="0.25">
      <c r="A43" s="66"/>
    </row>
    <row r="44" spans="1:31" x14ac:dyDescent="0.25">
      <c r="A44" s="66"/>
    </row>
    <row r="45" spans="1:31" x14ac:dyDescent="0.25">
      <c r="A45" s="66"/>
    </row>
    <row r="46" spans="1:31" x14ac:dyDescent="0.25">
      <c r="A46" s="66"/>
    </row>
    <row r="47" spans="1:31" x14ac:dyDescent="0.25">
      <c r="A47" s="66"/>
    </row>
    <row r="48" spans="1:31" x14ac:dyDescent="0.25">
      <c r="A48" s="66"/>
    </row>
    <row r="49" spans="1:1" x14ac:dyDescent="0.25">
      <c r="A49" s="66"/>
    </row>
    <row r="50" spans="1:1" x14ac:dyDescent="0.25">
      <c r="A50" s="66"/>
    </row>
    <row r="51" spans="1:1" x14ac:dyDescent="0.25">
      <c r="A51" s="66"/>
    </row>
    <row r="52" spans="1:1" x14ac:dyDescent="0.25">
      <c r="A52" s="66"/>
    </row>
    <row r="53" spans="1:1" x14ac:dyDescent="0.25">
      <c r="A53" s="66"/>
    </row>
    <row r="54" spans="1:1" x14ac:dyDescent="0.25">
      <c r="A54" s="66"/>
    </row>
    <row r="55" spans="1:1" x14ac:dyDescent="0.25">
      <c r="A55" s="66"/>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24"/>
  <sheetViews>
    <sheetView zoomScale="70" zoomScaleNormal="70" workbookViewId="0">
      <selection activeCell="D6" sqref="D6"/>
    </sheetView>
  </sheetViews>
  <sheetFormatPr baseColWidth="10" defaultColWidth="11.42578125" defaultRowHeight="15" x14ac:dyDescent="0.25"/>
  <cols>
    <col min="1" max="1" width="11.42578125" style="21"/>
    <col min="2" max="2" width="40.42578125" style="21" customWidth="1"/>
    <col min="3" max="3" width="74.85546875" style="21" customWidth="1"/>
    <col min="4" max="4" width="135" style="21" bestFit="1" customWidth="1"/>
    <col min="5" max="5" width="137.85546875" style="21" customWidth="1"/>
    <col min="6" max="16384" width="11.42578125" style="21"/>
  </cols>
  <sheetData>
    <row r="1" spans="1:21" ht="33.75" x14ac:dyDescent="0.25">
      <c r="A1" s="88"/>
      <c r="B1" s="478" t="s">
        <v>62</v>
      </c>
      <c r="C1" s="478"/>
      <c r="D1" s="478"/>
      <c r="E1" s="88"/>
      <c r="F1" s="88"/>
      <c r="G1" s="88"/>
      <c r="H1" s="88"/>
      <c r="I1" s="88"/>
      <c r="J1" s="88"/>
      <c r="K1" s="88"/>
      <c r="L1" s="88"/>
      <c r="M1" s="88"/>
      <c r="N1" s="88"/>
      <c r="O1" s="88"/>
      <c r="P1" s="88"/>
      <c r="Q1" s="88"/>
      <c r="R1" s="88"/>
      <c r="S1" s="88"/>
      <c r="T1" s="88"/>
      <c r="U1" s="88"/>
    </row>
    <row r="2" spans="1:21" x14ac:dyDescent="0.25">
      <c r="A2" s="88"/>
      <c r="B2" s="88"/>
      <c r="C2" s="88"/>
      <c r="D2" s="88"/>
      <c r="E2" s="88"/>
      <c r="F2" s="88"/>
      <c r="G2" s="88"/>
      <c r="H2" s="88"/>
      <c r="I2" s="88"/>
      <c r="J2" s="88"/>
      <c r="K2" s="88"/>
      <c r="L2" s="88"/>
      <c r="M2" s="88"/>
      <c r="N2" s="88"/>
      <c r="O2" s="88"/>
      <c r="P2" s="88"/>
      <c r="Q2" s="88"/>
      <c r="R2" s="88"/>
      <c r="S2" s="88"/>
      <c r="T2" s="88"/>
      <c r="U2" s="88"/>
    </row>
    <row r="3" spans="1:21" ht="30" x14ac:dyDescent="0.25">
      <c r="A3" s="88"/>
      <c r="B3" s="87"/>
      <c r="C3" s="126" t="s">
        <v>56</v>
      </c>
      <c r="D3" s="126" t="s">
        <v>57</v>
      </c>
      <c r="E3" s="88"/>
      <c r="F3" s="88"/>
      <c r="G3" s="88"/>
      <c r="H3" s="88"/>
      <c r="I3" s="88"/>
      <c r="J3" s="88"/>
      <c r="K3" s="88"/>
      <c r="L3" s="88"/>
      <c r="M3" s="88"/>
      <c r="N3" s="88"/>
      <c r="O3" s="88"/>
      <c r="P3" s="88"/>
      <c r="Q3" s="88"/>
      <c r="R3" s="88"/>
      <c r="S3" s="88"/>
      <c r="T3" s="88"/>
      <c r="U3" s="88"/>
    </row>
    <row r="4" spans="1:21" ht="33.75" x14ac:dyDescent="0.25">
      <c r="A4" s="88" t="s">
        <v>82</v>
      </c>
      <c r="B4" s="127" t="s">
        <v>96</v>
      </c>
      <c r="C4" s="128" t="s">
        <v>203</v>
      </c>
      <c r="D4" s="129" t="s">
        <v>92</v>
      </c>
      <c r="E4" s="88"/>
      <c r="F4" s="88"/>
      <c r="G4" s="88"/>
      <c r="H4" s="88"/>
      <c r="I4" s="88"/>
      <c r="J4" s="88"/>
      <c r="K4" s="88"/>
      <c r="L4" s="88"/>
      <c r="M4" s="88"/>
      <c r="N4" s="88"/>
      <c r="O4" s="88"/>
      <c r="P4" s="88"/>
      <c r="Q4" s="88"/>
      <c r="R4" s="88"/>
      <c r="S4" s="88"/>
      <c r="T4" s="88"/>
      <c r="U4" s="88"/>
    </row>
    <row r="5" spans="1:21" ht="67.5" x14ac:dyDescent="0.25">
      <c r="A5" s="88" t="s">
        <v>83</v>
      </c>
      <c r="B5" s="130" t="s">
        <v>58</v>
      </c>
      <c r="C5" s="131" t="s">
        <v>204</v>
      </c>
      <c r="D5" s="132" t="s">
        <v>93</v>
      </c>
      <c r="E5" s="88"/>
      <c r="F5" s="88"/>
      <c r="G5" s="88"/>
      <c r="H5" s="88"/>
      <c r="I5" s="88"/>
      <c r="J5" s="88"/>
      <c r="K5" s="88"/>
      <c r="L5" s="88"/>
      <c r="M5" s="88"/>
      <c r="N5" s="88"/>
      <c r="O5" s="88"/>
      <c r="P5" s="88"/>
      <c r="Q5" s="88"/>
      <c r="R5" s="88"/>
      <c r="S5" s="88"/>
      <c r="T5" s="88"/>
      <c r="U5" s="88"/>
    </row>
    <row r="6" spans="1:21" ht="67.5" x14ac:dyDescent="0.25">
      <c r="A6" s="88" t="s">
        <v>80</v>
      </c>
      <c r="B6" s="133" t="s">
        <v>59</v>
      </c>
      <c r="C6" s="131" t="s">
        <v>208</v>
      </c>
      <c r="D6" s="132" t="s">
        <v>95</v>
      </c>
      <c r="E6" s="88"/>
      <c r="F6" s="88"/>
      <c r="G6" s="88"/>
      <c r="H6" s="88"/>
      <c r="I6" s="88"/>
      <c r="J6" s="88"/>
      <c r="K6" s="88"/>
      <c r="L6" s="88"/>
      <c r="M6" s="88"/>
      <c r="N6" s="88"/>
      <c r="O6" s="88"/>
      <c r="P6" s="88"/>
      <c r="Q6" s="88"/>
      <c r="R6" s="88"/>
      <c r="S6" s="88"/>
      <c r="T6" s="88"/>
      <c r="U6" s="88"/>
    </row>
    <row r="7" spans="1:21" ht="101.25" x14ac:dyDescent="0.25">
      <c r="A7" s="88" t="s">
        <v>7</v>
      </c>
      <c r="B7" s="134" t="s">
        <v>60</v>
      </c>
      <c r="C7" s="131" t="s">
        <v>209</v>
      </c>
      <c r="D7" s="132" t="s">
        <v>94</v>
      </c>
      <c r="E7" s="88"/>
      <c r="F7" s="88"/>
      <c r="G7" s="88"/>
      <c r="H7" s="88"/>
      <c r="I7" s="88"/>
      <c r="J7" s="88"/>
      <c r="K7" s="88"/>
      <c r="L7" s="88"/>
      <c r="M7" s="88"/>
      <c r="N7" s="88"/>
      <c r="O7" s="88"/>
      <c r="P7" s="88"/>
      <c r="Q7" s="88"/>
      <c r="R7" s="88"/>
      <c r="S7" s="88"/>
      <c r="T7" s="88"/>
      <c r="U7" s="88"/>
    </row>
    <row r="8" spans="1:21" ht="67.5" x14ac:dyDescent="0.25">
      <c r="A8" s="88" t="s">
        <v>84</v>
      </c>
      <c r="B8" s="135" t="s">
        <v>61</v>
      </c>
      <c r="C8" s="131" t="s">
        <v>205</v>
      </c>
      <c r="D8" s="132" t="s">
        <v>113</v>
      </c>
      <c r="E8" s="88"/>
      <c r="F8" s="88"/>
      <c r="G8" s="88"/>
      <c r="H8" s="88"/>
      <c r="I8" s="88"/>
      <c r="J8" s="88"/>
      <c r="K8" s="88"/>
      <c r="L8" s="88"/>
      <c r="M8" s="88"/>
      <c r="N8" s="88"/>
      <c r="O8" s="88"/>
      <c r="P8" s="88"/>
      <c r="Q8" s="88"/>
      <c r="R8" s="88"/>
      <c r="S8" s="88"/>
      <c r="T8" s="88"/>
      <c r="U8" s="88"/>
    </row>
    <row r="9" spans="1:21" s="22" customFormat="1" ht="20.25" x14ac:dyDescent="0.25">
      <c r="A9" s="86"/>
      <c r="B9" s="86"/>
      <c r="C9" s="137"/>
      <c r="D9" s="137"/>
      <c r="E9" s="86"/>
      <c r="F9" s="86"/>
      <c r="G9" s="86"/>
      <c r="H9" s="86"/>
      <c r="I9" s="86"/>
      <c r="J9" s="86"/>
      <c r="K9" s="86"/>
      <c r="L9" s="86"/>
      <c r="M9" s="86"/>
      <c r="N9" s="86"/>
      <c r="O9" s="86"/>
      <c r="P9" s="86"/>
      <c r="Q9" s="86"/>
      <c r="R9" s="86"/>
      <c r="S9" s="86"/>
      <c r="T9" s="86"/>
      <c r="U9" s="86"/>
    </row>
    <row r="10" spans="1:21" s="22" customFormat="1" ht="16.5" x14ac:dyDescent="0.25">
      <c r="A10" s="86"/>
      <c r="B10" s="138"/>
      <c r="C10" s="138"/>
      <c r="D10" s="138"/>
      <c r="E10" s="86"/>
      <c r="F10" s="86"/>
      <c r="G10" s="86"/>
      <c r="H10" s="86"/>
      <c r="I10" s="86"/>
      <c r="J10" s="86"/>
      <c r="K10" s="86"/>
      <c r="L10" s="86"/>
      <c r="M10" s="86"/>
      <c r="N10" s="86"/>
      <c r="O10" s="86"/>
      <c r="P10" s="86"/>
      <c r="Q10" s="86"/>
      <c r="R10" s="86"/>
      <c r="S10" s="86"/>
      <c r="T10" s="86"/>
      <c r="U10" s="86"/>
    </row>
    <row r="11" spans="1:21" s="22" customFormat="1" x14ac:dyDescent="0.25">
      <c r="A11" s="86"/>
      <c r="B11" s="86" t="s">
        <v>90</v>
      </c>
      <c r="C11" s="86" t="s">
        <v>207</v>
      </c>
      <c r="D11" s="86" t="s">
        <v>143</v>
      </c>
      <c r="E11" s="86"/>
      <c r="F11" s="86"/>
      <c r="G11" s="86"/>
      <c r="H11" s="86"/>
      <c r="I11" s="86"/>
      <c r="J11" s="86"/>
      <c r="K11" s="86"/>
      <c r="L11" s="86"/>
      <c r="M11" s="86"/>
      <c r="N11" s="86"/>
      <c r="O11" s="86"/>
      <c r="P11" s="86"/>
      <c r="Q11" s="86"/>
      <c r="R11" s="86"/>
      <c r="S11" s="86"/>
      <c r="T11" s="86"/>
      <c r="U11" s="86"/>
    </row>
    <row r="12" spans="1:21" s="22" customFormat="1" x14ac:dyDescent="0.25">
      <c r="A12" s="86"/>
      <c r="B12" s="86" t="s">
        <v>88</v>
      </c>
      <c r="C12" s="86" t="s">
        <v>206</v>
      </c>
      <c r="D12" s="86" t="s">
        <v>144</v>
      </c>
      <c r="E12" s="86"/>
      <c r="F12" s="86"/>
      <c r="G12" s="86"/>
      <c r="H12" s="86"/>
      <c r="I12" s="86"/>
      <c r="J12" s="86"/>
      <c r="K12" s="86"/>
      <c r="L12" s="86"/>
      <c r="M12" s="86"/>
      <c r="N12" s="86"/>
      <c r="O12" s="86"/>
      <c r="P12" s="86"/>
      <c r="Q12" s="86"/>
      <c r="R12" s="86"/>
      <c r="S12" s="86"/>
      <c r="T12" s="86"/>
      <c r="U12" s="86"/>
    </row>
    <row r="13" spans="1:21" s="22" customFormat="1" x14ac:dyDescent="0.25">
      <c r="A13" s="86"/>
      <c r="B13" s="86"/>
      <c r="C13" s="86" t="s">
        <v>210</v>
      </c>
      <c r="D13" s="86" t="s">
        <v>145</v>
      </c>
      <c r="E13" s="86"/>
      <c r="F13" s="86"/>
      <c r="G13" s="86"/>
      <c r="H13" s="86"/>
      <c r="I13" s="86"/>
      <c r="J13" s="86"/>
      <c r="K13" s="86"/>
      <c r="L13" s="86"/>
      <c r="M13" s="86"/>
      <c r="N13" s="86"/>
      <c r="O13" s="86"/>
      <c r="P13" s="86"/>
      <c r="Q13" s="86"/>
      <c r="R13" s="86"/>
      <c r="S13" s="86"/>
      <c r="T13" s="86"/>
      <c r="U13" s="86"/>
    </row>
    <row r="14" spans="1:21" s="22" customFormat="1" x14ac:dyDescent="0.25">
      <c r="A14" s="86"/>
      <c r="B14" s="86"/>
      <c r="C14" s="86" t="s">
        <v>212</v>
      </c>
      <c r="D14" s="86" t="s">
        <v>146</v>
      </c>
      <c r="E14" s="86"/>
      <c r="F14" s="86"/>
      <c r="G14" s="86"/>
      <c r="H14" s="86"/>
      <c r="I14" s="86"/>
      <c r="J14" s="86"/>
      <c r="K14" s="86"/>
      <c r="L14" s="86"/>
      <c r="M14" s="86"/>
      <c r="N14" s="86"/>
      <c r="O14" s="86"/>
      <c r="P14" s="86"/>
      <c r="Q14" s="86"/>
      <c r="R14" s="86"/>
      <c r="S14" s="86"/>
      <c r="T14" s="86"/>
      <c r="U14" s="86"/>
    </row>
    <row r="15" spans="1:21" s="22" customFormat="1" x14ac:dyDescent="0.25">
      <c r="A15" s="86"/>
      <c r="B15" s="86"/>
      <c r="C15" s="86" t="s">
        <v>211</v>
      </c>
      <c r="D15" s="86" t="s">
        <v>147</v>
      </c>
      <c r="E15" s="86"/>
      <c r="F15" s="86"/>
      <c r="G15" s="86"/>
      <c r="H15" s="86"/>
      <c r="I15" s="86"/>
      <c r="J15" s="86"/>
      <c r="K15" s="86"/>
      <c r="L15" s="86"/>
      <c r="M15" s="86"/>
      <c r="N15" s="86"/>
      <c r="O15" s="86"/>
      <c r="P15" s="86"/>
      <c r="Q15" s="86"/>
      <c r="R15" s="86"/>
      <c r="S15" s="86"/>
      <c r="T15" s="86"/>
      <c r="U15" s="86"/>
    </row>
    <row r="16" spans="1:21" s="22" customFormat="1" x14ac:dyDescent="0.25">
      <c r="A16" s="86"/>
      <c r="B16" s="86"/>
      <c r="C16" s="86"/>
      <c r="D16" s="86"/>
      <c r="E16" s="86"/>
      <c r="F16" s="86"/>
      <c r="G16" s="86"/>
      <c r="H16" s="86"/>
      <c r="I16" s="86"/>
      <c r="J16" s="86"/>
      <c r="K16" s="86"/>
      <c r="L16" s="86"/>
      <c r="M16" s="86"/>
      <c r="N16" s="86"/>
      <c r="O16" s="86"/>
    </row>
    <row r="17" spans="1:15" s="22" customFormat="1" x14ac:dyDescent="0.25">
      <c r="A17" s="86"/>
      <c r="B17" s="86"/>
      <c r="C17" s="86"/>
      <c r="D17" s="86"/>
      <c r="E17" s="86"/>
      <c r="F17" s="86"/>
      <c r="G17" s="86"/>
      <c r="H17" s="86"/>
      <c r="I17" s="86"/>
      <c r="J17" s="86"/>
      <c r="K17" s="86"/>
      <c r="L17" s="86"/>
      <c r="M17" s="86"/>
      <c r="N17" s="86"/>
      <c r="O17" s="86"/>
    </row>
    <row r="18" spans="1:15" s="22" customFormat="1" x14ac:dyDescent="0.25">
      <c r="A18" s="86"/>
      <c r="B18" s="86"/>
      <c r="C18" s="86"/>
      <c r="D18" s="86"/>
      <c r="E18" s="86"/>
      <c r="F18" s="86"/>
      <c r="G18" s="86"/>
      <c r="H18" s="86"/>
      <c r="I18" s="86"/>
      <c r="J18" s="86"/>
      <c r="K18" s="86"/>
      <c r="L18" s="86"/>
      <c r="M18" s="86"/>
      <c r="N18" s="86"/>
      <c r="O18" s="86"/>
    </row>
    <row r="19" spans="1:15" s="22" customFormat="1" x14ac:dyDescent="0.25">
      <c r="A19" s="86"/>
      <c r="B19" s="86"/>
      <c r="C19" s="86"/>
      <c r="D19" s="86"/>
      <c r="E19" s="86"/>
      <c r="F19" s="86"/>
      <c r="G19" s="86"/>
      <c r="H19" s="86"/>
      <c r="I19" s="86"/>
      <c r="J19" s="86"/>
      <c r="K19" s="86"/>
      <c r="L19" s="86"/>
      <c r="M19" s="86"/>
      <c r="N19" s="86"/>
      <c r="O19" s="86"/>
    </row>
    <row r="20" spans="1:15" s="22" customFormat="1" x14ac:dyDescent="0.25">
      <c r="A20" s="86"/>
      <c r="B20" s="86"/>
      <c r="C20" s="86"/>
      <c r="D20" s="86"/>
      <c r="E20" s="86"/>
      <c r="F20" s="86"/>
      <c r="G20" s="86"/>
      <c r="H20" s="86"/>
      <c r="I20" s="86"/>
      <c r="J20" s="86"/>
      <c r="K20" s="86"/>
      <c r="L20" s="86"/>
      <c r="M20" s="86"/>
      <c r="N20" s="86"/>
      <c r="O20" s="86"/>
    </row>
    <row r="21" spans="1:15" s="22" customFormat="1" x14ac:dyDescent="0.25">
      <c r="A21" s="86"/>
      <c r="B21" s="86"/>
      <c r="C21" s="86"/>
      <c r="D21" s="86"/>
      <c r="E21" s="86"/>
      <c r="F21" s="86"/>
      <c r="G21" s="86"/>
      <c r="H21" s="86"/>
      <c r="I21" s="86"/>
      <c r="J21" s="86"/>
      <c r="K21" s="86"/>
      <c r="L21" s="86"/>
      <c r="M21" s="86"/>
      <c r="N21" s="86"/>
      <c r="O21" s="86"/>
    </row>
    <row r="22" spans="1:15" s="22" customFormat="1" ht="20.25" x14ac:dyDescent="0.25">
      <c r="A22" s="86"/>
      <c r="B22" s="86"/>
      <c r="C22" s="137"/>
      <c r="D22" s="137"/>
      <c r="E22" s="86"/>
      <c r="F22" s="86"/>
      <c r="G22" s="86"/>
      <c r="H22" s="86"/>
      <c r="I22" s="86"/>
      <c r="J22" s="86"/>
      <c r="K22" s="86"/>
      <c r="L22" s="86"/>
      <c r="M22" s="86"/>
      <c r="N22" s="86"/>
      <c r="O22" s="86"/>
    </row>
    <row r="23" spans="1:15" s="22" customFormat="1" ht="20.25" x14ac:dyDescent="0.25">
      <c r="A23" s="86"/>
      <c r="B23" s="86"/>
      <c r="C23" s="137"/>
      <c r="D23" s="137"/>
      <c r="E23" s="86"/>
      <c r="F23" s="86"/>
      <c r="G23" s="86"/>
      <c r="H23" s="86"/>
      <c r="I23" s="86"/>
      <c r="J23" s="86"/>
      <c r="K23" s="86"/>
      <c r="L23" s="86"/>
      <c r="M23" s="86"/>
      <c r="N23" s="86"/>
      <c r="O23" s="86"/>
    </row>
    <row r="24" spans="1:15" s="22" customFormat="1" ht="20.25" x14ac:dyDescent="0.25">
      <c r="A24" s="86"/>
      <c r="B24" s="86"/>
      <c r="C24" s="137"/>
      <c r="D24" s="137"/>
      <c r="E24" s="86"/>
      <c r="F24" s="86"/>
      <c r="G24" s="86"/>
      <c r="H24" s="86"/>
      <c r="I24" s="86"/>
      <c r="J24" s="86"/>
      <c r="K24" s="86"/>
      <c r="L24" s="86"/>
      <c r="M24" s="86"/>
      <c r="N24" s="86"/>
      <c r="O24" s="86"/>
    </row>
    <row r="25" spans="1:15" s="22" customFormat="1" ht="20.25" x14ac:dyDescent="0.25">
      <c r="A25" s="86"/>
      <c r="B25" s="86"/>
      <c r="C25" s="137"/>
      <c r="D25" s="137"/>
      <c r="E25" s="86"/>
      <c r="F25" s="86"/>
      <c r="G25" s="86"/>
      <c r="H25" s="86"/>
      <c r="I25" s="86"/>
      <c r="J25" s="86"/>
      <c r="K25" s="86"/>
      <c r="L25" s="86"/>
      <c r="M25" s="86"/>
      <c r="N25" s="86"/>
      <c r="O25" s="86"/>
    </row>
    <row r="26" spans="1:15" s="22" customFormat="1" ht="20.25" x14ac:dyDescent="0.25">
      <c r="A26" s="86"/>
      <c r="B26" s="86"/>
      <c r="C26" s="137"/>
      <c r="D26" s="137"/>
      <c r="E26" s="86"/>
      <c r="F26" s="86"/>
      <c r="G26" s="86"/>
      <c r="H26" s="86"/>
      <c r="I26" s="86"/>
      <c r="J26" s="86"/>
      <c r="K26" s="86"/>
      <c r="L26" s="86"/>
      <c r="M26" s="86"/>
      <c r="N26" s="86"/>
      <c r="O26" s="86"/>
    </row>
    <row r="27" spans="1:15" s="22" customFormat="1" ht="20.25" x14ac:dyDescent="0.25">
      <c r="A27" s="86"/>
      <c r="B27" s="86"/>
      <c r="C27" s="137"/>
      <c r="D27" s="137"/>
      <c r="E27" s="86"/>
      <c r="F27" s="86"/>
      <c r="G27" s="86"/>
      <c r="H27" s="86"/>
      <c r="I27" s="86"/>
      <c r="J27" s="86"/>
      <c r="K27" s="86"/>
      <c r="L27" s="86"/>
      <c r="M27" s="86"/>
      <c r="N27" s="86"/>
      <c r="O27" s="86"/>
    </row>
    <row r="28" spans="1:15" s="22" customFormat="1" ht="20.25" x14ac:dyDescent="0.25">
      <c r="A28" s="86"/>
      <c r="B28" s="86"/>
      <c r="C28" s="137"/>
      <c r="D28" s="137"/>
      <c r="E28" s="86"/>
      <c r="F28" s="86"/>
      <c r="G28" s="86"/>
      <c r="H28" s="86"/>
      <c r="I28" s="86"/>
      <c r="J28" s="86"/>
      <c r="K28" s="86"/>
      <c r="L28" s="86"/>
      <c r="M28" s="86"/>
      <c r="N28" s="86"/>
      <c r="O28" s="86"/>
    </row>
    <row r="29" spans="1:15" s="22" customFormat="1" ht="20.25" x14ac:dyDescent="0.25">
      <c r="A29" s="86"/>
      <c r="B29" s="86"/>
      <c r="C29" s="137"/>
      <c r="D29" s="137"/>
      <c r="E29" s="86"/>
      <c r="F29" s="86"/>
      <c r="G29" s="86"/>
      <c r="H29" s="86"/>
      <c r="I29" s="86"/>
      <c r="J29" s="86"/>
      <c r="K29" s="86"/>
      <c r="L29" s="86"/>
      <c r="M29" s="86"/>
      <c r="N29" s="86"/>
      <c r="O29" s="86"/>
    </row>
    <row r="30" spans="1:15" s="22" customFormat="1" ht="20.25" x14ac:dyDescent="0.25">
      <c r="A30" s="86"/>
      <c r="B30" s="86"/>
      <c r="C30" s="137"/>
      <c r="D30" s="137"/>
      <c r="E30" s="86"/>
      <c r="F30" s="86"/>
      <c r="G30" s="86"/>
      <c r="H30" s="86"/>
      <c r="I30" s="86"/>
      <c r="J30" s="86"/>
      <c r="K30" s="86"/>
      <c r="L30" s="86"/>
      <c r="M30" s="86"/>
      <c r="N30" s="86"/>
      <c r="O30" s="86"/>
    </row>
    <row r="31" spans="1:15" s="22" customFormat="1" ht="20.25" x14ac:dyDescent="0.25">
      <c r="A31" s="86"/>
      <c r="B31" s="86"/>
      <c r="C31" s="137"/>
      <c r="D31" s="137"/>
      <c r="E31" s="86"/>
      <c r="F31" s="86"/>
      <c r="G31" s="86"/>
      <c r="H31" s="86"/>
      <c r="I31" s="86"/>
      <c r="J31" s="86"/>
      <c r="K31" s="86"/>
      <c r="L31" s="86"/>
      <c r="M31" s="86"/>
      <c r="N31" s="86"/>
      <c r="O31" s="86"/>
    </row>
    <row r="32" spans="1:15" s="22" customFormat="1" ht="20.25" x14ac:dyDescent="0.25">
      <c r="A32" s="86"/>
      <c r="B32" s="86"/>
      <c r="C32" s="137"/>
      <c r="D32" s="137"/>
      <c r="E32" s="86"/>
      <c r="F32" s="86"/>
      <c r="G32" s="86"/>
      <c r="H32" s="86"/>
      <c r="I32" s="86"/>
      <c r="J32" s="86"/>
      <c r="K32" s="86"/>
      <c r="L32" s="86"/>
      <c r="M32" s="86"/>
      <c r="N32" s="86"/>
      <c r="O32" s="86"/>
    </row>
    <row r="33" spans="1:15" s="22" customFormat="1" ht="20.25" x14ac:dyDescent="0.25">
      <c r="A33" s="86"/>
      <c r="B33" s="86"/>
      <c r="C33" s="137"/>
      <c r="D33" s="137"/>
      <c r="E33" s="86"/>
      <c r="F33" s="86"/>
      <c r="G33" s="86"/>
      <c r="H33" s="86"/>
      <c r="I33" s="86"/>
      <c r="J33" s="86"/>
      <c r="K33" s="86"/>
      <c r="L33" s="86"/>
      <c r="M33" s="86"/>
      <c r="N33" s="86"/>
      <c r="O33" s="86"/>
    </row>
    <row r="34" spans="1:15" s="22" customFormat="1" ht="20.25" x14ac:dyDescent="0.25">
      <c r="A34" s="86"/>
      <c r="B34" s="86"/>
      <c r="C34" s="137"/>
      <c r="D34" s="137"/>
      <c r="E34" s="86"/>
      <c r="F34" s="86"/>
      <c r="G34" s="86"/>
      <c r="H34" s="86"/>
      <c r="I34" s="86"/>
      <c r="J34" s="86"/>
      <c r="K34" s="86"/>
      <c r="L34" s="86"/>
      <c r="M34" s="86"/>
      <c r="N34" s="86"/>
      <c r="O34" s="86"/>
    </row>
    <row r="35" spans="1:15" s="22" customFormat="1" ht="20.25" x14ac:dyDescent="0.25">
      <c r="A35" s="86"/>
      <c r="B35" s="86"/>
      <c r="C35" s="137"/>
      <c r="D35" s="137"/>
      <c r="E35" s="86"/>
      <c r="F35" s="86"/>
      <c r="G35" s="86"/>
      <c r="H35" s="86"/>
      <c r="I35" s="86"/>
      <c r="J35" s="86"/>
      <c r="K35" s="86"/>
      <c r="L35" s="86"/>
      <c r="M35" s="86"/>
      <c r="N35" s="86"/>
      <c r="O35" s="86"/>
    </row>
    <row r="36" spans="1:15" s="22" customFormat="1" ht="20.25" x14ac:dyDescent="0.25">
      <c r="A36" s="86"/>
      <c r="B36" s="86"/>
      <c r="C36" s="137"/>
      <c r="D36" s="137"/>
      <c r="E36" s="86"/>
      <c r="F36" s="86"/>
      <c r="G36" s="86"/>
      <c r="H36" s="86"/>
      <c r="I36" s="86"/>
      <c r="J36" s="86"/>
      <c r="K36" s="86"/>
      <c r="L36" s="86"/>
      <c r="M36" s="86"/>
      <c r="N36" s="86"/>
      <c r="O36" s="86"/>
    </row>
    <row r="37" spans="1:15" s="22" customFormat="1" ht="20.25" x14ac:dyDescent="0.25">
      <c r="A37" s="86"/>
      <c r="B37" s="86"/>
      <c r="C37" s="137"/>
      <c r="D37" s="137"/>
      <c r="E37" s="86"/>
      <c r="F37" s="86"/>
      <c r="G37" s="86"/>
      <c r="H37" s="86"/>
      <c r="I37" s="86"/>
      <c r="J37" s="86"/>
      <c r="K37" s="86"/>
      <c r="L37" s="86"/>
      <c r="M37" s="86"/>
      <c r="N37" s="86"/>
      <c r="O37" s="86"/>
    </row>
    <row r="38" spans="1:15" s="22" customFormat="1" ht="20.25" x14ac:dyDescent="0.25">
      <c r="A38" s="86"/>
      <c r="B38" s="86"/>
      <c r="C38" s="137"/>
      <c r="D38" s="137"/>
      <c r="E38" s="86"/>
      <c r="F38" s="86"/>
      <c r="G38" s="86"/>
      <c r="H38" s="86"/>
      <c r="I38" s="86"/>
      <c r="J38" s="86"/>
      <c r="K38" s="86"/>
      <c r="L38" s="86"/>
      <c r="M38" s="86"/>
      <c r="N38" s="86"/>
      <c r="O38" s="86"/>
    </row>
    <row r="39" spans="1:15" s="22" customFormat="1" ht="20.25" x14ac:dyDescent="0.25">
      <c r="A39" s="86"/>
      <c r="B39" s="86"/>
      <c r="C39" s="137"/>
      <c r="D39" s="137"/>
      <c r="E39" s="86"/>
      <c r="F39" s="86"/>
      <c r="G39" s="86"/>
      <c r="H39" s="86"/>
      <c r="I39" s="86"/>
      <c r="J39" s="86"/>
      <c r="K39" s="86"/>
      <c r="L39" s="86"/>
      <c r="M39" s="86"/>
      <c r="N39" s="86"/>
      <c r="O39" s="86"/>
    </row>
    <row r="40" spans="1:15" s="22" customFormat="1" ht="20.25" x14ac:dyDescent="0.25">
      <c r="A40" s="86"/>
      <c r="B40" s="86"/>
      <c r="C40" s="137"/>
      <c r="D40" s="137"/>
      <c r="E40" s="86"/>
      <c r="F40" s="86"/>
      <c r="G40" s="86"/>
      <c r="H40" s="86"/>
      <c r="I40" s="86"/>
      <c r="J40" s="86"/>
      <c r="K40" s="86"/>
      <c r="L40" s="86"/>
      <c r="M40" s="86"/>
      <c r="N40" s="86"/>
      <c r="O40" s="86"/>
    </row>
    <row r="41" spans="1:15" s="22" customFormat="1" ht="20.25" x14ac:dyDescent="0.25">
      <c r="A41" s="86"/>
      <c r="B41" s="86"/>
      <c r="C41" s="137"/>
      <c r="D41" s="137"/>
      <c r="E41" s="86"/>
      <c r="F41" s="86"/>
      <c r="G41" s="86"/>
      <c r="H41" s="86"/>
      <c r="I41" s="86"/>
      <c r="J41" s="86"/>
      <c r="K41" s="86"/>
      <c r="L41" s="86"/>
      <c r="M41" s="86"/>
      <c r="N41" s="86"/>
      <c r="O41" s="86"/>
    </row>
    <row r="42" spans="1:15" s="22" customFormat="1" ht="20.25" x14ac:dyDescent="0.25">
      <c r="A42" s="86"/>
      <c r="B42" s="86"/>
      <c r="C42" s="137"/>
      <c r="D42" s="137"/>
      <c r="E42" s="86"/>
      <c r="F42" s="86"/>
      <c r="G42" s="86"/>
      <c r="H42" s="86"/>
      <c r="I42" s="86"/>
      <c r="J42" s="86"/>
      <c r="K42" s="86"/>
      <c r="L42" s="86"/>
      <c r="M42" s="86"/>
      <c r="N42" s="86"/>
      <c r="O42" s="86"/>
    </row>
    <row r="43" spans="1:15" s="22" customFormat="1" ht="20.25" x14ac:dyDescent="0.25">
      <c r="A43" s="86"/>
      <c r="B43" s="86"/>
      <c r="C43" s="137"/>
      <c r="D43" s="137"/>
      <c r="E43" s="86"/>
      <c r="F43" s="86"/>
      <c r="G43" s="86"/>
      <c r="H43" s="86"/>
      <c r="I43" s="86"/>
      <c r="J43" s="86"/>
      <c r="K43" s="86"/>
      <c r="L43" s="86"/>
      <c r="M43" s="86"/>
      <c r="N43" s="86"/>
      <c r="O43" s="86"/>
    </row>
    <row r="44" spans="1:15" s="22" customFormat="1" ht="20.25" x14ac:dyDescent="0.25">
      <c r="A44" s="86"/>
      <c r="B44" s="86"/>
      <c r="C44" s="137"/>
      <c r="D44" s="137"/>
      <c r="E44" s="86"/>
      <c r="F44" s="86"/>
      <c r="G44" s="86"/>
      <c r="H44" s="86"/>
      <c r="I44" s="86"/>
      <c r="J44" s="86"/>
      <c r="K44" s="86"/>
      <c r="L44" s="86"/>
      <c r="M44" s="86"/>
      <c r="N44" s="86"/>
      <c r="O44" s="86"/>
    </row>
    <row r="45" spans="1:15" s="22" customFormat="1" ht="20.25" x14ac:dyDescent="0.25">
      <c r="A45" s="86"/>
      <c r="B45" s="86"/>
      <c r="C45" s="137"/>
      <c r="D45" s="137"/>
      <c r="E45" s="86"/>
      <c r="F45" s="86"/>
      <c r="G45" s="86"/>
      <c r="H45" s="86"/>
      <c r="I45" s="86"/>
      <c r="J45" s="86"/>
      <c r="K45" s="86"/>
      <c r="L45" s="86"/>
      <c r="M45" s="86"/>
      <c r="N45" s="86"/>
      <c r="O45" s="86"/>
    </row>
    <row r="46" spans="1:15" s="22" customFormat="1" ht="20.25" x14ac:dyDescent="0.25">
      <c r="A46" s="86"/>
      <c r="B46" s="86"/>
      <c r="C46" s="137"/>
      <c r="D46" s="137"/>
      <c r="E46" s="86"/>
      <c r="F46" s="86"/>
      <c r="G46" s="86"/>
      <c r="H46" s="86"/>
      <c r="I46" s="86"/>
      <c r="J46" s="86"/>
      <c r="K46" s="86"/>
      <c r="L46" s="86"/>
      <c r="M46" s="86"/>
      <c r="N46" s="86"/>
      <c r="O46" s="86"/>
    </row>
    <row r="47" spans="1:15" s="22" customFormat="1" ht="20.25" x14ac:dyDescent="0.25">
      <c r="A47" s="86"/>
      <c r="B47" s="86"/>
      <c r="C47" s="137"/>
      <c r="D47" s="137"/>
      <c r="E47" s="86"/>
      <c r="F47" s="86"/>
      <c r="G47" s="86"/>
      <c r="H47" s="86"/>
      <c r="I47" s="86"/>
      <c r="J47" s="86"/>
      <c r="K47" s="86"/>
      <c r="L47" s="86"/>
      <c r="M47" s="86"/>
      <c r="N47" s="86"/>
      <c r="O47" s="86"/>
    </row>
    <row r="48" spans="1:15" s="22" customFormat="1" ht="20.25" x14ac:dyDescent="0.25">
      <c r="A48" s="86"/>
      <c r="B48" s="86"/>
      <c r="C48" s="137"/>
      <c r="D48" s="137"/>
      <c r="E48" s="86"/>
      <c r="F48" s="86"/>
      <c r="G48" s="86"/>
      <c r="H48" s="86"/>
      <c r="I48" s="86"/>
      <c r="J48" s="86"/>
      <c r="K48" s="86"/>
      <c r="L48" s="86"/>
      <c r="M48" s="86"/>
      <c r="N48" s="86"/>
      <c r="O48" s="86"/>
    </row>
    <row r="49" spans="1:15" s="22" customFormat="1" ht="20.25" x14ac:dyDescent="0.25">
      <c r="A49" s="86"/>
      <c r="B49" s="86"/>
      <c r="C49" s="137"/>
      <c r="D49" s="137"/>
      <c r="E49" s="86"/>
      <c r="F49" s="86"/>
      <c r="G49" s="86"/>
      <c r="H49" s="86"/>
      <c r="I49" s="86"/>
      <c r="J49" s="86"/>
      <c r="K49" s="86"/>
      <c r="L49" s="86"/>
      <c r="M49" s="86"/>
      <c r="N49" s="86"/>
      <c r="O49" s="86"/>
    </row>
    <row r="50" spans="1:15" s="22" customFormat="1" ht="20.25" x14ac:dyDescent="0.25">
      <c r="A50" s="86"/>
      <c r="B50" s="86"/>
      <c r="C50" s="137"/>
      <c r="D50" s="137"/>
      <c r="E50" s="86"/>
      <c r="F50" s="86"/>
      <c r="G50" s="86"/>
      <c r="H50" s="86"/>
      <c r="I50" s="86"/>
      <c r="J50" s="86"/>
      <c r="K50" s="86"/>
      <c r="L50" s="86"/>
      <c r="M50" s="86"/>
      <c r="N50" s="86"/>
      <c r="O50" s="86"/>
    </row>
    <row r="51" spans="1:15" s="22" customFormat="1" ht="20.25" x14ac:dyDescent="0.25">
      <c r="A51" s="86"/>
      <c r="B51" s="86"/>
      <c r="C51" s="137"/>
      <c r="D51" s="137"/>
      <c r="E51" s="86"/>
      <c r="F51" s="86"/>
      <c r="G51" s="86"/>
      <c r="H51" s="86"/>
      <c r="I51" s="86"/>
      <c r="J51" s="86"/>
      <c r="K51" s="86"/>
      <c r="L51" s="86"/>
      <c r="M51" s="86"/>
      <c r="N51" s="86"/>
      <c r="O51" s="86"/>
    </row>
    <row r="52" spans="1:15" s="22" customFormat="1" ht="20.25" x14ac:dyDescent="0.25">
      <c r="A52" s="86"/>
      <c r="C52" s="139"/>
      <c r="D52" s="139"/>
    </row>
    <row r="53" spans="1:15" s="22" customFormat="1" ht="20.25" x14ac:dyDescent="0.25">
      <c r="A53" s="86"/>
      <c r="C53" s="139"/>
      <c r="D53" s="139"/>
    </row>
    <row r="54" spans="1:15" s="22" customFormat="1" ht="20.25" x14ac:dyDescent="0.25">
      <c r="A54" s="86"/>
      <c r="C54" s="139"/>
      <c r="D54" s="139"/>
    </row>
    <row r="55" spans="1:15" s="22" customFormat="1" ht="20.25" x14ac:dyDescent="0.25">
      <c r="A55" s="86"/>
      <c r="C55" s="139"/>
      <c r="D55" s="139"/>
    </row>
    <row r="56" spans="1:15" s="22" customFormat="1" ht="20.25" x14ac:dyDescent="0.25">
      <c r="A56" s="86"/>
      <c r="C56" s="139"/>
      <c r="D56" s="139"/>
    </row>
    <row r="57" spans="1:15" s="22" customFormat="1" ht="20.25" x14ac:dyDescent="0.25">
      <c r="A57" s="86"/>
      <c r="C57" s="139"/>
      <c r="D57" s="139"/>
    </row>
    <row r="58" spans="1:15" s="22" customFormat="1" ht="20.25" x14ac:dyDescent="0.25">
      <c r="A58" s="86"/>
      <c r="C58" s="139"/>
      <c r="D58" s="139"/>
    </row>
    <row r="59" spans="1:15" s="22" customFormat="1" ht="20.25" x14ac:dyDescent="0.25">
      <c r="A59" s="86"/>
      <c r="C59" s="139"/>
      <c r="D59" s="139"/>
    </row>
    <row r="60" spans="1:15" s="22" customFormat="1" ht="20.25" x14ac:dyDescent="0.25">
      <c r="A60" s="86"/>
      <c r="C60" s="139"/>
      <c r="D60" s="139"/>
    </row>
    <row r="61" spans="1:15" s="22" customFormat="1" ht="20.25" x14ac:dyDescent="0.25">
      <c r="A61" s="86"/>
      <c r="C61" s="139"/>
      <c r="D61" s="139"/>
    </row>
    <row r="62" spans="1:15" s="22" customFormat="1" ht="20.25" x14ac:dyDescent="0.25">
      <c r="A62" s="86"/>
      <c r="C62" s="139"/>
      <c r="D62" s="139"/>
    </row>
    <row r="63" spans="1:15" s="22" customFormat="1" ht="20.25" x14ac:dyDescent="0.25">
      <c r="A63" s="86"/>
      <c r="C63" s="139"/>
      <c r="D63" s="139"/>
    </row>
    <row r="64" spans="1:15" s="22" customFormat="1" ht="20.25" x14ac:dyDescent="0.25">
      <c r="A64" s="86"/>
      <c r="C64" s="139"/>
      <c r="D64" s="139"/>
    </row>
    <row r="65" spans="1:4" s="22" customFormat="1" ht="20.25" x14ac:dyDescent="0.25">
      <c r="A65" s="86"/>
      <c r="C65" s="139"/>
      <c r="D65" s="139"/>
    </row>
    <row r="66" spans="1:4" s="22" customFormat="1" ht="20.25" x14ac:dyDescent="0.25">
      <c r="A66" s="86"/>
      <c r="C66" s="139"/>
      <c r="D66" s="139"/>
    </row>
    <row r="67" spans="1:4" s="22" customFormat="1" ht="20.25" x14ac:dyDescent="0.25">
      <c r="A67" s="86"/>
      <c r="C67" s="139"/>
      <c r="D67" s="139"/>
    </row>
    <row r="68" spans="1:4" s="22" customFormat="1" ht="20.25" x14ac:dyDescent="0.25">
      <c r="A68" s="86"/>
      <c r="C68" s="139"/>
      <c r="D68" s="139"/>
    </row>
    <row r="69" spans="1:4" s="22" customFormat="1" ht="20.25" x14ac:dyDescent="0.25">
      <c r="A69" s="86"/>
      <c r="C69" s="139"/>
      <c r="D69" s="139"/>
    </row>
    <row r="70" spans="1:4" s="22" customFormat="1" ht="20.25" x14ac:dyDescent="0.25">
      <c r="A70" s="86"/>
      <c r="C70" s="139"/>
      <c r="D70" s="139"/>
    </row>
    <row r="71" spans="1:4" s="22" customFormat="1" ht="20.25" x14ac:dyDescent="0.25">
      <c r="A71" s="86"/>
      <c r="C71" s="139"/>
      <c r="D71" s="139"/>
    </row>
    <row r="72" spans="1:4" s="22" customFormat="1" ht="20.25" x14ac:dyDescent="0.25">
      <c r="A72" s="86"/>
      <c r="C72" s="139"/>
      <c r="D72" s="139"/>
    </row>
    <row r="73" spans="1:4" s="22" customFormat="1" ht="20.25" x14ac:dyDescent="0.25">
      <c r="A73" s="86"/>
      <c r="C73" s="139"/>
      <c r="D73" s="139"/>
    </row>
    <row r="74" spans="1:4" s="22" customFormat="1" ht="20.25" x14ac:dyDescent="0.25">
      <c r="A74" s="86"/>
      <c r="C74" s="139"/>
      <c r="D74" s="139"/>
    </row>
    <row r="75" spans="1:4" s="22" customFormat="1" ht="20.25" x14ac:dyDescent="0.25">
      <c r="A75" s="86"/>
      <c r="C75" s="139"/>
      <c r="D75" s="139"/>
    </row>
    <row r="76" spans="1:4" s="22" customFormat="1" ht="20.25" x14ac:dyDescent="0.25">
      <c r="A76" s="86"/>
      <c r="C76" s="139"/>
      <c r="D76" s="139"/>
    </row>
    <row r="77" spans="1:4" s="22" customFormat="1" ht="20.25" x14ac:dyDescent="0.25">
      <c r="A77" s="86"/>
      <c r="C77" s="139"/>
      <c r="D77" s="139"/>
    </row>
    <row r="78" spans="1:4" s="22" customFormat="1" ht="20.25" x14ac:dyDescent="0.25">
      <c r="A78" s="86"/>
      <c r="C78" s="139"/>
      <c r="D78" s="139"/>
    </row>
    <row r="79" spans="1:4" s="22" customFormat="1" ht="20.25" x14ac:dyDescent="0.25">
      <c r="A79" s="86"/>
      <c r="C79" s="139"/>
      <c r="D79" s="139"/>
    </row>
    <row r="80" spans="1:4" s="22" customFormat="1" ht="20.25" x14ac:dyDescent="0.25">
      <c r="A80" s="86"/>
      <c r="C80" s="139"/>
      <c r="D80" s="139"/>
    </row>
    <row r="81" spans="1:4" s="22" customFormat="1" ht="20.25" x14ac:dyDescent="0.25">
      <c r="A81" s="86"/>
      <c r="C81" s="139"/>
      <c r="D81" s="139"/>
    </row>
    <row r="82" spans="1:4" s="22" customFormat="1" ht="20.25" x14ac:dyDescent="0.25">
      <c r="A82" s="86"/>
      <c r="C82" s="139"/>
      <c r="D82" s="139"/>
    </row>
    <row r="83" spans="1:4" s="22" customFormat="1" ht="20.25" x14ac:dyDescent="0.25">
      <c r="A83" s="86"/>
      <c r="C83" s="139"/>
      <c r="D83" s="139"/>
    </row>
    <row r="84" spans="1:4" s="22" customFormat="1" ht="20.25" x14ac:dyDescent="0.25">
      <c r="A84" s="86"/>
      <c r="C84" s="139"/>
      <c r="D84" s="139"/>
    </row>
    <row r="85" spans="1:4" s="22" customFormat="1" ht="20.25" x14ac:dyDescent="0.25">
      <c r="A85" s="86"/>
      <c r="C85" s="139"/>
      <c r="D85" s="139"/>
    </row>
    <row r="86" spans="1:4" s="22" customFormat="1" ht="20.25" x14ac:dyDescent="0.25">
      <c r="A86" s="86"/>
      <c r="C86" s="139"/>
      <c r="D86" s="139"/>
    </row>
    <row r="87" spans="1:4" s="22" customFormat="1" ht="20.25" x14ac:dyDescent="0.25">
      <c r="A87" s="86"/>
      <c r="C87" s="139"/>
      <c r="D87" s="139"/>
    </row>
    <row r="88" spans="1:4" s="22" customFormat="1" ht="20.25" x14ac:dyDescent="0.25">
      <c r="A88" s="86"/>
      <c r="C88" s="139"/>
      <c r="D88" s="139"/>
    </row>
    <row r="89" spans="1:4" s="22" customFormat="1" ht="20.25" x14ac:dyDescent="0.25">
      <c r="A89" s="86"/>
      <c r="C89" s="139"/>
      <c r="D89" s="139"/>
    </row>
    <row r="90" spans="1:4" s="22" customFormat="1" ht="20.25" x14ac:dyDescent="0.25">
      <c r="A90" s="86"/>
      <c r="C90" s="139"/>
      <c r="D90" s="139"/>
    </row>
    <row r="91" spans="1:4" s="22" customFormat="1" ht="20.25" x14ac:dyDescent="0.25">
      <c r="A91" s="86"/>
      <c r="C91" s="139"/>
      <c r="D91" s="139"/>
    </row>
    <row r="92" spans="1:4" s="22" customFormat="1" ht="20.25" x14ac:dyDescent="0.25">
      <c r="A92" s="86"/>
      <c r="C92" s="139"/>
      <c r="D92" s="139"/>
    </row>
    <row r="93" spans="1:4" s="22" customFormat="1" ht="20.25" x14ac:dyDescent="0.25">
      <c r="A93" s="86"/>
      <c r="C93" s="139"/>
      <c r="D93" s="139"/>
    </row>
    <row r="94" spans="1:4" s="22" customFormat="1" ht="20.25" x14ac:dyDescent="0.25">
      <c r="A94" s="86"/>
      <c r="C94" s="139"/>
      <c r="D94" s="139"/>
    </row>
    <row r="95" spans="1:4" s="22" customFormat="1" ht="20.25" x14ac:dyDescent="0.25">
      <c r="A95" s="86"/>
      <c r="C95" s="139"/>
      <c r="D95" s="139"/>
    </row>
    <row r="96" spans="1:4" s="22" customFormat="1" ht="20.25" x14ac:dyDescent="0.25">
      <c r="A96" s="86"/>
      <c r="C96" s="139"/>
      <c r="D96" s="139"/>
    </row>
    <row r="97" spans="1:4" s="22" customFormat="1" ht="20.25" x14ac:dyDescent="0.25">
      <c r="A97" s="86"/>
      <c r="C97" s="139"/>
      <c r="D97" s="139"/>
    </row>
    <row r="98" spans="1:4" s="22" customFormat="1" ht="20.25" x14ac:dyDescent="0.25">
      <c r="A98" s="86"/>
      <c r="C98" s="139"/>
      <c r="D98" s="139"/>
    </row>
    <row r="99" spans="1:4" s="22" customFormat="1" ht="20.25" x14ac:dyDescent="0.25">
      <c r="A99" s="86"/>
      <c r="C99" s="139"/>
      <c r="D99" s="139"/>
    </row>
    <row r="100" spans="1:4" s="22" customFormat="1" ht="20.25" x14ac:dyDescent="0.25">
      <c r="A100" s="86"/>
      <c r="C100" s="139"/>
      <c r="D100" s="139"/>
    </row>
    <row r="101" spans="1:4" s="22" customFormat="1" ht="20.25" x14ac:dyDescent="0.25">
      <c r="A101" s="86"/>
      <c r="C101" s="139"/>
      <c r="D101" s="139"/>
    </row>
    <row r="102" spans="1:4" s="22" customFormat="1" ht="20.25" x14ac:dyDescent="0.25">
      <c r="A102" s="86"/>
      <c r="C102" s="139"/>
      <c r="D102" s="139"/>
    </row>
    <row r="103" spans="1:4" s="22" customFormat="1" ht="20.25" x14ac:dyDescent="0.25">
      <c r="A103" s="86"/>
      <c r="C103" s="139"/>
      <c r="D103" s="139"/>
    </row>
    <row r="104" spans="1:4" s="22" customFormat="1" ht="20.25" x14ac:dyDescent="0.25">
      <c r="A104" s="86"/>
      <c r="C104" s="139"/>
      <c r="D104" s="139"/>
    </row>
    <row r="105" spans="1:4" s="22" customFormat="1" ht="20.25" x14ac:dyDescent="0.25">
      <c r="A105" s="86"/>
      <c r="C105" s="139"/>
      <c r="D105" s="139"/>
    </row>
    <row r="106" spans="1:4" s="22" customFormat="1" ht="20.25" x14ac:dyDescent="0.25">
      <c r="A106" s="86"/>
      <c r="C106" s="139"/>
      <c r="D106" s="139"/>
    </row>
    <row r="107" spans="1:4" s="22" customFormat="1" ht="20.25" x14ac:dyDescent="0.25">
      <c r="A107" s="86"/>
      <c r="C107" s="139"/>
      <c r="D107" s="139"/>
    </row>
    <row r="108" spans="1:4" s="22" customFormat="1" ht="20.25" x14ac:dyDescent="0.25">
      <c r="A108" s="86"/>
      <c r="C108" s="139"/>
      <c r="D108" s="139"/>
    </row>
    <row r="109" spans="1:4" s="22" customFormat="1" ht="20.25" x14ac:dyDescent="0.25">
      <c r="A109" s="86"/>
      <c r="C109" s="139"/>
      <c r="D109" s="139"/>
    </row>
    <row r="110" spans="1:4" s="22" customFormat="1" ht="20.25" x14ac:dyDescent="0.25">
      <c r="A110" s="86"/>
      <c r="C110" s="139"/>
      <c r="D110" s="139"/>
    </row>
    <row r="111" spans="1:4" s="22" customFormat="1" ht="20.25" x14ac:dyDescent="0.25">
      <c r="A111" s="86"/>
      <c r="C111" s="139"/>
      <c r="D111" s="139"/>
    </row>
    <row r="112" spans="1:4" s="22" customFormat="1" ht="20.25" x14ac:dyDescent="0.25">
      <c r="A112" s="86"/>
      <c r="C112" s="139"/>
      <c r="D112" s="139"/>
    </row>
    <row r="113" spans="1:4" s="22" customFormat="1" ht="20.25" x14ac:dyDescent="0.25">
      <c r="A113" s="86"/>
      <c r="C113" s="139"/>
      <c r="D113" s="139"/>
    </row>
    <row r="114" spans="1:4" s="22" customFormat="1" ht="20.25" x14ac:dyDescent="0.25">
      <c r="A114" s="86"/>
      <c r="C114" s="139"/>
      <c r="D114" s="139"/>
    </row>
    <row r="115" spans="1:4" s="22" customFormat="1" ht="20.25" x14ac:dyDescent="0.25">
      <c r="A115" s="86"/>
      <c r="C115" s="139"/>
      <c r="D115" s="139"/>
    </row>
    <row r="116" spans="1:4" s="22" customFormat="1" ht="20.25" x14ac:dyDescent="0.25">
      <c r="A116" s="86"/>
      <c r="C116" s="139"/>
      <c r="D116" s="139"/>
    </row>
    <row r="117" spans="1:4" s="22" customFormat="1" ht="20.25" x14ac:dyDescent="0.25">
      <c r="A117" s="86"/>
      <c r="C117" s="139"/>
      <c r="D117" s="139"/>
    </row>
    <row r="118" spans="1:4" s="22" customFormat="1" ht="20.25" x14ac:dyDescent="0.25">
      <c r="A118" s="86"/>
      <c r="C118" s="139"/>
      <c r="D118" s="139"/>
    </row>
    <row r="119" spans="1:4" s="22" customFormat="1" ht="20.25" x14ac:dyDescent="0.25">
      <c r="A119" s="86"/>
      <c r="C119" s="139"/>
      <c r="D119" s="139"/>
    </row>
    <row r="120" spans="1:4" s="22" customFormat="1" ht="20.25" x14ac:dyDescent="0.25">
      <c r="A120" s="86"/>
      <c r="C120" s="139"/>
      <c r="D120" s="139"/>
    </row>
    <row r="121" spans="1:4" s="22" customFormat="1" ht="20.25" x14ac:dyDescent="0.25">
      <c r="A121" s="86"/>
      <c r="C121" s="139"/>
      <c r="D121" s="139"/>
    </row>
    <row r="122" spans="1:4" s="22" customFormat="1" ht="20.25" x14ac:dyDescent="0.25">
      <c r="A122" s="86"/>
      <c r="C122" s="139"/>
      <c r="D122" s="139"/>
    </row>
    <row r="123" spans="1:4" s="22" customFormat="1" ht="20.25" x14ac:dyDescent="0.25">
      <c r="A123" s="86"/>
      <c r="C123" s="139"/>
      <c r="D123" s="139"/>
    </row>
    <row r="124" spans="1:4" s="22" customFormat="1" ht="20.25" x14ac:dyDescent="0.25">
      <c r="A124" s="86"/>
      <c r="C124" s="139"/>
      <c r="D124" s="139"/>
    </row>
    <row r="125" spans="1:4" s="22" customFormat="1" ht="20.25" x14ac:dyDescent="0.25">
      <c r="A125" s="86"/>
      <c r="C125" s="139"/>
      <c r="D125" s="139"/>
    </row>
    <row r="126" spans="1:4" s="22" customFormat="1" ht="20.25" x14ac:dyDescent="0.25">
      <c r="A126" s="86"/>
      <c r="C126" s="139"/>
      <c r="D126" s="139"/>
    </row>
    <row r="127" spans="1:4" s="22" customFormat="1" ht="20.25" x14ac:dyDescent="0.25">
      <c r="A127" s="86"/>
      <c r="C127" s="139"/>
      <c r="D127" s="139"/>
    </row>
    <row r="128" spans="1:4" s="22" customFormat="1" ht="20.25" x14ac:dyDescent="0.25">
      <c r="A128" s="86"/>
      <c r="C128" s="139"/>
      <c r="D128" s="139"/>
    </row>
    <row r="129" spans="1:4" s="22" customFormat="1" ht="20.25" x14ac:dyDescent="0.25">
      <c r="A129" s="86"/>
      <c r="C129" s="139"/>
      <c r="D129" s="139"/>
    </row>
    <row r="130" spans="1:4" s="22" customFormat="1" ht="20.25" x14ac:dyDescent="0.25">
      <c r="A130" s="86"/>
      <c r="C130" s="139"/>
      <c r="D130" s="139"/>
    </row>
    <row r="131" spans="1:4" s="22" customFormat="1" ht="20.25" x14ac:dyDescent="0.25">
      <c r="A131" s="86"/>
      <c r="C131" s="139"/>
      <c r="D131" s="139"/>
    </row>
    <row r="132" spans="1:4" s="22" customFormat="1" ht="20.25" x14ac:dyDescent="0.25">
      <c r="A132" s="86"/>
      <c r="C132" s="139"/>
      <c r="D132" s="139"/>
    </row>
    <row r="133" spans="1:4" s="22" customFormat="1" ht="20.25" x14ac:dyDescent="0.25">
      <c r="A133" s="86"/>
      <c r="C133" s="139"/>
      <c r="D133" s="139"/>
    </row>
    <row r="134" spans="1:4" s="22" customFormat="1" ht="20.25" x14ac:dyDescent="0.25">
      <c r="A134" s="86"/>
      <c r="C134" s="139"/>
      <c r="D134" s="139"/>
    </row>
    <row r="135" spans="1:4" s="22" customFormat="1" ht="20.25" x14ac:dyDescent="0.25">
      <c r="A135" s="86"/>
      <c r="C135" s="139"/>
      <c r="D135" s="139"/>
    </row>
    <row r="136" spans="1:4" s="22" customFormat="1" ht="20.25" x14ac:dyDescent="0.25">
      <c r="A136" s="86"/>
      <c r="C136" s="139"/>
      <c r="D136" s="139"/>
    </row>
    <row r="137" spans="1:4" s="22" customFormat="1" ht="20.25" x14ac:dyDescent="0.25">
      <c r="A137" s="86"/>
      <c r="C137" s="139"/>
      <c r="D137" s="139"/>
    </row>
    <row r="138" spans="1:4" s="22" customFormat="1" ht="20.25" x14ac:dyDescent="0.25">
      <c r="A138" s="86"/>
      <c r="C138" s="139"/>
      <c r="D138" s="139"/>
    </row>
    <row r="139" spans="1:4" s="22" customFormat="1" ht="20.25" x14ac:dyDescent="0.25">
      <c r="A139" s="86"/>
      <c r="C139" s="139"/>
      <c r="D139" s="139"/>
    </row>
    <row r="140" spans="1:4" s="22" customFormat="1" ht="20.25" x14ac:dyDescent="0.25">
      <c r="A140" s="86"/>
      <c r="C140" s="139"/>
      <c r="D140" s="139"/>
    </row>
    <row r="141" spans="1:4" s="22" customFormat="1" ht="20.25" x14ac:dyDescent="0.25">
      <c r="A141" s="86"/>
      <c r="C141" s="139"/>
      <c r="D141" s="139"/>
    </row>
    <row r="142" spans="1:4" s="22" customFormat="1" ht="20.25" x14ac:dyDescent="0.25">
      <c r="A142" s="86"/>
      <c r="C142" s="139"/>
      <c r="D142" s="139"/>
    </row>
    <row r="143" spans="1:4" s="22" customFormat="1" ht="20.25" x14ac:dyDescent="0.25">
      <c r="A143" s="86"/>
      <c r="C143" s="139"/>
      <c r="D143" s="139"/>
    </row>
    <row r="144" spans="1:4" s="22" customFormat="1" ht="20.25" x14ac:dyDescent="0.25">
      <c r="A144" s="86"/>
      <c r="C144" s="139"/>
      <c r="D144" s="139"/>
    </row>
    <row r="145" spans="1:4" s="22" customFormat="1" ht="20.25" x14ac:dyDescent="0.25">
      <c r="A145" s="86"/>
      <c r="C145" s="139"/>
      <c r="D145" s="139"/>
    </row>
    <row r="146" spans="1:4" s="22" customFormat="1" ht="20.25" x14ac:dyDescent="0.25">
      <c r="A146" s="86"/>
      <c r="C146" s="139"/>
      <c r="D146" s="139"/>
    </row>
    <row r="147" spans="1:4" s="22" customFormat="1" ht="20.25" x14ac:dyDescent="0.25">
      <c r="A147" s="86"/>
      <c r="C147" s="139"/>
      <c r="D147" s="139"/>
    </row>
    <row r="148" spans="1:4" s="22" customFormat="1" ht="20.25" x14ac:dyDescent="0.25">
      <c r="A148" s="86"/>
      <c r="C148" s="139"/>
      <c r="D148" s="139"/>
    </row>
    <row r="149" spans="1:4" s="22" customFormat="1" ht="20.25" x14ac:dyDescent="0.25">
      <c r="A149" s="86"/>
      <c r="C149" s="139"/>
      <c r="D149" s="139"/>
    </row>
    <row r="150" spans="1:4" s="22" customFormat="1" ht="20.25" x14ac:dyDescent="0.25">
      <c r="A150" s="86"/>
      <c r="C150" s="139"/>
      <c r="D150" s="139"/>
    </row>
    <row r="151" spans="1:4" s="22" customFormat="1" ht="20.25" x14ac:dyDescent="0.25">
      <c r="A151" s="86"/>
      <c r="C151" s="139"/>
      <c r="D151" s="139"/>
    </row>
    <row r="152" spans="1:4" s="22" customFormat="1" ht="20.25" x14ac:dyDescent="0.25">
      <c r="A152" s="86"/>
      <c r="C152" s="139"/>
      <c r="D152" s="139"/>
    </row>
    <row r="153" spans="1:4" s="22" customFormat="1" ht="20.25" x14ac:dyDescent="0.25">
      <c r="A153" s="86"/>
      <c r="C153" s="139"/>
      <c r="D153" s="139"/>
    </row>
    <row r="154" spans="1:4" s="22" customFormat="1" ht="20.25" x14ac:dyDescent="0.25">
      <c r="A154" s="86"/>
      <c r="C154" s="139"/>
      <c r="D154" s="139"/>
    </row>
    <row r="155" spans="1:4" s="22" customFormat="1" ht="20.25" x14ac:dyDescent="0.25">
      <c r="A155" s="86"/>
      <c r="C155" s="139"/>
      <c r="D155" s="139"/>
    </row>
    <row r="156" spans="1:4" s="22" customFormat="1" ht="20.25" x14ac:dyDescent="0.25">
      <c r="A156" s="86"/>
      <c r="C156" s="139"/>
      <c r="D156" s="139"/>
    </row>
    <row r="157" spans="1:4" s="22" customFormat="1" ht="20.25" x14ac:dyDescent="0.25">
      <c r="A157" s="86"/>
      <c r="C157" s="139"/>
      <c r="D157" s="139"/>
    </row>
    <row r="158" spans="1:4" s="22" customFormat="1" ht="20.25" x14ac:dyDescent="0.25">
      <c r="A158" s="86"/>
      <c r="C158" s="139"/>
      <c r="D158" s="139"/>
    </row>
    <row r="159" spans="1:4" s="22" customFormat="1" ht="20.25" x14ac:dyDescent="0.25">
      <c r="A159" s="86"/>
      <c r="C159" s="139"/>
      <c r="D159" s="139"/>
    </row>
    <row r="160" spans="1:4" s="22" customFormat="1" ht="20.25" x14ac:dyDescent="0.25">
      <c r="A160" s="86"/>
      <c r="C160" s="139"/>
      <c r="D160" s="139"/>
    </row>
    <row r="161" spans="1:4" s="22" customFormat="1" ht="20.25" x14ac:dyDescent="0.25">
      <c r="A161" s="86"/>
      <c r="C161" s="139"/>
      <c r="D161" s="139"/>
    </row>
    <row r="162" spans="1:4" s="22" customFormat="1" ht="20.25" x14ac:dyDescent="0.25">
      <c r="A162" s="86"/>
      <c r="C162" s="139"/>
      <c r="D162" s="139"/>
    </row>
    <row r="163" spans="1:4" s="22" customFormat="1" ht="20.25" x14ac:dyDescent="0.25">
      <c r="A163" s="86"/>
      <c r="C163" s="139"/>
      <c r="D163" s="139"/>
    </row>
    <row r="164" spans="1:4" s="22" customFormat="1" ht="20.25" x14ac:dyDescent="0.25">
      <c r="A164" s="86"/>
      <c r="C164" s="139"/>
      <c r="D164" s="139"/>
    </row>
    <row r="165" spans="1:4" s="22" customFormat="1" ht="20.25" x14ac:dyDescent="0.25">
      <c r="A165" s="86"/>
      <c r="C165" s="139"/>
      <c r="D165" s="139"/>
    </row>
    <row r="166" spans="1:4" s="22" customFormat="1" ht="20.25" x14ac:dyDescent="0.25">
      <c r="A166" s="86"/>
      <c r="C166" s="139"/>
      <c r="D166" s="139"/>
    </row>
    <row r="167" spans="1:4" s="22" customFormat="1" ht="20.25" x14ac:dyDescent="0.25">
      <c r="A167" s="86"/>
      <c r="C167" s="139"/>
      <c r="D167" s="139"/>
    </row>
    <row r="168" spans="1:4" s="22" customFormat="1" ht="20.25" x14ac:dyDescent="0.25">
      <c r="A168" s="86"/>
      <c r="C168" s="139"/>
      <c r="D168" s="139"/>
    </row>
    <row r="169" spans="1:4" s="22" customFormat="1" ht="20.25" x14ac:dyDescent="0.25">
      <c r="A169" s="86"/>
      <c r="C169" s="139"/>
      <c r="D169" s="139"/>
    </row>
    <row r="170" spans="1:4" s="22" customFormat="1" ht="20.25" x14ac:dyDescent="0.25">
      <c r="A170" s="86"/>
      <c r="C170" s="139"/>
      <c r="D170" s="139"/>
    </row>
    <row r="171" spans="1:4" s="22" customFormat="1" ht="20.25" x14ac:dyDescent="0.25">
      <c r="A171" s="86"/>
      <c r="C171" s="139"/>
      <c r="D171" s="139"/>
    </row>
    <row r="172" spans="1:4" s="22" customFormat="1" ht="20.25" x14ac:dyDescent="0.25">
      <c r="A172" s="86"/>
      <c r="C172" s="139"/>
      <c r="D172" s="139"/>
    </row>
    <row r="173" spans="1:4" s="22" customFormat="1" ht="20.25" x14ac:dyDescent="0.25">
      <c r="A173" s="86"/>
      <c r="C173" s="139"/>
      <c r="D173" s="139"/>
    </row>
    <row r="174" spans="1:4" s="22" customFormat="1" ht="20.25" x14ac:dyDescent="0.25">
      <c r="A174" s="86"/>
      <c r="C174" s="139"/>
      <c r="D174" s="139"/>
    </row>
    <row r="175" spans="1:4" s="22" customFormat="1" ht="20.25" x14ac:dyDescent="0.25">
      <c r="A175" s="86"/>
      <c r="C175" s="139"/>
      <c r="D175" s="139"/>
    </row>
    <row r="176" spans="1:4" s="22" customFormat="1" ht="20.25" x14ac:dyDescent="0.25">
      <c r="A176" s="86"/>
      <c r="C176" s="139"/>
      <c r="D176" s="139"/>
    </row>
    <row r="177" spans="1:4" s="22" customFormat="1" ht="20.25" x14ac:dyDescent="0.25">
      <c r="A177" s="86"/>
      <c r="C177" s="139"/>
      <c r="D177" s="139"/>
    </row>
    <row r="178" spans="1:4" s="22" customFormat="1" ht="20.25" x14ac:dyDescent="0.25">
      <c r="A178" s="86"/>
      <c r="C178" s="139"/>
      <c r="D178" s="139"/>
    </row>
    <row r="179" spans="1:4" s="22" customFormat="1" ht="20.25" x14ac:dyDescent="0.25">
      <c r="A179" s="86"/>
      <c r="C179" s="139"/>
      <c r="D179" s="139"/>
    </row>
    <row r="180" spans="1:4" s="22" customFormat="1" ht="20.25" x14ac:dyDescent="0.25">
      <c r="A180" s="86"/>
      <c r="C180" s="139"/>
      <c r="D180" s="139"/>
    </row>
    <row r="181" spans="1:4" s="22" customFormat="1" ht="20.25" x14ac:dyDescent="0.25">
      <c r="A181" s="86"/>
      <c r="C181" s="139"/>
      <c r="D181" s="139"/>
    </row>
    <row r="182" spans="1:4" s="22" customFormat="1" ht="20.25" x14ac:dyDescent="0.25">
      <c r="A182" s="86"/>
      <c r="C182" s="139"/>
      <c r="D182" s="139"/>
    </row>
    <row r="183" spans="1:4" s="22" customFormat="1" ht="20.25" x14ac:dyDescent="0.25">
      <c r="A183" s="86"/>
      <c r="C183" s="139"/>
      <c r="D183" s="139"/>
    </row>
    <row r="184" spans="1:4" s="22" customFormat="1" ht="20.25" x14ac:dyDescent="0.25">
      <c r="A184" s="86"/>
      <c r="C184" s="139"/>
      <c r="D184" s="139"/>
    </row>
    <row r="185" spans="1:4" s="22" customFormat="1" ht="20.25" x14ac:dyDescent="0.25">
      <c r="A185" s="86"/>
      <c r="C185" s="139"/>
      <c r="D185" s="139"/>
    </row>
    <row r="186" spans="1:4" s="22" customFormat="1" ht="20.25" x14ac:dyDescent="0.25">
      <c r="A186" s="86"/>
      <c r="C186" s="139"/>
      <c r="D186" s="139"/>
    </row>
    <row r="187" spans="1:4" s="22" customFormat="1" ht="20.25" x14ac:dyDescent="0.25">
      <c r="A187" s="86"/>
      <c r="C187" s="139"/>
      <c r="D187" s="139"/>
    </row>
    <row r="188" spans="1:4" s="22" customFormat="1" ht="20.25" x14ac:dyDescent="0.25">
      <c r="A188" s="86"/>
      <c r="C188" s="139"/>
      <c r="D188" s="139"/>
    </row>
    <row r="189" spans="1:4" s="22" customFormat="1" ht="20.25" x14ac:dyDescent="0.25">
      <c r="A189" s="86"/>
      <c r="C189" s="139"/>
      <c r="D189" s="139"/>
    </row>
    <row r="190" spans="1:4" s="22" customFormat="1" ht="20.25" x14ac:dyDescent="0.25">
      <c r="A190" s="86"/>
      <c r="C190" s="139"/>
      <c r="D190" s="139"/>
    </row>
    <row r="191" spans="1:4" s="22" customFormat="1" ht="20.25" x14ac:dyDescent="0.25">
      <c r="A191" s="86"/>
      <c r="C191" s="139"/>
      <c r="D191" s="139"/>
    </row>
    <row r="192" spans="1:4" s="22" customFormat="1" ht="20.25" x14ac:dyDescent="0.25">
      <c r="A192" s="86"/>
      <c r="C192" s="139"/>
      <c r="D192" s="139"/>
    </row>
    <row r="193" spans="1:4" s="22" customFormat="1" ht="20.25" x14ac:dyDescent="0.25">
      <c r="A193" s="86"/>
      <c r="C193" s="139"/>
      <c r="D193" s="139"/>
    </row>
    <row r="194" spans="1:4" s="22" customFormat="1" ht="20.25" x14ac:dyDescent="0.25">
      <c r="A194" s="86"/>
      <c r="C194" s="139"/>
      <c r="D194" s="139"/>
    </row>
    <row r="195" spans="1:4" s="22" customFormat="1" ht="20.25" x14ac:dyDescent="0.25">
      <c r="A195" s="86"/>
      <c r="C195" s="139"/>
      <c r="D195" s="139"/>
    </row>
    <row r="196" spans="1:4" s="22" customFormat="1" ht="20.25" x14ac:dyDescent="0.25">
      <c r="A196" s="86"/>
      <c r="C196" s="139"/>
      <c r="D196" s="139"/>
    </row>
    <row r="197" spans="1:4" s="22" customFormat="1" ht="20.25" x14ac:dyDescent="0.25">
      <c r="A197" s="86"/>
      <c r="C197" s="139"/>
      <c r="D197" s="139"/>
    </row>
    <row r="198" spans="1:4" s="22" customFormat="1" ht="20.25" x14ac:dyDescent="0.25">
      <c r="A198" s="86"/>
      <c r="C198" s="139"/>
      <c r="D198" s="139"/>
    </row>
    <row r="199" spans="1:4" s="22" customFormat="1" ht="20.25" x14ac:dyDescent="0.25">
      <c r="A199" s="86"/>
      <c r="C199" s="139"/>
      <c r="D199" s="139"/>
    </row>
    <row r="200" spans="1:4" s="22" customFormat="1" ht="20.25" x14ac:dyDescent="0.25">
      <c r="A200" s="86"/>
      <c r="C200" s="139"/>
      <c r="D200" s="139"/>
    </row>
    <row r="201" spans="1:4" s="22" customFormat="1" ht="20.25" x14ac:dyDescent="0.25">
      <c r="A201" s="86"/>
      <c r="C201" s="139"/>
      <c r="D201" s="139"/>
    </row>
    <row r="202" spans="1:4" s="22" customFormat="1" ht="20.25" x14ac:dyDescent="0.25">
      <c r="A202" s="86"/>
      <c r="C202" s="139"/>
      <c r="D202" s="139"/>
    </row>
    <row r="203" spans="1:4" s="22" customFormat="1" ht="20.25" x14ac:dyDescent="0.25">
      <c r="A203" s="86"/>
      <c r="C203" s="139"/>
      <c r="D203" s="139"/>
    </row>
    <row r="204" spans="1:4" s="22" customFormat="1" ht="20.25" x14ac:dyDescent="0.25">
      <c r="A204" s="86"/>
      <c r="C204" s="139"/>
      <c r="D204" s="139"/>
    </row>
    <row r="205" spans="1:4" s="22" customFormat="1" ht="20.25" x14ac:dyDescent="0.25">
      <c r="A205" s="86"/>
      <c r="C205" s="139"/>
      <c r="D205" s="139"/>
    </row>
    <row r="206" spans="1:4" s="22" customFormat="1" ht="20.25" x14ac:dyDescent="0.25">
      <c r="A206" s="86"/>
      <c r="C206" s="139"/>
      <c r="D206" s="139"/>
    </row>
    <row r="207" spans="1:4" s="22" customFormat="1" ht="20.25" x14ac:dyDescent="0.25">
      <c r="A207" s="86"/>
      <c r="C207" s="139"/>
      <c r="D207" s="139"/>
    </row>
    <row r="208" spans="1:4" s="22" customFormat="1" x14ac:dyDescent="0.25">
      <c r="A208" s="86"/>
    </row>
    <row r="209" spans="1:8" s="22" customFormat="1" ht="20.25" x14ac:dyDescent="0.25">
      <c r="A209" s="86"/>
      <c r="B209" s="140" t="s">
        <v>87</v>
      </c>
      <c r="C209" s="140" t="s">
        <v>140</v>
      </c>
      <c r="D209" s="141" t="s">
        <v>87</v>
      </c>
      <c r="E209" s="141" t="s">
        <v>140</v>
      </c>
    </row>
    <row r="210" spans="1:8" s="22" customFormat="1" ht="42" x14ac:dyDescent="0.35">
      <c r="A210" s="86"/>
      <c r="B210" s="142" t="s">
        <v>89</v>
      </c>
      <c r="C210" s="142" t="s">
        <v>203</v>
      </c>
      <c r="D210" s="22" t="s">
        <v>89</v>
      </c>
      <c r="F210" s="22" t="str">
        <f>IF(NOT(ISBLANK(D210)),D210,IF(NOT(ISBLANK(E210)),"     "&amp;E210,FALSE))</f>
        <v>Afectación Económica o presupuestal</v>
      </c>
      <c r="G210" s="22" t="s">
        <v>89</v>
      </c>
      <c r="H210" s="22" t="str">
        <f ca="1">IF(NOT(ISERROR(MATCH(G210,_xlfn.ANCHORARRAY(B221),0))),F223&amp;"Por favor no seleccionar los criterios de impacto",G210)</f>
        <v>Afectación Económica o presupuestal</v>
      </c>
    </row>
    <row r="211" spans="1:8" s="22" customFormat="1" ht="42" x14ac:dyDescent="0.35">
      <c r="A211" s="86"/>
      <c r="B211" s="142" t="s">
        <v>89</v>
      </c>
      <c r="C211" s="142" t="s">
        <v>204</v>
      </c>
      <c r="E211" s="22" t="s">
        <v>203</v>
      </c>
      <c r="F211" s="22" t="str">
        <f t="shared" ref="F211:F221" si="0">IF(NOT(ISBLANK(D211)),D211,IF(NOT(ISBLANK(E211)),"     "&amp;E211,FALSE))</f>
        <v xml:space="preserve">     Afectación menor a 200 SMLMV</v>
      </c>
    </row>
    <row r="212" spans="1:8" s="22" customFormat="1" ht="42" x14ac:dyDescent="0.35">
      <c r="A212" s="86"/>
      <c r="B212" s="142" t="s">
        <v>89</v>
      </c>
      <c r="C212" s="142" t="s">
        <v>208</v>
      </c>
      <c r="E212" s="22" t="s">
        <v>204</v>
      </c>
      <c r="F212" s="22" t="str">
        <f t="shared" si="0"/>
        <v xml:space="preserve">     Entre 200 y 1000 SMLMV</v>
      </c>
    </row>
    <row r="213" spans="1:8" s="22" customFormat="1" ht="42" x14ac:dyDescent="0.35">
      <c r="A213" s="86"/>
      <c r="B213" s="142" t="s">
        <v>89</v>
      </c>
      <c r="C213" s="142" t="s">
        <v>209</v>
      </c>
      <c r="E213" s="22" t="s">
        <v>208</v>
      </c>
      <c r="F213" s="22" t="str">
        <f t="shared" si="0"/>
        <v xml:space="preserve">     Entre 1000 y 5000 SMLMV </v>
      </c>
    </row>
    <row r="214" spans="1:8" s="22" customFormat="1" ht="42" x14ac:dyDescent="0.35">
      <c r="A214" s="86"/>
      <c r="B214" s="142" t="s">
        <v>89</v>
      </c>
      <c r="C214" s="142" t="s">
        <v>205</v>
      </c>
      <c r="E214" s="22" t="s">
        <v>209</v>
      </c>
      <c r="F214" s="22" t="str">
        <f t="shared" si="0"/>
        <v xml:space="preserve">     Entre 5000 y 10000 SMLMV</v>
      </c>
    </row>
    <row r="215" spans="1:8" s="22" customFormat="1" ht="42" x14ac:dyDescent="0.35">
      <c r="A215" s="86"/>
      <c r="B215" s="142" t="s">
        <v>57</v>
      </c>
      <c r="C215" s="142" t="s">
        <v>92</v>
      </c>
      <c r="E215" s="22" t="s">
        <v>205</v>
      </c>
      <c r="F215" s="22" t="str">
        <f t="shared" si="0"/>
        <v xml:space="preserve">     Mayor a 10000 SMLMV</v>
      </c>
    </row>
    <row r="216" spans="1:8" s="22" customFormat="1" ht="63" x14ac:dyDescent="0.35">
      <c r="A216" s="86"/>
      <c r="B216" s="142" t="s">
        <v>57</v>
      </c>
      <c r="C216" s="142" t="s">
        <v>93</v>
      </c>
      <c r="D216" s="22" t="s">
        <v>57</v>
      </c>
      <c r="F216" s="22" t="str">
        <f t="shared" si="0"/>
        <v>Pérdida Reputacional</v>
      </c>
    </row>
    <row r="217" spans="1:8" s="22" customFormat="1" ht="42" x14ac:dyDescent="0.35">
      <c r="A217" s="86"/>
      <c r="B217" s="142" t="s">
        <v>57</v>
      </c>
      <c r="C217" s="142" t="s">
        <v>95</v>
      </c>
      <c r="E217" s="22" t="s">
        <v>92</v>
      </c>
      <c r="F217" s="22" t="str">
        <f>IF(NOT(ISBLANK(D217)),D217,IF(NOT(ISBLANK(E217)),"     "&amp;E217,FALSE))</f>
        <v xml:space="preserve">     El riesgo afecta la imagen de alguna área de la organización</v>
      </c>
    </row>
    <row r="218" spans="1:8" s="22" customFormat="1" ht="63" x14ac:dyDescent="0.35">
      <c r="A218" s="86"/>
      <c r="B218" s="142" t="s">
        <v>57</v>
      </c>
      <c r="C218" s="142" t="s">
        <v>94</v>
      </c>
      <c r="E218" s="22" t="s">
        <v>93</v>
      </c>
      <c r="F218" s="22" t="str">
        <f t="shared" si="0"/>
        <v xml:space="preserve">     El riesgo afecta la imagen de la entidad internamente, de conocimiento general, nivel interno, de junta dircetiva y accionistas y/o de provedores</v>
      </c>
    </row>
    <row r="219" spans="1:8" s="22" customFormat="1" ht="42" x14ac:dyDescent="0.35">
      <c r="A219" s="86"/>
      <c r="B219" s="142" t="s">
        <v>57</v>
      </c>
      <c r="C219" s="142" t="s">
        <v>113</v>
      </c>
      <c r="E219" s="22" t="s">
        <v>95</v>
      </c>
      <c r="F219" s="22" t="str">
        <f t="shared" si="0"/>
        <v xml:space="preserve">     El riesgo afecta la imagen de la entidad con algunos usuarios de relevancia frente al logro de los objetivos</v>
      </c>
    </row>
    <row r="220" spans="1:8" s="22" customFormat="1" x14ac:dyDescent="0.25">
      <c r="A220" s="86"/>
      <c r="E220" s="22" t="s">
        <v>94</v>
      </c>
      <c r="F220" s="22" t="str">
        <f t="shared" si="0"/>
        <v xml:space="preserve">     El riesgo afecta la imagen de de la entidad con efecto publicitario sostenido a nivel de sector administrativo, nivel departamental o municipal</v>
      </c>
    </row>
    <row r="221" spans="1:8" s="22" customFormat="1" x14ac:dyDescent="0.25">
      <c r="A221" s="86"/>
      <c r="B221" s="22" t="e" cm="1">
        <f t="array" aca="1" ref="B221:B223" ca="1">_xlfn.UNIQUE(Tabla1[[#All],[Criterios]])</f>
        <v>#NAME?</v>
      </c>
      <c r="E221" s="22" t="s">
        <v>113</v>
      </c>
      <c r="F221" s="22" t="str">
        <f t="shared" si="0"/>
        <v xml:space="preserve">     El riesgo afecta la imagen de la entidad a nivel nacional, con efecto publicitarios sostenible a nivel país</v>
      </c>
    </row>
    <row r="222" spans="1:8" s="22" customFormat="1" x14ac:dyDescent="0.25">
      <c r="A222" s="86"/>
      <c r="B222" s="22" t="e">
        <f ca="1"/>
        <v>#NAME?</v>
      </c>
    </row>
    <row r="223" spans="1:8" s="22" customFormat="1" x14ac:dyDescent="0.25">
      <c r="B223" s="22" t="e">
        <f ca="1"/>
        <v>#NAME?</v>
      </c>
      <c r="F223" s="143" t="s">
        <v>141</v>
      </c>
    </row>
    <row r="224" spans="1:8" s="22" customFormat="1" x14ac:dyDescent="0.25">
      <c r="F224" s="143" t="s">
        <v>142</v>
      </c>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election activeCell="E7" sqref="E7"/>
    </sheetView>
  </sheetViews>
  <sheetFormatPr baseColWidth="10" defaultColWidth="14.28515625" defaultRowHeight="12.75" x14ac:dyDescent="0.2"/>
  <cols>
    <col min="1" max="2" width="14.28515625" style="71"/>
    <col min="3" max="3" width="17" style="71" customWidth="1"/>
    <col min="4" max="4" width="14.28515625" style="71"/>
    <col min="5" max="5" width="46" style="71" customWidth="1"/>
    <col min="6" max="16384" width="14.28515625" style="71"/>
  </cols>
  <sheetData>
    <row r="1" spans="2:6" ht="24" customHeight="1" thickBot="1" x14ac:dyDescent="0.25">
      <c r="B1" s="479" t="s">
        <v>77</v>
      </c>
      <c r="C1" s="480"/>
      <c r="D1" s="480"/>
      <c r="E1" s="480"/>
      <c r="F1" s="481"/>
    </row>
    <row r="2" spans="2:6" ht="16.5" thickBot="1" x14ac:dyDescent="0.3">
      <c r="B2" s="72"/>
      <c r="C2" s="72"/>
      <c r="D2" s="72"/>
      <c r="E2" s="72"/>
      <c r="F2" s="72"/>
    </row>
    <row r="3" spans="2:6" ht="16.5" thickBot="1" x14ac:dyDescent="0.25">
      <c r="B3" s="483" t="s">
        <v>63</v>
      </c>
      <c r="C3" s="484"/>
      <c r="D3" s="484"/>
      <c r="E3" s="84" t="s">
        <v>64</v>
      </c>
      <c r="F3" s="85" t="s">
        <v>65</v>
      </c>
    </row>
    <row r="4" spans="2:6" ht="31.5" x14ac:dyDescent="0.2">
      <c r="B4" s="485" t="s">
        <v>66</v>
      </c>
      <c r="C4" s="487" t="s">
        <v>13</v>
      </c>
      <c r="D4" s="73" t="s">
        <v>14</v>
      </c>
      <c r="E4" s="74" t="s">
        <v>67</v>
      </c>
      <c r="F4" s="75">
        <v>0.25</v>
      </c>
    </row>
    <row r="5" spans="2:6" ht="47.25" x14ac:dyDescent="0.2">
      <c r="B5" s="486"/>
      <c r="C5" s="488"/>
      <c r="D5" s="76" t="s">
        <v>15</v>
      </c>
      <c r="E5" s="77" t="s">
        <v>68</v>
      </c>
      <c r="F5" s="78">
        <v>0.15</v>
      </c>
    </row>
    <row r="6" spans="2:6" ht="47.25" x14ac:dyDescent="0.2">
      <c r="B6" s="486"/>
      <c r="C6" s="488"/>
      <c r="D6" s="76" t="s">
        <v>16</v>
      </c>
      <c r="E6" s="77" t="s">
        <v>69</v>
      </c>
      <c r="F6" s="78">
        <v>0.1</v>
      </c>
    </row>
    <row r="7" spans="2:6" ht="63" x14ac:dyDescent="0.2">
      <c r="B7" s="486"/>
      <c r="C7" s="488" t="s">
        <v>17</v>
      </c>
      <c r="D7" s="76" t="s">
        <v>10</v>
      </c>
      <c r="E7" s="77" t="s">
        <v>70</v>
      </c>
      <c r="F7" s="78">
        <v>0.25</v>
      </c>
    </row>
    <row r="8" spans="2:6" ht="31.5" x14ac:dyDescent="0.2">
      <c r="B8" s="486"/>
      <c r="C8" s="488"/>
      <c r="D8" s="76" t="s">
        <v>9</v>
      </c>
      <c r="E8" s="77" t="s">
        <v>71</v>
      </c>
      <c r="F8" s="78">
        <v>0.15</v>
      </c>
    </row>
    <row r="9" spans="2:6" ht="47.25" x14ac:dyDescent="0.2">
      <c r="B9" s="486" t="s">
        <v>151</v>
      </c>
      <c r="C9" s="488" t="s">
        <v>18</v>
      </c>
      <c r="D9" s="76" t="s">
        <v>19</v>
      </c>
      <c r="E9" s="77" t="s">
        <v>72</v>
      </c>
      <c r="F9" s="79" t="s">
        <v>73</v>
      </c>
    </row>
    <row r="10" spans="2:6" ht="63" x14ac:dyDescent="0.2">
      <c r="B10" s="486"/>
      <c r="C10" s="488"/>
      <c r="D10" s="76" t="s">
        <v>20</v>
      </c>
      <c r="E10" s="77" t="s">
        <v>74</v>
      </c>
      <c r="F10" s="79" t="s">
        <v>73</v>
      </c>
    </row>
    <row r="11" spans="2:6" ht="47.25" x14ac:dyDescent="0.2">
      <c r="B11" s="486"/>
      <c r="C11" s="488" t="s">
        <v>21</v>
      </c>
      <c r="D11" s="76" t="s">
        <v>22</v>
      </c>
      <c r="E11" s="77" t="s">
        <v>75</v>
      </c>
      <c r="F11" s="79" t="s">
        <v>73</v>
      </c>
    </row>
    <row r="12" spans="2:6" ht="47.25" x14ac:dyDescent="0.2">
      <c r="B12" s="486"/>
      <c r="C12" s="488"/>
      <c r="D12" s="76" t="s">
        <v>23</v>
      </c>
      <c r="E12" s="77" t="s">
        <v>76</v>
      </c>
      <c r="F12" s="79" t="s">
        <v>73</v>
      </c>
    </row>
    <row r="13" spans="2:6" ht="31.5" x14ac:dyDescent="0.2">
      <c r="B13" s="486"/>
      <c r="C13" s="488" t="s">
        <v>24</v>
      </c>
      <c r="D13" s="76" t="s">
        <v>114</v>
      </c>
      <c r="E13" s="77" t="s">
        <v>117</v>
      </c>
      <c r="F13" s="79" t="s">
        <v>73</v>
      </c>
    </row>
    <row r="14" spans="2:6" ht="32.25" thickBot="1" x14ac:dyDescent="0.25">
      <c r="B14" s="489"/>
      <c r="C14" s="490"/>
      <c r="D14" s="80" t="s">
        <v>115</v>
      </c>
      <c r="E14" s="81" t="s">
        <v>116</v>
      </c>
      <c r="F14" s="82" t="s">
        <v>73</v>
      </c>
    </row>
    <row r="15" spans="2:6" ht="49.5" customHeight="1" x14ac:dyDescent="0.2">
      <c r="B15" s="482" t="s">
        <v>148</v>
      </c>
      <c r="C15" s="482"/>
      <c r="D15" s="482"/>
      <c r="E15" s="482"/>
      <c r="F15" s="482"/>
    </row>
    <row r="16" spans="2:6" ht="27" customHeight="1" x14ac:dyDescent="0.25">
      <c r="B16" s="83"/>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heetViews>
  <sheetFormatPr baseColWidth="10" defaultRowHeight="15" x14ac:dyDescent="0.25"/>
  <sheetData>
    <row r="2" spans="2:5" x14ac:dyDescent="0.25">
      <c r="B2" t="s">
        <v>31</v>
      </c>
      <c r="E2" t="s">
        <v>128</v>
      </c>
    </row>
    <row r="3" spans="2:5" x14ac:dyDescent="0.25">
      <c r="B3" t="s">
        <v>32</v>
      </c>
      <c r="E3" t="s">
        <v>127</v>
      </c>
    </row>
    <row r="4" spans="2:5" x14ac:dyDescent="0.25">
      <c r="B4" t="s">
        <v>132</v>
      </c>
      <c r="E4" t="s">
        <v>129</v>
      </c>
    </row>
    <row r="5" spans="2:5" x14ac:dyDescent="0.25">
      <c r="B5" t="s">
        <v>131</v>
      </c>
    </row>
    <row r="8" spans="2:5" x14ac:dyDescent="0.25">
      <c r="B8" t="s">
        <v>85</v>
      </c>
    </row>
    <row r="9" spans="2:5" x14ac:dyDescent="0.25">
      <c r="B9" t="s">
        <v>40</v>
      </c>
    </row>
    <row r="10" spans="2:5" x14ac:dyDescent="0.25">
      <c r="B10" t="s">
        <v>41</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heetViews>
  <sheetFormatPr baseColWidth="10" defaultColWidth="11.42578125" defaultRowHeight="12.75" x14ac:dyDescent="0.2"/>
  <cols>
    <col min="1" max="1" width="32.855468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40</v>
      </c>
    </row>
    <row r="21" spans="1:1" x14ac:dyDescent="0.2">
      <c r="A21" s="9"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Residual</vt:lpstr>
      <vt:lpstr>Matriz Calor Inherente</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PLANEACION</cp:lastModifiedBy>
  <cp:lastPrinted>2022-07-01T16:27:39Z</cp:lastPrinted>
  <dcterms:created xsi:type="dcterms:W3CDTF">2020-03-24T23:12:47Z</dcterms:created>
  <dcterms:modified xsi:type="dcterms:W3CDTF">2022-07-11T14:33:48Z</dcterms:modified>
</cp:coreProperties>
</file>