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PLANEACION ALCALDIA IBAGUE\ACTIVIDADES 2021\PAGINA WEB\2022\NUEVOS Y ACTUALIZADOS\MAPAS DE RIESGOS - actualizaciones\"/>
    </mc:Choice>
  </mc:AlternateContent>
  <xr:revisionPtr revIDLastSave="0" documentId="8_{7464AA01-FA57-4742-A6E2-50465233DF0F}" xr6:coauthVersionLast="47" xr6:coauthVersionMax="47" xr10:uidLastSave="{00000000-0000-0000-0000-000000000000}"/>
  <bookViews>
    <workbookView xWindow="-108" yWindow="-108" windowWidth="23256" windowHeight="12576" activeTab="1" xr2:uid="{00000000-000D-0000-FFFF-FFFF00000000}"/>
  </bookViews>
  <sheets>
    <sheet name="Intructivo" sheetId="1" r:id="rId1"/>
    <sheet name="Mapa final" sheetId="2" r:id="rId2"/>
    <sheet name="Matriz Calor Inherente" sheetId="3" r:id="rId3"/>
    <sheet name="Matriz Calor Residual" sheetId="4" r:id="rId4"/>
    <sheet name="Tabla probabilidad" sheetId="5" r:id="rId5"/>
    <sheet name="Tabla Impacto" sheetId="6" r:id="rId6"/>
    <sheet name="Tabla Valoración controles" sheetId="7" r:id="rId7"/>
    <sheet name="Opciones Tratamiento" sheetId="8" state="hidden" r:id="rId8"/>
    <sheet name="Hoja1"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1" i="6" l="1"/>
  <c r="F220" i="6"/>
  <c r="F219" i="6"/>
  <c r="F218" i="6"/>
  <c r="F217" i="6"/>
  <c r="F216" i="6"/>
  <c r="F215" i="6"/>
  <c r="F214" i="6"/>
  <c r="F213" i="6"/>
  <c r="F212" i="6"/>
  <c r="F211" i="6"/>
  <c r="F210" i="6"/>
  <c r="AM46" i="4"/>
  <c r="AL46" i="4"/>
  <c r="AK46" i="4"/>
  <c r="AG46" i="4"/>
  <c r="AF46" i="4"/>
  <c r="AE46" i="4"/>
  <c r="AA46" i="4"/>
  <c r="Z46" i="4"/>
  <c r="Y46" i="4"/>
  <c r="U46" i="4"/>
  <c r="T46" i="4"/>
  <c r="S46" i="4"/>
  <c r="O46" i="4"/>
  <c r="N46" i="4"/>
  <c r="M46" i="4"/>
  <c r="AM36" i="4"/>
  <c r="AL36" i="4"/>
  <c r="AK36" i="4"/>
  <c r="AG36" i="4"/>
  <c r="AF36" i="4"/>
  <c r="AE36" i="4"/>
  <c r="AA36" i="4"/>
  <c r="Z36" i="4"/>
  <c r="Y36" i="4"/>
  <c r="U36" i="4"/>
  <c r="T36" i="4"/>
  <c r="S36" i="4"/>
  <c r="O36" i="4"/>
  <c r="N36" i="4"/>
  <c r="M36" i="4"/>
  <c r="AM26" i="4"/>
  <c r="AL26" i="4"/>
  <c r="AK26" i="4"/>
  <c r="AG26" i="4"/>
  <c r="AF26" i="4"/>
  <c r="AE26" i="4"/>
  <c r="AA26" i="4"/>
  <c r="Z26" i="4"/>
  <c r="Y26" i="4"/>
  <c r="U26" i="4"/>
  <c r="T26" i="4"/>
  <c r="S26" i="4"/>
  <c r="O26" i="4"/>
  <c r="N26" i="4"/>
  <c r="M26" i="4"/>
  <c r="AM16" i="4"/>
  <c r="AL16" i="4"/>
  <c r="AK16" i="4"/>
  <c r="AG16" i="4"/>
  <c r="AF16" i="4"/>
  <c r="AE16" i="4"/>
  <c r="AA16" i="4"/>
  <c r="Z16" i="4"/>
  <c r="Y16" i="4"/>
  <c r="U16" i="4"/>
  <c r="T16" i="4"/>
  <c r="S16" i="4"/>
  <c r="O16" i="4"/>
  <c r="N16" i="4"/>
  <c r="M16" i="4"/>
  <c r="AM6" i="4"/>
  <c r="AL6" i="4"/>
  <c r="AK6" i="4"/>
  <c r="AG6" i="4"/>
  <c r="AF6" i="4"/>
  <c r="AE6" i="4"/>
  <c r="AA6" i="4"/>
  <c r="Z6" i="4"/>
  <c r="Y6" i="4"/>
  <c r="U6" i="4"/>
  <c r="T6" i="4"/>
  <c r="S6" i="4"/>
  <c r="O6" i="4"/>
  <c r="N6" i="4"/>
  <c r="M6" i="4"/>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V66" i="2"/>
  <c r="S66" i="2"/>
  <c r="V65" i="2"/>
  <c r="S65" i="2"/>
  <c r="AD66" i="2" s="1"/>
  <c r="AC66" i="2" s="1"/>
  <c r="V64" i="2"/>
  <c r="S64" i="2"/>
  <c r="V63" i="2"/>
  <c r="S63" i="2"/>
  <c r="AD64" i="2" s="1"/>
  <c r="AC64" i="2" s="1"/>
  <c r="V62" i="2"/>
  <c r="S62" i="2"/>
  <c r="AD63" i="2" s="1"/>
  <c r="AC63" i="2" s="1"/>
  <c r="V61" i="2"/>
  <c r="S61" i="2"/>
  <c r="AD62" i="2" s="1"/>
  <c r="AC62" i="2" s="1"/>
  <c r="J61" i="2"/>
  <c r="V60" i="2"/>
  <c r="S60" i="2"/>
  <c r="Z59" i="2"/>
  <c r="AB59" i="2" s="1"/>
  <c r="V59" i="2"/>
  <c r="S59" i="2"/>
  <c r="AD60" i="2" s="1"/>
  <c r="AC60" i="2" s="1"/>
  <c r="Z58" i="2"/>
  <c r="V58" i="2"/>
  <c r="S58" i="2"/>
  <c r="AD59" i="2" s="1"/>
  <c r="AC59" i="2" s="1"/>
  <c r="Z57" i="2"/>
  <c r="AB57" i="2" s="1"/>
  <c r="V57" i="2"/>
  <c r="S57" i="2"/>
  <c r="AD58" i="2" s="1"/>
  <c r="AC58" i="2" s="1"/>
  <c r="Z56" i="2"/>
  <c r="V56" i="2"/>
  <c r="S56" i="2"/>
  <c r="AD57" i="2" s="1"/>
  <c r="AC57" i="2" s="1"/>
  <c r="AD55" i="2"/>
  <c r="AC55" i="2" s="1"/>
  <c r="Z55" i="2"/>
  <c r="AB55" i="2" s="1"/>
  <c r="V55" i="2"/>
  <c r="S55" i="2"/>
  <c r="AD56" i="2" s="1"/>
  <c r="AC56" i="2" s="1"/>
  <c r="J55" i="2"/>
  <c r="K55" i="2" s="1"/>
  <c r="V54" i="2"/>
  <c r="S54" i="2"/>
  <c r="AD54" i="2" s="1"/>
  <c r="AC54" i="2" s="1"/>
  <c r="V53" i="2"/>
  <c r="S53" i="2"/>
  <c r="V52" i="2"/>
  <c r="S52" i="2"/>
  <c r="V51" i="2"/>
  <c r="S51" i="2"/>
  <c r="Z52" i="2" s="1"/>
  <c r="AA52" i="2" s="1"/>
  <c r="V50" i="2"/>
  <c r="S50" i="2"/>
  <c r="Z51" i="2" s="1"/>
  <c r="V49" i="2"/>
  <c r="S49" i="2"/>
  <c r="AD49" i="2" s="1"/>
  <c r="AC49" i="2" s="1"/>
  <c r="J49" i="2"/>
  <c r="V48" i="2"/>
  <c r="S48" i="2"/>
  <c r="V47" i="2"/>
  <c r="S47" i="2"/>
  <c r="V46" i="2"/>
  <c r="S46" i="2"/>
  <c r="Z47" i="2" s="1"/>
  <c r="AB47" i="2" s="1"/>
  <c r="V45" i="2"/>
  <c r="S45" i="2"/>
  <c r="Z46" i="2" s="1"/>
  <c r="V44" i="2"/>
  <c r="S44" i="2"/>
  <c r="V43" i="2"/>
  <c r="S43" i="2"/>
  <c r="Z43" i="2" s="1"/>
  <c r="AB43" i="2" s="1"/>
  <c r="J43" i="2"/>
  <c r="V42" i="2"/>
  <c r="S42" i="2"/>
  <c r="V41" i="2"/>
  <c r="S41" i="2"/>
  <c r="Z42" i="2" s="1"/>
  <c r="V40" i="2"/>
  <c r="S40" i="2"/>
  <c r="Z41" i="2" s="1"/>
  <c r="V39" i="2"/>
  <c r="S39" i="2"/>
  <c r="V38" i="2"/>
  <c r="S38" i="2"/>
  <c r="V37" i="2"/>
  <c r="S37" i="2"/>
  <c r="J37" i="2"/>
  <c r="V36" i="2"/>
  <c r="S36" i="2"/>
  <c r="Z36" i="2" s="1"/>
  <c r="Z35" i="2"/>
  <c r="V35" i="2"/>
  <c r="S35" i="2"/>
  <c r="V34" i="2"/>
  <c r="S34" i="2"/>
  <c r="Z34" i="2" s="1"/>
  <c r="Z33" i="2"/>
  <c r="V33" i="2"/>
  <c r="S33" i="2"/>
  <c r="V32" i="2"/>
  <c r="S32" i="2"/>
  <c r="Z32" i="2" s="1"/>
  <c r="Z31" i="2"/>
  <c r="V31" i="2"/>
  <c r="S31" i="2"/>
  <c r="AD31" i="2" s="1"/>
  <c r="AC31" i="2" s="1"/>
  <c r="J31" i="2"/>
  <c r="V30" i="2"/>
  <c r="S30" i="2"/>
  <c r="V29" i="2"/>
  <c r="S29" i="2"/>
  <c r="V28" i="2"/>
  <c r="S28" i="2"/>
  <c r="V27" i="2"/>
  <c r="S27" i="2"/>
  <c r="V26" i="2"/>
  <c r="S26" i="2"/>
  <c r="V25" i="2"/>
  <c r="S25" i="2"/>
  <c r="J25" i="2"/>
  <c r="V24" i="2"/>
  <c r="S24" i="2"/>
  <c r="V23" i="2"/>
  <c r="S23" i="2"/>
  <c r="Z23" i="2" s="1"/>
  <c r="V22" i="2"/>
  <c r="S22" i="2"/>
  <c r="AD23" i="2" s="1"/>
  <c r="AC23" i="2" s="1"/>
  <c r="V21" i="2"/>
  <c r="S21" i="2"/>
  <c r="Z21" i="2" s="1"/>
  <c r="V20" i="2"/>
  <c r="S20" i="2"/>
  <c r="AD21" i="2" s="1"/>
  <c r="AC21" i="2" s="1"/>
  <c r="V19" i="2"/>
  <c r="S19" i="2"/>
  <c r="AD19" i="2" s="1"/>
  <c r="AC19" i="2" s="1"/>
  <c r="J19" i="2"/>
  <c r="V18" i="2"/>
  <c r="S18" i="2"/>
  <c r="V17" i="2"/>
  <c r="S17" i="2"/>
  <c r="V16" i="2"/>
  <c r="S16" i="2"/>
  <c r="V15" i="2"/>
  <c r="S15" i="2"/>
  <c r="V14" i="2"/>
  <c r="S14" i="2"/>
  <c r="V13" i="2"/>
  <c r="S13" i="2"/>
  <c r="J13" i="2"/>
  <c r="V12" i="2"/>
  <c r="S12" i="2"/>
  <c r="V11" i="2"/>
  <c r="S11" i="2"/>
  <c r="V10" i="2"/>
  <c r="S10" i="2"/>
  <c r="J10" i="2"/>
  <c r="K10" i="2" s="1"/>
  <c r="B223" i="6"/>
  <c r="B222" i="6"/>
  <c r="H210" i="6"/>
  <c r="B221" i="6"/>
  <c r="AD32" i="2" l="1"/>
  <c r="AC32" i="2" s="1"/>
  <c r="AD34" i="2"/>
  <c r="AC34" i="2" s="1"/>
  <c r="AD36" i="2"/>
  <c r="AC36" i="2" s="1"/>
  <c r="Z53" i="2"/>
  <c r="Z60" i="2"/>
  <c r="Z20" i="2"/>
  <c r="Z22" i="2"/>
  <c r="Z24" i="2"/>
  <c r="Z49" i="2"/>
  <c r="AA49" i="2" s="1"/>
  <c r="AD65" i="2"/>
  <c r="AC65" i="2" s="1"/>
  <c r="AD20" i="2"/>
  <c r="AC20" i="2" s="1"/>
  <c r="AD22" i="2"/>
  <c r="AC22" i="2" s="1"/>
  <c r="AD24" i="2"/>
  <c r="AC24" i="2" s="1"/>
  <c r="Z45" i="2"/>
  <c r="Z54" i="2"/>
  <c r="AA54" i="2" s="1"/>
  <c r="AD33" i="2"/>
  <c r="AC33" i="2" s="1"/>
  <c r="AD35" i="2"/>
  <c r="AC35" i="2" s="1"/>
  <c r="AD46" i="2"/>
  <c r="AC46" i="2" s="1"/>
  <c r="AD53" i="2"/>
  <c r="AC53" i="2" s="1"/>
  <c r="AA59" i="2"/>
  <c r="AE59" i="2" s="1"/>
  <c r="Z19" i="2"/>
  <c r="Z10" i="2"/>
  <c r="AD40" i="2"/>
  <c r="AC40" i="2" s="1"/>
  <c r="AD45" i="2"/>
  <c r="AC45" i="2" s="1"/>
  <c r="Z50" i="2"/>
  <c r="AA50" i="2" s="1"/>
  <c r="AD51" i="2"/>
  <c r="AC51" i="2" s="1"/>
  <c r="M25" i="2"/>
  <c r="N25" i="2" s="1"/>
  <c r="O25" i="2" s="1"/>
  <c r="M55" i="2"/>
  <c r="N55" i="2" s="1"/>
  <c r="O55" i="2" s="1"/>
  <c r="M10" i="2"/>
  <c r="N10" i="2" s="1"/>
  <c r="O10" i="2" s="1"/>
  <c r="AD10" i="2" s="1"/>
  <c r="AC10" i="2" s="1"/>
  <c r="M13" i="2"/>
  <c r="N13" i="2" s="1"/>
  <c r="O13" i="2" s="1"/>
  <c r="M43" i="2"/>
  <c r="N43" i="2" s="1"/>
  <c r="O43" i="2" s="1"/>
  <c r="M49" i="2"/>
  <c r="N49" i="2" s="1"/>
  <c r="O49" i="2" s="1"/>
  <c r="M37" i="2"/>
  <c r="N37" i="2" s="1"/>
  <c r="O37" i="2" s="1"/>
  <c r="M19" i="2"/>
  <c r="N19" i="2" s="1"/>
  <c r="O19" i="2" s="1"/>
  <c r="M31" i="2"/>
  <c r="N31" i="2" s="1"/>
  <c r="O31" i="2" s="1"/>
  <c r="M61" i="2"/>
  <c r="N61" i="2" s="1"/>
  <c r="AH28" i="3" s="1"/>
  <c r="AB10" i="2"/>
  <c r="AA10" i="2"/>
  <c r="AA19" i="2"/>
  <c r="AB19" i="2"/>
  <c r="AA22" i="2"/>
  <c r="AB22" i="2"/>
  <c r="AA24" i="2"/>
  <c r="AB24" i="2"/>
  <c r="AD30" i="2"/>
  <c r="AC30" i="2" s="1"/>
  <c r="Z30" i="2"/>
  <c r="AD14" i="2"/>
  <c r="AC14" i="2" s="1"/>
  <c r="Z14" i="2"/>
  <c r="AD13" i="2"/>
  <c r="AC13" i="2" s="1"/>
  <c r="Z13" i="2"/>
  <c r="AD29" i="2"/>
  <c r="AC29" i="2" s="1"/>
  <c r="Z29" i="2"/>
  <c r="K43" i="2"/>
  <c r="AD48" i="2"/>
  <c r="AC48" i="2" s="1"/>
  <c r="AC33" i="4"/>
  <c r="AA51" i="2"/>
  <c r="AB51" i="2"/>
  <c r="AB52" i="2"/>
  <c r="AB56" i="2"/>
  <c r="AA56" i="2"/>
  <c r="AB58" i="2"/>
  <c r="AA58" i="2"/>
  <c r="AD15" i="2"/>
  <c r="AC15" i="2" s="1"/>
  <c r="Z15" i="2"/>
  <c r="AA20" i="2"/>
  <c r="AB20" i="2"/>
  <c r="AA21" i="2"/>
  <c r="AB21" i="2"/>
  <c r="AA23" i="2"/>
  <c r="AB23" i="2"/>
  <c r="AD26" i="2"/>
  <c r="AC26" i="2" s="1"/>
  <c r="Z26" i="2"/>
  <c r="AD25" i="2"/>
  <c r="AC25" i="2" s="1"/>
  <c r="Z25" i="2"/>
  <c r="AA41" i="2"/>
  <c r="AB41" i="2"/>
  <c r="AA42" i="2"/>
  <c r="AB42" i="2"/>
  <c r="S43" i="4"/>
  <c r="M43" i="4"/>
  <c r="AD18" i="2"/>
  <c r="AC18" i="2" s="1"/>
  <c r="Z18" i="2"/>
  <c r="AD17" i="2"/>
  <c r="AC17" i="2" s="1"/>
  <c r="Z17" i="2"/>
  <c r="AD28" i="2"/>
  <c r="AC28" i="2" s="1"/>
  <c r="Z28" i="2"/>
  <c r="K31" i="2"/>
  <c r="AD39" i="2"/>
  <c r="AC39" i="2" s="1"/>
  <c r="Z39" i="2"/>
  <c r="Z40" i="2"/>
  <c r="AA43" i="2"/>
  <c r="AM53" i="4"/>
  <c r="AA53" i="4"/>
  <c r="O53" i="4"/>
  <c r="U53" i="4"/>
  <c r="AM43" i="4"/>
  <c r="AA43" i="4"/>
  <c r="O43" i="4"/>
  <c r="AG53" i="4"/>
  <c r="AG43" i="4"/>
  <c r="U43" i="4"/>
  <c r="AM33" i="4"/>
  <c r="AA33" i="4"/>
  <c r="O33" i="4"/>
  <c r="AG33" i="4"/>
  <c r="U33" i="4"/>
  <c r="AG23" i="4"/>
  <c r="U23" i="4"/>
  <c r="AM23" i="4"/>
  <c r="AA23" i="4"/>
  <c r="O23" i="4"/>
  <c r="AM13" i="4"/>
  <c r="AG13" i="4"/>
  <c r="AA13" i="4"/>
  <c r="O13" i="4"/>
  <c r="AE54" i="2"/>
  <c r="U13" i="4"/>
  <c r="AB60" i="2"/>
  <c r="AA60" i="2"/>
  <c r="AD16" i="2"/>
  <c r="AC16" i="2" s="1"/>
  <c r="Z16" i="2"/>
  <c r="K19" i="2"/>
  <c r="AD27" i="2"/>
  <c r="AC27" i="2" s="1"/>
  <c r="Z27" i="2"/>
  <c r="AA31" i="2"/>
  <c r="AB31" i="2"/>
  <c r="AA32" i="2"/>
  <c r="AB32" i="2"/>
  <c r="AA33" i="2"/>
  <c r="AB33" i="2"/>
  <c r="AA34" i="2"/>
  <c r="AB34" i="2"/>
  <c r="AA35" i="2"/>
  <c r="AB35" i="2"/>
  <c r="AA36" i="2"/>
  <c r="AB36" i="2"/>
  <c r="AD38" i="2"/>
  <c r="AC38" i="2" s="1"/>
  <c r="Z38" i="2"/>
  <c r="AD37" i="2"/>
  <c r="AC37" i="2" s="1"/>
  <c r="Z37" i="2"/>
  <c r="AD42" i="2"/>
  <c r="AC42" i="2" s="1"/>
  <c r="AD41" i="2"/>
  <c r="AC41" i="2" s="1"/>
  <c r="AB45" i="2"/>
  <c r="AA45" i="2"/>
  <c r="AA46" i="2"/>
  <c r="AB46" i="2"/>
  <c r="AA47" i="2"/>
  <c r="AB50" i="2"/>
  <c r="AA53" i="2"/>
  <c r="AB53" i="2"/>
  <c r="AB54" i="2"/>
  <c r="AD43" i="2"/>
  <c r="AC43" i="2" s="1"/>
  <c r="Z44" i="2"/>
  <c r="AD47" i="2"/>
  <c r="AC47" i="2" s="1"/>
  <c r="Z48" i="2"/>
  <c r="AB49" i="2"/>
  <c r="AD50" i="2"/>
  <c r="AC50" i="2" s="1"/>
  <c r="AC53" i="4" s="1"/>
  <c r="AD52" i="2"/>
  <c r="AC52" i="2" s="1"/>
  <c r="AK53" i="4" s="1"/>
  <c r="AD44" i="2"/>
  <c r="AC44" i="2" s="1"/>
  <c r="AB53" i="4"/>
  <c r="P53" i="4"/>
  <c r="V53" i="4"/>
  <c r="AB43" i="4"/>
  <c r="P43" i="4"/>
  <c r="AH53" i="4"/>
  <c r="J53" i="4"/>
  <c r="AH43" i="4"/>
  <c r="V43" i="4"/>
  <c r="J43" i="4"/>
  <c r="AH33" i="4"/>
  <c r="V33" i="4"/>
  <c r="J33" i="4"/>
  <c r="AB33" i="4"/>
  <c r="P33" i="4"/>
  <c r="AB23" i="4"/>
  <c r="P23" i="4"/>
  <c r="AB13" i="4"/>
  <c r="AH23" i="4"/>
  <c r="V23" i="4"/>
  <c r="J23" i="4"/>
  <c r="AH13" i="4"/>
  <c r="P13" i="4"/>
  <c r="AE49" i="2"/>
  <c r="V13" i="4"/>
  <c r="J13" i="4"/>
  <c r="K13" i="2"/>
  <c r="K25" i="2"/>
  <c r="K37" i="2"/>
  <c r="K49" i="2"/>
  <c r="AA55" i="2"/>
  <c r="AA57" i="2"/>
  <c r="AL54" i="4"/>
  <c r="Z54" i="4"/>
  <c r="N54" i="4"/>
  <c r="AL44" i="4"/>
  <c r="Z44" i="4"/>
  <c r="AF54" i="4"/>
  <c r="T44" i="4"/>
  <c r="N44" i="4"/>
  <c r="T54" i="4"/>
  <c r="AF44" i="4"/>
  <c r="AF34" i="4"/>
  <c r="T34" i="4"/>
  <c r="AL34" i="4"/>
  <c r="Z34" i="4"/>
  <c r="N34" i="4"/>
  <c r="AL24" i="4"/>
  <c r="Z24" i="4"/>
  <c r="N24" i="4"/>
  <c r="AL14" i="4"/>
  <c r="Z14" i="4"/>
  <c r="N14" i="4"/>
  <c r="AF24" i="4"/>
  <c r="T24" i="4"/>
  <c r="AF14" i="4"/>
  <c r="T14" i="4"/>
  <c r="Z61" i="2"/>
  <c r="AD61" i="2"/>
  <c r="AC61" i="2" s="1"/>
  <c r="Z62" i="2"/>
  <c r="Z63" i="2"/>
  <c r="Z64" i="2"/>
  <c r="Z65" i="2"/>
  <c r="Z66" i="2"/>
  <c r="K61" i="2"/>
  <c r="M23" i="4" l="1"/>
  <c r="AI23" i="4"/>
  <c r="W53" i="4"/>
  <c r="Y33" i="4"/>
  <c r="Q33" i="4"/>
  <c r="AI33" i="4"/>
  <c r="S53" i="4"/>
  <c r="Q13" i="4"/>
  <c r="Q43" i="4"/>
  <c r="K13" i="4"/>
  <c r="K43" i="4"/>
  <c r="M13" i="4"/>
  <c r="W13" i="4"/>
  <c r="W43" i="4"/>
  <c r="S13" i="4"/>
  <c r="W23" i="4"/>
  <c r="K53" i="4"/>
  <c r="AL34" i="3"/>
  <c r="Z18" i="3"/>
  <c r="T18" i="3"/>
  <c r="AJ26" i="3"/>
  <c r="AF10" i="3"/>
  <c r="AL10" i="3"/>
  <c r="T16" i="3"/>
  <c r="Z26" i="3"/>
  <c r="AL18" i="3"/>
  <c r="N42" i="3"/>
  <c r="AF34" i="3"/>
  <c r="Z34" i="3"/>
  <c r="T42" i="3"/>
  <c r="N26" i="3"/>
  <c r="AL42" i="3"/>
  <c r="Z16" i="3"/>
  <c r="AF26" i="3"/>
  <c r="T26" i="3"/>
  <c r="V44" i="3"/>
  <c r="P55" i="2"/>
  <c r="AF42" i="3"/>
  <c r="T10" i="3"/>
  <c r="N10" i="3"/>
  <c r="AL26" i="3"/>
  <c r="N24" i="3"/>
  <c r="AJ30" i="3"/>
  <c r="AL24" i="3"/>
  <c r="J14" i="3"/>
  <c r="J38" i="3"/>
  <c r="AF16" i="3"/>
  <c r="AB14" i="3"/>
  <c r="N8" i="3"/>
  <c r="Z8" i="3"/>
  <c r="P22" i="3"/>
  <c r="V32" i="3"/>
  <c r="P24" i="3"/>
  <c r="AH8" i="3"/>
  <c r="AH24" i="3"/>
  <c r="AH40" i="3"/>
  <c r="AB32" i="3"/>
  <c r="V8" i="3"/>
  <c r="V40" i="3"/>
  <c r="P32" i="3"/>
  <c r="J16" i="3"/>
  <c r="J32" i="3"/>
  <c r="AB8" i="3"/>
  <c r="AB40" i="3"/>
  <c r="P25" i="2"/>
  <c r="V16" i="3"/>
  <c r="P8" i="3"/>
  <c r="P40" i="3"/>
  <c r="AH16" i="3"/>
  <c r="AH32" i="3"/>
  <c r="AB16" i="3"/>
  <c r="AL40" i="3"/>
  <c r="T8" i="3"/>
  <c r="V24" i="3"/>
  <c r="P16" i="3"/>
  <c r="J8" i="3"/>
  <c r="J24" i="3"/>
  <c r="J40" i="3"/>
  <c r="AB24" i="3"/>
  <c r="V22" i="3"/>
  <c r="X30" i="3"/>
  <c r="AB30" i="3"/>
  <c r="V30" i="3"/>
  <c r="P30" i="3"/>
  <c r="J22" i="3"/>
  <c r="AH38" i="3"/>
  <c r="AF24" i="3"/>
  <c r="AH22" i="3"/>
  <c r="P37" i="2"/>
  <c r="R30" i="3"/>
  <c r="AL8" i="3"/>
  <c r="AL32" i="3"/>
  <c r="Z24" i="3"/>
  <c r="T32" i="3"/>
  <c r="P10" i="2"/>
  <c r="AB38" i="3"/>
  <c r="V38" i="3"/>
  <c r="J6" i="3"/>
  <c r="AF18" i="3"/>
  <c r="Z10" i="3"/>
  <c r="Z42" i="3"/>
  <c r="T34" i="3"/>
  <c r="N18" i="3"/>
  <c r="N34" i="3"/>
  <c r="X42" i="3"/>
  <c r="L14" i="3"/>
  <c r="AL16" i="3"/>
  <c r="N40" i="3"/>
  <c r="AF32" i="3"/>
  <c r="Z40" i="3"/>
  <c r="T40" i="3"/>
  <c r="AF6" i="3"/>
  <c r="AB6" i="3"/>
  <c r="V6" i="3"/>
  <c r="P14" i="3"/>
  <c r="AH6" i="3"/>
  <c r="J30" i="3"/>
  <c r="AD6" i="3"/>
  <c r="P19" i="2"/>
  <c r="X6" i="3"/>
  <c r="N38" i="3"/>
  <c r="X38" i="3"/>
  <c r="N6" i="3"/>
  <c r="Z14" i="3"/>
  <c r="AJ14" i="3"/>
  <c r="AD14" i="3"/>
  <c r="P13" i="2"/>
  <c r="L30" i="3"/>
  <c r="AD38" i="3"/>
  <c r="R22" i="3"/>
  <c r="N14" i="3"/>
  <c r="Z30" i="3"/>
  <c r="X40" i="3"/>
  <c r="L16" i="3"/>
  <c r="P26" i="3"/>
  <c r="L6" i="3"/>
  <c r="L38" i="3"/>
  <c r="X14" i="3"/>
  <c r="R38" i="3"/>
  <c r="T14" i="3"/>
  <c r="N22" i="3"/>
  <c r="AF22" i="3"/>
  <c r="AH26" i="3"/>
  <c r="L22" i="3"/>
  <c r="AD22" i="3"/>
  <c r="R6" i="3"/>
  <c r="AJ6" i="3"/>
  <c r="AJ22" i="3"/>
  <c r="AJ38" i="3"/>
  <c r="AD30" i="3"/>
  <c r="X22" i="3"/>
  <c r="R14" i="3"/>
  <c r="N16" i="3"/>
  <c r="N32" i="3"/>
  <c r="AF8" i="3"/>
  <c r="AF40" i="3"/>
  <c r="Z32" i="3"/>
  <c r="T24" i="3"/>
  <c r="T30" i="3"/>
  <c r="N30" i="3"/>
  <c r="AF38" i="3"/>
  <c r="AB22" i="3"/>
  <c r="V14" i="3"/>
  <c r="P6" i="3"/>
  <c r="P38" i="3"/>
  <c r="AH14" i="3"/>
  <c r="AH30" i="3"/>
  <c r="AD16" i="3"/>
  <c r="AB34" i="3"/>
  <c r="AD24" i="3"/>
  <c r="R8" i="3"/>
  <c r="AJ16" i="3"/>
  <c r="J10" i="3"/>
  <c r="J42" i="3"/>
  <c r="V18" i="3"/>
  <c r="X8" i="3"/>
  <c r="R32" i="3"/>
  <c r="L32" i="3"/>
  <c r="AH10" i="3"/>
  <c r="AH42" i="3"/>
  <c r="V26" i="3"/>
  <c r="X16" i="3"/>
  <c r="R40" i="3"/>
  <c r="AJ32" i="3"/>
  <c r="P18" i="3"/>
  <c r="J26" i="3"/>
  <c r="AB26" i="3"/>
  <c r="P43" i="2"/>
  <c r="P31" i="2"/>
  <c r="AD32" i="3"/>
  <c r="X24" i="3"/>
  <c r="R16" i="3"/>
  <c r="L8" i="3"/>
  <c r="L24" i="3"/>
  <c r="L40" i="3"/>
  <c r="P34" i="3"/>
  <c r="J18" i="3"/>
  <c r="J34" i="3"/>
  <c r="AB10" i="3"/>
  <c r="AB42" i="3"/>
  <c r="V34" i="3"/>
  <c r="R10" i="3"/>
  <c r="L42" i="3"/>
  <c r="AB44" i="3"/>
  <c r="J44" i="3"/>
  <c r="P12" i="3"/>
  <c r="L10" i="3"/>
  <c r="AD8" i="3"/>
  <c r="AD40" i="3"/>
  <c r="X32" i="3"/>
  <c r="R24" i="3"/>
  <c r="AJ8" i="3"/>
  <c r="AJ24" i="3"/>
  <c r="AJ40" i="3"/>
  <c r="P10" i="3"/>
  <c r="P42" i="3"/>
  <c r="AH18" i="3"/>
  <c r="AH34" i="3"/>
  <c r="AB18" i="3"/>
  <c r="V10" i="3"/>
  <c r="V42" i="3"/>
  <c r="AB36" i="3"/>
  <c r="X10" i="3"/>
  <c r="R34" i="3"/>
  <c r="AJ42" i="3"/>
  <c r="J12" i="3"/>
  <c r="AD11" i="2"/>
  <c r="AD12" i="2" s="1"/>
  <c r="AC12" i="2" s="1"/>
  <c r="V20" i="3"/>
  <c r="AJ10" i="3"/>
  <c r="P36" i="3"/>
  <c r="V12" i="3"/>
  <c r="AB12" i="3"/>
  <c r="AH44" i="3"/>
  <c r="X18" i="3"/>
  <c r="R42" i="3"/>
  <c r="L26" i="3"/>
  <c r="AD34" i="3"/>
  <c r="J36" i="3"/>
  <c r="P28" i="3"/>
  <c r="V36" i="3"/>
  <c r="P61" i="2"/>
  <c r="AB28" i="3"/>
  <c r="AH36" i="3"/>
  <c r="X26" i="3"/>
  <c r="R18" i="3"/>
  <c r="L18" i="3"/>
  <c r="L34" i="3"/>
  <c r="AD10" i="3"/>
  <c r="AD42" i="3"/>
  <c r="J20" i="3"/>
  <c r="O61" i="2"/>
  <c r="P20" i="3"/>
  <c r="V28" i="3"/>
  <c r="AB20" i="3"/>
  <c r="X34" i="3"/>
  <c r="R26" i="3"/>
  <c r="P49" i="2"/>
  <c r="AJ18" i="3"/>
  <c r="AJ34" i="3"/>
  <c r="AD18" i="3"/>
  <c r="AH20" i="3"/>
  <c r="AD26" i="3"/>
  <c r="J28" i="3"/>
  <c r="T22" i="3"/>
  <c r="AL6" i="3"/>
  <c r="AL22" i="3"/>
  <c r="AL38" i="3"/>
  <c r="AF30" i="3"/>
  <c r="Z22" i="3"/>
  <c r="P44" i="3"/>
  <c r="AH12" i="3"/>
  <c r="T6" i="3"/>
  <c r="T38" i="3"/>
  <c r="AL14" i="3"/>
  <c r="AL30" i="3"/>
  <c r="AF14" i="3"/>
  <c r="Z6" i="3"/>
  <c r="Z38" i="3"/>
  <c r="AA40" i="2"/>
  <c r="AB40" i="2"/>
  <c r="AA15" i="2"/>
  <c r="AB15" i="2"/>
  <c r="AB62" i="2"/>
  <c r="AA62" i="2"/>
  <c r="AH54" i="4"/>
  <c r="V54" i="4"/>
  <c r="J54" i="4"/>
  <c r="AH44" i="4"/>
  <c r="V44" i="4"/>
  <c r="P54" i="4"/>
  <c r="AB44" i="4"/>
  <c r="J44" i="4"/>
  <c r="AB54" i="4"/>
  <c r="P44" i="4"/>
  <c r="AB34" i="4"/>
  <c r="P34" i="4"/>
  <c r="AH34" i="4"/>
  <c r="V34" i="4"/>
  <c r="J34" i="4"/>
  <c r="AH24" i="4"/>
  <c r="V24" i="4"/>
  <c r="J24" i="4"/>
  <c r="AH14" i="4"/>
  <c r="V14" i="4"/>
  <c r="J14" i="4"/>
  <c r="AB24" i="4"/>
  <c r="P24" i="4"/>
  <c r="AB14" i="4"/>
  <c r="P14" i="4"/>
  <c r="AE55" i="2"/>
  <c r="AL50" i="4"/>
  <c r="Z50" i="4"/>
  <c r="N50" i="4"/>
  <c r="AF50" i="4"/>
  <c r="AL40" i="4"/>
  <c r="Z40" i="4"/>
  <c r="N40" i="4"/>
  <c r="T50" i="4"/>
  <c r="AF40" i="4"/>
  <c r="T40" i="4"/>
  <c r="AF30" i="4"/>
  <c r="T30" i="4"/>
  <c r="AL30" i="4"/>
  <c r="Z30" i="4"/>
  <c r="N30" i="4"/>
  <c r="AL20" i="4"/>
  <c r="Z20" i="4"/>
  <c r="N20" i="4"/>
  <c r="AF20" i="4"/>
  <c r="T20" i="4"/>
  <c r="AL10" i="4"/>
  <c r="Z10" i="4"/>
  <c r="N10" i="4"/>
  <c r="AF10" i="4"/>
  <c r="T10" i="4"/>
  <c r="AE35" i="2"/>
  <c r="AH50" i="4"/>
  <c r="V50" i="4"/>
  <c r="J50" i="4"/>
  <c r="P50" i="4"/>
  <c r="AH40" i="4"/>
  <c r="V40" i="4"/>
  <c r="J40" i="4"/>
  <c r="AB50" i="4"/>
  <c r="AB40" i="4"/>
  <c r="P40" i="4"/>
  <c r="AB30" i="4"/>
  <c r="P30" i="4"/>
  <c r="AH30" i="4"/>
  <c r="V30" i="4"/>
  <c r="J30" i="4"/>
  <c r="AH20" i="4"/>
  <c r="V20" i="4"/>
  <c r="J20" i="4"/>
  <c r="AB20" i="4"/>
  <c r="P20" i="4"/>
  <c r="AH10" i="4"/>
  <c r="V10" i="4"/>
  <c r="J10" i="4"/>
  <c r="AB10" i="4"/>
  <c r="P10" i="4"/>
  <c r="AE31" i="2"/>
  <c r="AA39" i="2"/>
  <c r="AB39" i="2"/>
  <c r="Y13" i="4"/>
  <c r="S23" i="4"/>
  <c r="Y23" i="4"/>
  <c r="AK33" i="4"/>
  <c r="Y43" i="4"/>
  <c r="AE43" i="4"/>
  <c r="AE53" i="4"/>
  <c r="AF51" i="4"/>
  <c r="T51" i="4"/>
  <c r="Z51" i="4"/>
  <c r="AF41" i="4"/>
  <c r="T41" i="4"/>
  <c r="AL51" i="4"/>
  <c r="N51" i="4"/>
  <c r="AL41" i="4"/>
  <c r="Z41" i="4"/>
  <c r="N41" i="4"/>
  <c r="AL31" i="4"/>
  <c r="Z31" i="4"/>
  <c r="N31" i="4"/>
  <c r="AF31" i="4"/>
  <c r="T31" i="4"/>
  <c r="AF21" i="4"/>
  <c r="T21" i="4"/>
  <c r="AL21" i="4"/>
  <c r="Z21" i="4"/>
  <c r="N21" i="4"/>
  <c r="AF11" i="4"/>
  <c r="T11" i="4"/>
  <c r="AE41" i="2"/>
  <c r="AL11" i="4"/>
  <c r="Z11" i="4"/>
  <c r="N11" i="4"/>
  <c r="AD48" i="4"/>
  <c r="R48" i="4"/>
  <c r="AJ48" i="4"/>
  <c r="L48" i="4"/>
  <c r="AD38" i="4"/>
  <c r="X48" i="4"/>
  <c r="AJ38" i="4"/>
  <c r="L38" i="4"/>
  <c r="AJ28" i="4"/>
  <c r="X28" i="4"/>
  <c r="L28" i="4"/>
  <c r="X38" i="4"/>
  <c r="R38" i="4"/>
  <c r="AD28" i="4"/>
  <c r="R28" i="4"/>
  <c r="AD18" i="4"/>
  <c r="R18" i="4"/>
  <c r="AJ18" i="4"/>
  <c r="X18" i="4"/>
  <c r="L18" i="4"/>
  <c r="AD8" i="4"/>
  <c r="R8" i="4"/>
  <c r="AJ8" i="4"/>
  <c r="X8" i="4"/>
  <c r="L8" i="4"/>
  <c r="AE21" i="2"/>
  <c r="AK48" i="4"/>
  <c r="Y48" i="4"/>
  <c r="M48" i="4"/>
  <c r="S48" i="4"/>
  <c r="AE48" i="4"/>
  <c r="AE38" i="4"/>
  <c r="M38" i="4"/>
  <c r="AK28" i="4"/>
  <c r="Y28" i="4"/>
  <c r="M28" i="4"/>
  <c r="Y38" i="4"/>
  <c r="S38" i="4"/>
  <c r="AE28" i="4"/>
  <c r="S28" i="4"/>
  <c r="AK38" i="4"/>
  <c r="AE18" i="4"/>
  <c r="S18" i="4"/>
  <c r="AK18" i="4"/>
  <c r="Y18" i="4"/>
  <c r="M18" i="4"/>
  <c r="AK8" i="4"/>
  <c r="Y8" i="4"/>
  <c r="M8" i="4"/>
  <c r="AE8" i="4"/>
  <c r="S8" i="4"/>
  <c r="AE22" i="2"/>
  <c r="AB63" i="2"/>
  <c r="AA63" i="2"/>
  <c r="AD54" i="4"/>
  <c r="R54" i="4"/>
  <c r="AD44" i="4"/>
  <c r="R44" i="4"/>
  <c r="X54" i="4"/>
  <c r="AJ44" i="4"/>
  <c r="AJ54" i="4"/>
  <c r="L54" i="4"/>
  <c r="X44" i="4"/>
  <c r="L44" i="4"/>
  <c r="AJ34" i="4"/>
  <c r="X34" i="4"/>
  <c r="L34" i="4"/>
  <c r="AD34" i="4"/>
  <c r="R34" i="4"/>
  <c r="AD24" i="4"/>
  <c r="R24" i="4"/>
  <c r="AD14" i="4"/>
  <c r="R14" i="4"/>
  <c r="AJ24" i="4"/>
  <c r="X24" i="4"/>
  <c r="L24" i="4"/>
  <c r="L14" i="4"/>
  <c r="X14" i="4"/>
  <c r="AJ14" i="4"/>
  <c r="AE57" i="2"/>
  <c r="AK52" i="4"/>
  <c r="Y52" i="4"/>
  <c r="M52" i="4"/>
  <c r="S52" i="4"/>
  <c r="AK42" i="4"/>
  <c r="Y42" i="4"/>
  <c r="M42" i="4"/>
  <c r="AE52" i="4"/>
  <c r="AE42" i="4"/>
  <c r="S42" i="4"/>
  <c r="AK32" i="4"/>
  <c r="Y32" i="4"/>
  <c r="M32" i="4"/>
  <c r="AE32" i="4"/>
  <c r="S32" i="4"/>
  <c r="AE22" i="4"/>
  <c r="S22" i="4"/>
  <c r="AK22" i="4"/>
  <c r="Y22" i="4"/>
  <c r="M22" i="4"/>
  <c r="AK12" i="4"/>
  <c r="Y12" i="4"/>
  <c r="M12" i="4"/>
  <c r="AE12" i="4"/>
  <c r="S12" i="4"/>
  <c r="AE46" i="2"/>
  <c r="AA38" i="2"/>
  <c r="AB38" i="2"/>
  <c r="AA17" i="2"/>
  <c r="AB17" i="2"/>
  <c r="AC54" i="4"/>
  <c r="Q54" i="4"/>
  <c r="AC44" i="4"/>
  <c r="Q44" i="4"/>
  <c r="W54" i="4"/>
  <c r="AI44" i="4"/>
  <c r="AI54" i="4"/>
  <c r="K54" i="4"/>
  <c r="W44" i="4"/>
  <c r="K44" i="4"/>
  <c r="AC34" i="4"/>
  <c r="Q34" i="4"/>
  <c r="AI34" i="4"/>
  <c r="W34" i="4"/>
  <c r="K34" i="4"/>
  <c r="AI24" i="4"/>
  <c r="W24" i="4"/>
  <c r="K24" i="4"/>
  <c r="AI14" i="4"/>
  <c r="W14" i="4"/>
  <c r="K14" i="4"/>
  <c r="AC24" i="4"/>
  <c r="Q24" i="4"/>
  <c r="AC14" i="4"/>
  <c r="Q14" i="4"/>
  <c r="AE56" i="2"/>
  <c r="AA13" i="2"/>
  <c r="AB13" i="2"/>
  <c r="AA30" i="2"/>
  <c r="AB30" i="2"/>
  <c r="AB66" i="2"/>
  <c r="AA66" i="2"/>
  <c r="AD52" i="4"/>
  <c r="R52" i="4"/>
  <c r="AJ52" i="4"/>
  <c r="L52" i="4"/>
  <c r="AD42" i="4"/>
  <c r="R42" i="4"/>
  <c r="X52" i="4"/>
  <c r="AJ42" i="4"/>
  <c r="X42" i="4"/>
  <c r="L42" i="4"/>
  <c r="AJ32" i="4"/>
  <c r="X32" i="4"/>
  <c r="L32" i="4"/>
  <c r="AD32" i="4"/>
  <c r="R32" i="4"/>
  <c r="AD22" i="4"/>
  <c r="R22" i="4"/>
  <c r="AJ22" i="4"/>
  <c r="X22" i="4"/>
  <c r="L22" i="4"/>
  <c r="AD12" i="4"/>
  <c r="R12" i="4"/>
  <c r="AJ12" i="4"/>
  <c r="X12" i="4"/>
  <c r="L12" i="4"/>
  <c r="AE45" i="2"/>
  <c r="AD50" i="4"/>
  <c r="R50" i="4"/>
  <c r="X50" i="4"/>
  <c r="AD40" i="4"/>
  <c r="R40" i="4"/>
  <c r="AJ50" i="4"/>
  <c r="L50" i="4"/>
  <c r="AJ40" i="4"/>
  <c r="X40" i="4"/>
  <c r="L40" i="4"/>
  <c r="AJ30" i="4"/>
  <c r="X30" i="4"/>
  <c r="L30" i="4"/>
  <c r="AD30" i="4"/>
  <c r="R30" i="4"/>
  <c r="AD20" i="4"/>
  <c r="R20" i="4"/>
  <c r="AJ20" i="4"/>
  <c r="X20" i="4"/>
  <c r="L20" i="4"/>
  <c r="AD10" i="4"/>
  <c r="R10" i="4"/>
  <c r="AJ10" i="4"/>
  <c r="X10" i="4"/>
  <c r="L10" i="4"/>
  <c r="AE33" i="2"/>
  <c r="AB65" i="2"/>
  <c r="AA65" i="2"/>
  <c r="AA44" i="2"/>
  <c r="AB44" i="2"/>
  <c r="AL52" i="4"/>
  <c r="Z52" i="4"/>
  <c r="N52" i="4"/>
  <c r="T52" i="4"/>
  <c r="AL42" i="4"/>
  <c r="Z42" i="4"/>
  <c r="N42" i="4"/>
  <c r="AF52" i="4"/>
  <c r="AF42" i="4"/>
  <c r="T42" i="4"/>
  <c r="AF32" i="4"/>
  <c r="T32" i="4"/>
  <c r="AL32" i="4"/>
  <c r="Z32" i="4"/>
  <c r="N32" i="4"/>
  <c r="AL22" i="4"/>
  <c r="Z22" i="4"/>
  <c r="N22" i="4"/>
  <c r="AF22" i="4"/>
  <c r="T22" i="4"/>
  <c r="AL12" i="4"/>
  <c r="Z12" i="4"/>
  <c r="N12" i="4"/>
  <c r="AF12" i="4"/>
  <c r="T12" i="4"/>
  <c r="AE47" i="2"/>
  <c r="AA37" i="2"/>
  <c r="AB37" i="2"/>
  <c r="AA27" i="2"/>
  <c r="AB27" i="2"/>
  <c r="AA28" i="2"/>
  <c r="AB28" i="2"/>
  <c r="AA18" i="2"/>
  <c r="AB18" i="2"/>
  <c r="AE13" i="4"/>
  <c r="AE23" i="4"/>
  <c r="AK23" i="4"/>
  <c r="S33" i="4"/>
  <c r="AK43" i="4"/>
  <c r="M53" i="4"/>
  <c r="AA25" i="2"/>
  <c r="AB25" i="2"/>
  <c r="AK54" i="4"/>
  <c r="Y54" i="4"/>
  <c r="M54" i="4"/>
  <c r="AK44" i="4"/>
  <c r="Y44" i="4"/>
  <c r="AE54" i="4"/>
  <c r="S44" i="4"/>
  <c r="M44" i="4"/>
  <c r="S54" i="4"/>
  <c r="AE44" i="4"/>
  <c r="AK34" i="4"/>
  <c r="Y34" i="4"/>
  <c r="M34" i="4"/>
  <c r="AE34" i="4"/>
  <c r="S34" i="4"/>
  <c r="AE24" i="4"/>
  <c r="S24" i="4"/>
  <c r="AE14" i="4"/>
  <c r="S14" i="4"/>
  <c r="AK24" i="4"/>
  <c r="Y24" i="4"/>
  <c r="M24" i="4"/>
  <c r="AK14" i="4"/>
  <c r="Y14" i="4"/>
  <c r="M14" i="4"/>
  <c r="AE58" i="2"/>
  <c r="AI13" i="4"/>
  <c r="AC13" i="4"/>
  <c r="Q23" i="4"/>
  <c r="K33" i="4"/>
  <c r="AC43" i="4"/>
  <c r="AI43" i="4"/>
  <c r="AI53" i="4"/>
  <c r="AA29" i="2"/>
  <c r="AB29" i="2"/>
  <c r="AA14" i="2"/>
  <c r="AB14" i="2"/>
  <c r="AH46" i="4"/>
  <c r="V46" i="4"/>
  <c r="J46" i="4"/>
  <c r="AB46" i="4"/>
  <c r="P46" i="4"/>
  <c r="AB36" i="4"/>
  <c r="P36" i="4"/>
  <c r="AH36" i="4"/>
  <c r="V36" i="4"/>
  <c r="J36" i="4"/>
  <c r="AH26" i="4"/>
  <c r="V26" i="4"/>
  <c r="J26" i="4"/>
  <c r="AH16" i="4"/>
  <c r="V16" i="4"/>
  <c r="J16" i="4"/>
  <c r="AB26" i="4"/>
  <c r="P26" i="4"/>
  <c r="AH6" i="4"/>
  <c r="V6" i="4"/>
  <c r="J6" i="4"/>
  <c r="AB16" i="4"/>
  <c r="P16" i="4"/>
  <c r="AB6" i="4"/>
  <c r="P6" i="4"/>
  <c r="AE10" i="2"/>
  <c r="AA48" i="2"/>
  <c r="AB48" i="2"/>
  <c r="AF53" i="4"/>
  <c r="T53" i="4"/>
  <c r="AL53" i="4"/>
  <c r="N53" i="4"/>
  <c r="AF43" i="4"/>
  <c r="T43" i="4"/>
  <c r="Z53" i="4"/>
  <c r="AL43" i="4"/>
  <c r="Z43" i="4"/>
  <c r="N43" i="4"/>
  <c r="AL33" i="4"/>
  <c r="Z33" i="4"/>
  <c r="N33" i="4"/>
  <c r="AF33" i="4"/>
  <c r="T33" i="4"/>
  <c r="AF23" i="4"/>
  <c r="T23" i="4"/>
  <c r="AF13" i="4"/>
  <c r="AL23" i="4"/>
  <c r="Z23" i="4"/>
  <c r="N23" i="4"/>
  <c r="T13" i="4"/>
  <c r="AE53" i="2"/>
  <c r="AL13" i="4"/>
  <c r="Z13" i="4"/>
  <c r="N13" i="4"/>
  <c r="AA26" i="2"/>
  <c r="AB26" i="2"/>
  <c r="AJ53" i="4"/>
  <c r="X53" i="4"/>
  <c r="L53" i="4"/>
  <c r="AD53" i="4"/>
  <c r="AJ43" i="4"/>
  <c r="X43" i="4"/>
  <c r="L43" i="4"/>
  <c r="R53" i="4"/>
  <c r="AD43" i="4"/>
  <c r="R43" i="4"/>
  <c r="AD33" i="4"/>
  <c r="R33" i="4"/>
  <c r="AJ33" i="4"/>
  <c r="X33" i="4"/>
  <c r="L33" i="4"/>
  <c r="AJ23" i="4"/>
  <c r="X23" i="4"/>
  <c r="L23" i="4"/>
  <c r="AJ13" i="4"/>
  <c r="AD23" i="4"/>
  <c r="R23" i="4"/>
  <c r="X13" i="4"/>
  <c r="L13" i="4"/>
  <c r="AE51" i="2"/>
  <c r="R13" i="4"/>
  <c r="AD13" i="4"/>
  <c r="AB64" i="2"/>
  <c r="AA64" i="2"/>
  <c r="AB61" i="2"/>
  <c r="AA61" i="2"/>
  <c r="AG50" i="4"/>
  <c r="U50" i="4"/>
  <c r="AM50" i="4"/>
  <c r="O50" i="4"/>
  <c r="AG40" i="4"/>
  <c r="U40" i="4"/>
  <c r="AA50" i="4"/>
  <c r="AM40" i="4"/>
  <c r="AA40" i="4"/>
  <c r="O40" i="4"/>
  <c r="AG30" i="4"/>
  <c r="U30" i="4"/>
  <c r="AM30" i="4"/>
  <c r="AA30" i="4"/>
  <c r="O30" i="4"/>
  <c r="AM20" i="4"/>
  <c r="AA20" i="4"/>
  <c r="O20" i="4"/>
  <c r="AG20" i="4"/>
  <c r="U20" i="4"/>
  <c r="AG10" i="4"/>
  <c r="U10" i="4"/>
  <c r="AM10" i="4"/>
  <c r="AA10" i="4"/>
  <c r="O10" i="4"/>
  <c r="AE36" i="2"/>
  <c r="AK50" i="4"/>
  <c r="Y50" i="4"/>
  <c r="M50" i="4"/>
  <c r="AE50" i="4"/>
  <c r="AK40" i="4"/>
  <c r="Y40" i="4"/>
  <c r="M40" i="4"/>
  <c r="S50" i="4"/>
  <c r="AE40" i="4"/>
  <c r="S40" i="4"/>
  <c r="AK30" i="4"/>
  <c r="Y30" i="4"/>
  <c r="M30" i="4"/>
  <c r="AE30" i="4"/>
  <c r="S30" i="4"/>
  <c r="AE20" i="4"/>
  <c r="S20" i="4"/>
  <c r="AK20" i="4"/>
  <c r="Y20" i="4"/>
  <c r="M20" i="4"/>
  <c r="AK10" i="4"/>
  <c r="Y10" i="4"/>
  <c r="M10" i="4"/>
  <c r="AE10" i="4"/>
  <c r="S10" i="4"/>
  <c r="AE34" i="2"/>
  <c r="AC50" i="4"/>
  <c r="Q50" i="4"/>
  <c r="W50" i="4"/>
  <c r="AC40" i="4"/>
  <c r="Q40" i="4"/>
  <c r="AI50" i="4"/>
  <c r="K50" i="4"/>
  <c r="AI40" i="4"/>
  <c r="W40" i="4"/>
  <c r="K40" i="4"/>
  <c r="AC30" i="4"/>
  <c r="Q30" i="4"/>
  <c r="AI30" i="4"/>
  <c r="W30" i="4"/>
  <c r="K30" i="4"/>
  <c r="AI20" i="4"/>
  <c r="W20" i="4"/>
  <c r="K20" i="4"/>
  <c r="AC20" i="4"/>
  <c r="Q20" i="4"/>
  <c r="AC10" i="4"/>
  <c r="Q10" i="4"/>
  <c r="AI10" i="4"/>
  <c r="W10" i="4"/>
  <c r="K10" i="4"/>
  <c r="AE32" i="2"/>
  <c r="AA16" i="2"/>
  <c r="AB16" i="2"/>
  <c r="AG54" i="4"/>
  <c r="U54" i="4"/>
  <c r="AG44" i="4"/>
  <c r="U44" i="4"/>
  <c r="AM54" i="4"/>
  <c r="O54" i="4"/>
  <c r="AA44" i="4"/>
  <c r="AA54" i="4"/>
  <c r="AM44" i="4"/>
  <c r="O44" i="4"/>
  <c r="AG34" i="4"/>
  <c r="U34" i="4"/>
  <c r="AM34" i="4"/>
  <c r="AA34" i="4"/>
  <c r="O34" i="4"/>
  <c r="AM24" i="4"/>
  <c r="AA24" i="4"/>
  <c r="O24" i="4"/>
  <c r="AM14" i="4"/>
  <c r="AA14" i="4"/>
  <c r="O14" i="4"/>
  <c r="AG24" i="4"/>
  <c r="U24" i="4"/>
  <c r="AG14" i="4"/>
  <c r="U14" i="4"/>
  <c r="AE60" i="2"/>
  <c r="AH52" i="4"/>
  <c r="V52" i="4"/>
  <c r="J52" i="4"/>
  <c r="AB52" i="4"/>
  <c r="AH42" i="4"/>
  <c r="V42" i="4"/>
  <c r="J42" i="4"/>
  <c r="P52" i="4"/>
  <c r="AB42" i="4"/>
  <c r="P42" i="4"/>
  <c r="AB32" i="4"/>
  <c r="P32" i="4"/>
  <c r="AH32" i="4"/>
  <c r="V32" i="4"/>
  <c r="J32" i="4"/>
  <c r="AH22" i="4"/>
  <c r="V22" i="4"/>
  <c r="J22" i="4"/>
  <c r="AB22" i="4"/>
  <c r="P22" i="4"/>
  <c r="AH12" i="4"/>
  <c r="V12" i="4"/>
  <c r="J12" i="4"/>
  <c r="AB12" i="4"/>
  <c r="P12" i="4"/>
  <c r="AE43" i="2"/>
  <c r="AE52" i="2"/>
  <c r="AK13" i="4"/>
  <c r="M33" i="4"/>
  <c r="AE33" i="4"/>
  <c r="Y53" i="4"/>
  <c r="AM51" i="4"/>
  <c r="AA51" i="4"/>
  <c r="O51" i="4"/>
  <c r="AG51" i="4"/>
  <c r="AM41" i="4"/>
  <c r="AA41" i="4"/>
  <c r="O41" i="4"/>
  <c r="U51" i="4"/>
  <c r="AG41" i="4"/>
  <c r="U41" i="4"/>
  <c r="AM31" i="4"/>
  <c r="AA31" i="4"/>
  <c r="O31" i="4"/>
  <c r="AG31" i="4"/>
  <c r="U31" i="4"/>
  <c r="AG21" i="4"/>
  <c r="U21" i="4"/>
  <c r="AM21" i="4"/>
  <c r="AA21" i="4"/>
  <c r="O21" i="4"/>
  <c r="AM11" i="4"/>
  <c r="AA11" i="4"/>
  <c r="O11" i="4"/>
  <c r="AE42" i="2"/>
  <c r="AG11" i="4"/>
  <c r="U11" i="4"/>
  <c r="AL48" i="4"/>
  <c r="Z48" i="4"/>
  <c r="N48" i="4"/>
  <c r="T48" i="4"/>
  <c r="AL38" i="4"/>
  <c r="Z38" i="4"/>
  <c r="AF48" i="4"/>
  <c r="T38" i="4"/>
  <c r="AF28" i="4"/>
  <c r="T28" i="4"/>
  <c r="AF38" i="4"/>
  <c r="N38" i="4"/>
  <c r="AL28" i="4"/>
  <c r="Z28" i="4"/>
  <c r="N28" i="4"/>
  <c r="AL18" i="4"/>
  <c r="Z18" i="4"/>
  <c r="N18" i="4"/>
  <c r="AF18" i="4"/>
  <c r="T18" i="4"/>
  <c r="AL8" i="4"/>
  <c r="Z8" i="4"/>
  <c r="N8" i="4"/>
  <c r="AF8" i="4"/>
  <c r="T8" i="4"/>
  <c r="AE23" i="2"/>
  <c r="AC48" i="4"/>
  <c r="Q48" i="4"/>
  <c r="AI48" i="4"/>
  <c r="K48" i="4"/>
  <c r="W48" i="4"/>
  <c r="AI38" i="4"/>
  <c r="W38" i="4"/>
  <c r="Q38" i="4"/>
  <c r="AC28" i="4"/>
  <c r="Q28" i="4"/>
  <c r="K38" i="4"/>
  <c r="AI28" i="4"/>
  <c r="W28" i="4"/>
  <c r="K28" i="4"/>
  <c r="AC38" i="4"/>
  <c r="AI18" i="4"/>
  <c r="W18" i="4"/>
  <c r="K18" i="4"/>
  <c r="AC18" i="4"/>
  <c r="Q18" i="4"/>
  <c r="AC8" i="4"/>
  <c r="Q8" i="4"/>
  <c r="AI8" i="4"/>
  <c r="W8" i="4"/>
  <c r="K8" i="4"/>
  <c r="AE20" i="2"/>
  <c r="AE50" i="2"/>
  <c r="K23" i="4"/>
  <c r="AC23" i="4"/>
  <c r="W33" i="4"/>
  <c r="Q53" i="4"/>
  <c r="AG48" i="4"/>
  <c r="U48" i="4"/>
  <c r="AA48" i="4"/>
  <c r="AM48" i="4"/>
  <c r="O48" i="4"/>
  <c r="AM38" i="4"/>
  <c r="AA38" i="4"/>
  <c r="U38" i="4"/>
  <c r="AG28" i="4"/>
  <c r="U28" i="4"/>
  <c r="AG38" i="4"/>
  <c r="O38" i="4"/>
  <c r="AM28" i="4"/>
  <c r="AA28" i="4"/>
  <c r="O28" i="4"/>
  <c r="AM18" i="4"/>
  <c r="AA18" i="4"/>
  <c r="O18" i="4"/>
  <c r="AG18" i="4"/>
  <c r="U18" i="4"/>
  <c r="AG8" i="4"/>
  <c r="U8" i="4"/>
  <c r="AM8" i="4"/>
  <c r="AA8" i="4"/>
  <c r="O8" i="4"/>
  <c r="AE24" i="2"/>
  <c r="AH48" i="4"/>
  <c r="V48" i="4"/>
  <c r="J48" i="4"/>
  <c r="AB48" i="4"/>
  <c r="AH38" i="4"/>
  <c r="P48" i="4"/>
  <c r="AB38" i="4"/>
  <c r="P38" i="4"/>
  <c r="AB28" i="4"/>
  <c r="P28" i="4"/>
  <c r="V38" i="4"/>
  <c r="J38" i="4"/>
  <c r="AH28" i="4"/>
  <c r="V28" i="4"/>
  <c r="J28" i="4"/>
  <c r="AH18" i="4"/>
  <c r="V18" i="4"/>
  <c r="J18" i="4"/>
  <c r="AB18" i="4"/>
  <c r="P18" i="4"/>
  <c r="AH8" i="4"/>
  <c r="V8" i="4"/>
  <c r="J8" i="4"/>
  <c r="AB8" i="4"/>
  <c r="P8" i="4"/>
  <c r="AE19" i="2"/>
  <c r="Z12" i="2"/>
  <c r="Z11" i="2"/>
  <c r="AC11" i="2" l="1"/>
  <c r="AB55" i="4"/>
  <c r="P55" i="4"/>
  <c r="AB45" i="4"/>
  <c r="P45" i="4"/>
  <c r="AH55" i="4"/>
  <c r="J55" i="4"/>
  <c r="V45" i="4"/>
  <c r="V55" i="4"/>
  <c r="AH45" i="4"/>
  <c r="J45" i="4"/>
  <c r="AH35" i="4"/>
  <c r="V35" i="4"/>
  <c r="J35" i="4"/>
  <c r="AB35" i="4"/>
  <c r="P35" i="4"/>
  <c r="AB25" i="4"/>
  <c r="P25" i="4"/>
  <c r="AB15" i="4"/>
  <c r="P15" i="4"/>
  <c r="AH25" i="4"/>
  <c r="V25" i="4"/>
  <c r="J25" i="4"/>
  <c r="AH15" i="4"/>
  <c r="AE61" i="2"/>
  <c r="J15" i="4"/>
  <c r="V15" i="4"/>
  <c r="AB49" i="4"/>
  <c r="P49" i="4"/>
  <c r="V49" i="4"/>
  <c r="AB39" i="4"/>
  <c r="P39" i="4"/>
  <c r="AH49" i="4"/>
  <c r="J49" i="4"/>
  <c r="AH39" i="4"/>
  <c r="V39" i="4"/>
  <c r="J39" i="4"/>
  <c r="AH29" i="4"/>
  <c r="V29" i="4"/>
  <c r="J29" i="4"/>
  <c r="AB29" i="4"/>
  <c r="P29" i="4"/>
  <c r="AB19" i="4"/>
  <c r="P19" i="4"/>
  <c r="AH19" i="4"/>
  <c r="V19" i="4"/>
  <c r="J19" i="4"/>
  <c r="AB9" i="4"/>
  <c r="P9" i="4"/>
  <c r="AH9" i="4"/>
  <c r="V9" i="4"/>
  <c r="J9" i="4"/>
  <c r="AE25" i="2"/>
  <c r="AM47" i="4"/>
  <c r="AA47" i="4"/>
  <c r="O47" i="4"/>
  <c r="AG47" i="4"/>
  <c r="U47" i="4"/>
  <c r="AM37" i="4"/>
  <c r="AA37" i="4"/>
  <c r="O37" i="4"/>
  <c r="AM27" i="4"/>
  <c r="AA27" i="4"/>
  <c r="O27" i="4"/>
  <c r="AG37" i="4"/>
  <c r="U37" i="4"/>
  <c r="AG27" i="4"/>
  <c r="U27" i="4"/>
  <c r="AG17" i="4"/>
  <c r="U17" i="4"/>
  <c r="AM17" i="4"/>
  <c r="AA17" i="4"/>
  <c r="O17" i="4"/>
  <c r="AM7" i="4"/>
  <c r="AA7" i="4"/>
  <c r="O7" i="4"/>
  <c r="AG7" i="4"/>
  <c r="U7" i="4"/>
  <c r="AE18" i="2"/>
  <c r="AJ49" i="4"/>
  <c r="X49" i="4"/>
  <c r="L49" i="4"/>
  <c r="AD49" i="4"/>
  <c r="AJ39" i="4"/>
  <c r="X39" i="4"/>
  <c r="L39" i="4"/>
  <c r="R49" i="4"/>
  <c r="AD39" i="4"/>
  <c r="R39" i="4"/>
  <c r="AD29" i="4"/>
  <c r="R29" i="4"/>
  <c r="AJ29" i="4"/>
  <c r="X29" i="4"/>
  <c r="L29" i="4"/>
  <c r="AJ19" i="4"/>
  <c r="X19" i="4"/>
  <c r="L19" i="4"/>
  <c r="AD19" i="4"/>
  <c r="R19" i="4"/>
  <c r="AJ9" i="4"/>
  <c r="X9" i="4"/>
  <c r="L9" i="4"/>
  <c r="AD9" i="4"/>
  <c r="R9" i="4"/>
  <c r="AE27" i="2"/>
  <c r="AM49" i="4"/>
  <c r="AA49" i="4"/>
  <c r="O49" i="4"/>
  <c r="U49" i="4"/>
  <c r="AM39" i="4"/>
  <c r="AA39" i="4"/>
  <c r="O39" i="4"/>
  <c r="AG49" i="4"/>
  <c r="AG39" i="4"/>
  <c r="U39" i="4"/>
  <c r="AM29" i="4"/>
  <c r="AA29" i="4"/>
  <c r="O29" i="4"/>
  <c r="AG29" i="4"/>
  <c r="U29" i="4"/>
  <c r="AG19" i="4"/>
  <c r="U19" i="4"/>
  <c r="AM19" i="4"/>
  <c r="AA19" i="4"/>
  <c r="O19" i="4"/>
  <c r="AM9" i="4"/>
  <c r="AA9" i="4"/>
  <c r="O9" i="4"/>
  <c r="AG9" i="4"/>
  <c r="U9" i="4"/>
  <c r="AE30" i="2"/>
  <c r="AI51" i="4"/>
  <c r="W51" i="4"/>
  <c r="K51" i="4"/>
  <c r="Q51" i="4"/>
  <c r="AI41" i="4"/>
  <c r="W41" i="4"/>
  <c r="K41" i="4"/>
  <c r="AC51" i="4"/>
  <c r="AC41" i="4"/>
  <c r="Q41" i="4"/>
  <c r="AI31" i="4"/>
  <c r="W31" i="4"/>
  <c r="K31" i="4"/>
  <c r="AC31" i="4"/>
  <c r="Q31" i="4"/>
  <c r="AC21" i="4"/>
  <c r="Q21" i="4"/>
  <c r="AI21" i="4"/>
  <c r="W21" i="4"/>
  <c r="K21" i="4"/>
  <c r="AI11" i="4"/>
  <c r="W11" i="4"/>
  <c r="K11" i="4"/>
  <c r="AC11" i="4"/>
  <c r="Q11" i="4"/>
  <c r="AE38" i="2"/>
  <c r="AI55" i="4"/>
  <c r="W55" i="4"/>
  <c r="K55" i="4"/>
  <c r="AI45" i="4"/>
  <c r="W45" i="4"/>
  <c r="K45" i="4"/>
  <c r="Q55" i="4"/>
  <c r="AC45" i="4"/>
  <c r="AC55" i="4"/>
  <c r="Q45" i="4"/>
  <c r="AI35" i="4"/>
  <c r="W35" i="4"/>
  <c r="K35" i="4"/>
  <c r="AC35" i="4"/>
  <c r="Q35" i="4"/>
  <c r="AC25" i="4"/>
  <c r="Q25" i="4"/>
  <c r="AC15" i="4"/>
  <c r="Q15" i="4"/>
  <c r="AI25" i="4"/>
  <c r="W25" i="4"/>
  <c r="K25" i="4"/>
  <c r="AI15" i="4"/>
  <c r="W15" i="4"/>
  <c r="K15" i="4"/>
  <c r="AE62" i="2"/>
  <c r="AE47" i="4"/>
  <c r="S47" i="4"/>
  <c r="Y47" i="4"/>
  <c r="AK47" i="4"/>
  <c r="M47" i="4"/>
  <c r="AE37" i="4"/>
  <c r="S37" i="4"/>
  <c r="AE27" i="4"/>
  <c r="S27" i="4"/>
  <c r="AK37" i="4"/>
  <c r="Y37" i="4"/>
  <c r="M37" i="4"/>
  <c r="AK27" i="4"/>
  <c r="Y27" i="4"/>
  <c r="AK17" i="4"/>
  <c r="Y17" i="4"/>
  <c r="M17" i="4"/>
  <c r="M27" i="4"/>
  <c r="AE17" i="4"/>
  <c r="S17" i="4"/>
  <c r="AE7" i="4"/>
  <c r="S7" i="4"/>
  <c r="AK7" i="4"/>
  <c r="Y7" i="4"/>
  <c r="M7" i="4"/>
  <c r="AE16" i="2"/>
  <c r="AF49" i="4"/>
  <c r="T49" i="4"/>
  <c r="AL49" i="4"/>
  <c r="N49" i="4"/>
  <c r="AF39" i="4"/>
  <c r="T39" i="4"/>
  <c r="Z49" i="4"/>
  <c r="AL39" i="4"/>
  <c r="Z39" i="4"/>
  <c r="N39" i="4"/>
  <c r="AL29" i="4"/>
  <c r="Z29" i="4"/>
  <c r="N29" i="4"/>
  <c r="AF29" i="4"/>
  <c r="T29" i="4"/>
  <c r="AF19" i="4"/>
  <c r="T19" i="4"/>
  <c r="AL19" i="4"/>
  <c r="Z19" i="4"/>
  <c r="N19" i="4"/>
  <c r="AF9" i="4"/>
  <c r="T9" i="4"/>
  <c r="AL9" i="4"/>
  <c r="Z9" i="4"/>
  <c r="N9" i="4"/>
  <c r="AE29" i="2"/>
  <c r="AM55" i="4"/>
  <c r="AA55" i="4"/>
  <c r="O55" i="4"/>
  <c r="AM45" i="4"/>
  <c r="AA45" i="4"/>
  <c r="O45" i="4"/>
  <c r="AG55" i="4"/>
  <c r="U45" i="4"/>
  <c r="U55" i="4"/>
  <c r="AG45" i="4"/>
  <c r="AM35" i="4"/>
  <c r="AA35" i="4"/>
  <c r="O35" i="4"/>
  <c r="AG35" i="4"/>
  <c r="U35" i="4"/>
  <c r="AG25" i="4"/>
  <c r="U25" i="4"/>
  <c r="AG15" i="4"/>
  <c r="U15" i="4"/>
  <c r="AM25" i="4"/>
  <c r="AA25" i="4"/>
  <c r="O25" i="4"/>
  <c r="AM15" i="4"/>
  <c r="AA15" i="4"/>
  <c r="O15" i="4"/>
  <c r="AE66" i="2"/>
  <c r="AJ55" i="4"/>
  <c r="X55" i="4"/>
  <c r="L55" i="4"/>
  <c r="AJ45" i="4"/>
  <c r="X45" i="4"/>
  <c r="L45" i="4"/>
  <c r="R55" i="4"/>
  <c r="AD45" i="4"/>
  <c r="AD55" i="4"/>
  <c r="R45" i="4"/>
  <c r="AD35" i="4"/>
  <c r="R35" i="4"/>
  <c r="AJ35" i="4"/>
  <c r="X35" i="4"/>
  <c r="L35" i="4"/>
  <c r="AJ25" i="4"/>
  <c r="X25" i="4"/>
  <c r="L25" i="4"/>
  <c r="AJ15" i="4"/>
  <c r="X15" i="4"/>
  <c r="L15" i="4"/>
  <c r="AD25" i="4"/>
  <c r="R25" i="4"/>
  <c r="R15" i="4"/>
  <c r="AD15" i="4"/>
  <c r="AE63" i="2"/>
  <c r="AJ51" i="4"/>
  <c r="X51" i="4"/>
  <c r="L51" i="4"/>
  <c r="R51" i="4"/>
  <c r="AJ41" i="4"/>
  <c r="X41" i="4"/>
  <c r="L41" i="4"/>
  <c r="AD51" i="4"/>
  <c r="AD41" i="4"/>
  <c r="R41" i="4"/>
  <c r="AD31" i="4"/>
  <c r="R31" i="4"/>
  <c r="AJ31" i="4"/>
  <c r="X31" i="4"/>
  <c r="L31" i="4"/>
  <c r="AJ21" i="4"/>
  <c r="X21" i="4"/>
  <c r="L21" i="4"/>
  <c r="AD21" i="4"/>
  <c r="R21" i="4"/>
  <c r="AJ11" i="4"/>
  <c r="X11" i="4"/>
  <c r="L11" i="4"/>
  <c r="AE39" i="2"/>
  <c r="AD11" i="4"/>
  <c r="R11" i="4"/>
  <c r="AJ47" i="4"/>
  <c r="X47" i="4"/>
  <c r="L47" i="4"/>
  <c r="R47" i="4"/>
  <c r="AD47" i="4"/>
  <c r="AD37" i="4"/>
  <c r="R37" i="4"/>
  <c r="AD27" i="4"/>
  <c r="R27" i="4"/>
  <c r="AJ37" i="4"/>
  <c r="X37" i="4"/>
  <c r="L37" i="4"/>
  <c r="AJ27" i="4"/>
  <c r="X27" i="4"/>
  <c r="L27" i="4"/>
  <c r="AJ17" i="4"/>
  <c r="X17" i="4"/>
  <c r="L17" i="4"/>
  <c r="R17" i="4"/>
  <c r="AJ7" i="4"/>
  <c r="X7" i="4"/>
  <c r="L7" i="4"/>
  <c r="AD17" i="4"/>
  <c r="AD7" i="4"/>
  <c r="R7" i="4"/>
  <c r="AE15" i="2"/>
  <c r="AB11" i="2"/>
  <c r="AA11" i="2"/>
  <c r="AE55" i="4"/>
  <c r="S55" i="4"/>
  <c r="AE45" i="4"/>
  <c r="S45" i="4"/>
  <c r="AK55" i="4"/>
  <c r="Y55" i="4"/>
  <c r="AK45" i="4"/>
  <c r="M45" i="4"/>
  <c r="M55" i="4"/>
  <c r="Y45" i="4"/>
  <c r="AE35" i="4"/>
  <c r="S35" i="4"/>
  <c r="AK35" i="4"/>
  <c r="Y35" i="4"/>
  <c r="M35" i="4"/>
  <c r="AK25" i="4"/>
  <c r="Y25" i="4"/>
  <c r="M25" i="4"/>
  <c r="AK15" i="4"/>
  <c r="Y15" i="4"/>
  <c r="M15" i="4"/>
  <c r="AE25" i="4"/>
  <c r="S25" i="4"/>
  <c r="AE15" i="4"/>
  <c r="S15" i="4"/>
  <c r="AE64" i="2"/>
  <c r="AE49" i="4"/>
  <c r="S49" i="4"/>
  <c r="AK49" i="4"/>
  <c r="M49" i="4"/>
  <c r="AE39" i="4"/>
  <c r="S39" i="4"/>
  <c r="Y49" i="4"/>
  <c r="AK39" i="4"/>
  <c r="Y39" i="4"/>
  <c r="M39" i="4"/>
  <c r="AE29" i="4"/>
  <c r="S29" i="4"/>
  <c r="AK29" i="4"/>
  <c r="Y29" i="4"/>
  <c r="M29" i="4"/>
  <c r="AK19" i="4"/>
  <c r="Y19" i="4"/>
  <c r="M19" i="4"/>
  <c r="AE19" i="4"/>
  <c r="S19" i="4"/>
  <c r="AE9" i="4"/>
  <c r="S9" i="4"/>
  <c r="AK9" i="4"/>
  <c r="Y9" i="4"/>
  <c r="M9" i="4"/>
  <c r="AE28" i="2"/>
  <c r="AB51" i="4"/>
  <c r="P51" i="4"/>
  <c r="AH51" i="4"/>
  <c r="J51" i="4"/>
  <c r="AB41" i="4"/>
  <c r="P41" i="4"/>
  <c r="V51" i="4"/>
  <c r="AH41" i="4"/>
  <c r="V41" i="4"/>
  <c r="J41" i="4"/>
  <c r="AH31" i="4"/>
  <c r="V31" i="4"/>
  <c r="J31" i="4"/>
  <c r="AB31" i="4"/>
  <c r="P31" i="4"/>
  <c r="AB21" i="4"/>
  <c r="P21" i="4"/>
  <c r="AH21" i="4"/>
  <c r="V21" i="4"/>
  <c r="J21" i="4"/>
  <c r="AB11" i="4"/>
  <c r="P11" i="4"/>
  <c r="AH11" i="4"/>
  <c r="V11" i="4"/>
  <c r="J11" i="4"/>
  <c r="AE37" i="2"/>
  <c r="AC52" i="4"/>
  <c r="Q52" i="4"/>
  <c r="AI52" i="4"/>
  <c r="K52" i="4"/>
  <c r="AC42" i="4"/>
  <c r="Q42" i="4"/>
  <c r="W52" i="4"/>
  <c r="AI42" i="4"/>
  <c r="W42" i="4"/>
  <c r="K42" i="4"/>
  <c r="AC32" i="4"/>
  <c r="Q32" i="4"/>
  <c r="AI32" i="4"/>
  <c r="W32" i="4"/>
  <c r="K32" i="4"/>
  <c r="AI22" i="4"/>
  <c r="W22" i="4"/>
  <c r="K22" i="4"/>
  <c r="AC22" i="4"/>
  <c r="Q22" i="4"/>
  <c r="AC12" i="4"/>
  <c r="Q12" i="4"/>
  <c r="AI12" i="4"/>
  <c r="W12" i="4"/>
  <c r="K12" i="4"/>
  <c r="AE44" i="2"/>
  <c r="AB47" i="4"/>
  <c r="P47" i="4"/>
  <c r="AH47" i="4"/>
  <c r="J47" i="4"/>
  <c r="V47" i="4"/>
  <c r="AH37" i="4"/>
  <c r="V37" i="4"/>
  <c r="J37" i="4"/>
  <c r="AH27" i="4"/>
  <c r="V27" i="4"/>
  <c r="AB37" i="4"/>
  <c r="P37" i="4"/>
  <c r="AB27" i="4"/>
  <c r="P27" i="4"/>
  <c r="AB17" i="4"/>
  <c r="P17" i="4"/>
  <c r="J27" i="4"/>
  <c r="AH17" i="4"/>
  <c r="AB7" i="4"/>
  <c r="P7" i="4"/>
  <c r="J17" i="4"/>
  <c r="AH7" i="4"/>
  <c r="V7" i="4"/>
  <c r="J7" i="4"/>
  <c r="V17" i="4"/>
  <c r="AE13" i="2"/>
  <c r="AF47" i="4"/>
  <c r="T47" i="4"/>
  <c r="Z47" i="4"/>
  <c r="AL47" i="4"/>
  <c r="N47" i="4"/>
  <c r="AL37" i="4"/>
  <c r="Z37" i="4"/>
  <c r="N37" i="4"/>
  <c r="AL27" i="4"/>
  <c r="Z27" i="4"/>
  <c r="N27" i="4"/>
  <c r="AF37" i="4"/>
  <c r="T37" i="4"/>
  <c r="AF27" i="4"/>
  <c r="T27" i="4"/>
  <c r="AF17" i="4"/>
  <c r="T17" i="4"/>
  <c r="AL17" i="4"/>
  <c r="AF7" i="4"/>
  <c r="T7" i="4"/>
  <c r="N17" i="4"/>
  <c r="Z17" i="4"/>
  <c r="AL7" i="4"/>
  <c r="Z7" i="4"/>
  <c r="N7" i="4"/>
  <c r="AE17" i="2"/>
  <c r="AB12" i="2"/>
  <c r="AA12" i="2"/>
  <c r="AI49" i="4"/>
  <c r="W49" i="4"/>
  <c r="K49" i="4"/>
  <c r="AC49" i="4"/>
  <c r="AI39" i="4"/>
  <c r="W39" i="4"/>
  <c r="K39" i="4"/>
  <c r="Q49" i="4"/>
  <c r="AC39" i="4"/>
  <c r="Q39" i="4"/>
  <c r="AI29" i="4"/>
  <c r="W29" i="4"/>
  <c r="K29" i="4"/>
  <c r="AC29" i="4"/>
  <c r="Q29" i="4"/>
  <c r="AC19" i="4"/>
  <c r="Q19" i="4"/>
  <c r="AI19" i="4"/>
  <c r="W19" i="4"/>
  <c r="K19" i="4"/>
  <c r="AI9" i="4"/>
  <c r="W9" i="4"/>
  <c r="K9" i="4"/>
  <c r="AC9" i="4"/>
  <c r="Q9" i="4"/>
  <c r="AE26" i="2"/>
  <c r="AG52" i="4"/>
  <c r="U52" i="4"/>
  <c r="AA52" i="4"/>
  <c r="AG42" i="4"/>
  <c r="U42" i="4"/>
  <c r="AM52" i="4"/>
  <c r="O52" i="4"/>
  <c r="AM42" i="4"/>
  <c r="AA42" i="4"/>
  <c r="O42" i="4"/>
  <c r="AG32" i="4"/>
  <c r="U32" i="4"/>
  <c r="AM32" i="4"/>
  <c r="AA32" i="4"/>
  <c r="O32" i="4"/>
  <c r="AM22" i="4"/>
  <c r="AA22" i="4"/>
  <c r="O22" i="4"/>
  <c r="AG22" i="4"/>
  <c r="U22" i="4"/>
  <c r="AG12" i="4"/>
  <c r="U12" i="4"/>
  <c r="AM12" i="4"/>
  <c r="AA12" i="4"/>
  <c r="O12" i="4"/>
  <c r="AE48" i="2"/>
  <c r="AI47" i="4"/>
  <c r="W47" i="4"/>
  <c r="K47" i="4"/>
  <c r="Q47" i="4"/>
  <c r="AC47" i="4"/>
  <c r="AI37" i="4"/>
  <c r="W37" i="4"/>
  <c r="K37" i="4"/>
  <c r="AI27" i="4"/>
  <c r="W27" i="4"/>
  <c r="K27" i="4"/>
  <c r="AC37" i="4"/>
  <c r="Q37" i="4"/>
  <c r="AC27" i="4"/>
  <c r="Q27" i="4"/>
  <c r="AC17" i="4"/>
  <c r="Q17" i="4"/>
  <c r="AI17" i="4"/>
  <c r="W17" i="4"/>
  <c r="K17" i="4"/>
  <c r="AI7" i="4"/>
  <c r="W7" i="4"/>
  <c r="K7" i="4"/>
  <c r="AC7" i="4"/>
  <c r="Q7" i="4"/>
  <c r="AE14" i="2"/>
  <c r="AL55" i="4"/>
  <c r="AF55" i="4"/>
  <c r="T55" i="4"/>
  <c r="AF45" i="4"/>
  <c r="T45" i="4"/>
  <c r="Z55" i="4"/>
  <c r="AL45" i="4"/>
  <c r="N45" i="4"/>
  <c r="N55" i="4"/>
  <c r="Z45" i="4"/>
  <c r="AL35" i="4"/>
  <c r="Z35" i="4"/>
  <c r="N35" i="4"/>
  <c r="AF35" i="4"/>
  <c r="T35" i="4"/>
  <c r="AF25" i="4"/>
  <c r="T25" i="4"/>
  <c r="AF15" i="4"/>
  <c r="T15" i="4"/>
  <c r="AL25" i="4"/>
  <c r="Z25" i="4"/>
  <c r="N25" i="4"/>
  <c r="N15" i="4"/>
  <c r="AE65" i="2"/>
  <c r="Z15" i="4"/>
  <c r="AL15" i="4"/>
  <c r="AE51" i="4"/>
  <c r="S51" i="4"/>
  <c r="Y51" i="4"/>
  <c r="AE41" i="4"/>
  <c r="S41" i="4"/>
  <c r="AK51" i="4"/>
  <c r="M51" i="4"/>
  <c r="AK41" i="4"/>
  <c r="Y41" i="4"/>
  <c r="M41" i="4"/>
  <c r="AE31" i="4"/>
  <c r="S31" i="4"/>
  <c r="AK31" i="4"/>
  <c r="Y31" i="4"/>
  <c r="M31" i="4"/>
  <c r="AK21" i="4"/>
  <c r="Y21" i="4"/>
  <c r="M21" i="4"/>
  <c r="AE21" i="4"/>
  <c r="S21" i="4"/>
  <c r="AE11" i="4"/>
  <c r="S11" i="4"/>
  <c r="AE40" i="2"/>
  <c r="AK11" i="4"/>
  <c r="Y11" i="4"/>
  <c r="M11" i="4"/>
  <c r="AC46" i="4" l="1"/>
  <c r="Q46" i="4"/>
  <c r="AI46" i="4"/>
  <c r="W46" i="4"/>
  <c r="K46" i="4"/>
  <c r="AC36" i="4"/>
  <c r="Q36" i="4"/>
  <c r="AI36" i="4"/>
  <c r="W36" i="4"/>
  <c r="K36" i="4"/>
  <c r="AI26" i="4"/>
  <c r="W26" i="4"/>
  <c r="K26" i="4"/>
  <c r="AI16" i="4"/>
  <c r="W16" i="4"/>
  <c r="K16" i="4"/>
  <c r="AC26" i="4"/>
  <c r="Q26" i="4"/>
  <c r="AC16" i="4"/>
  <c r="Q16" i="4"/>
  <c r="AC6" i="4"/>
  <c r="Q6" i="4"/>
  <c r="AI6" i="4"/>
  <c r="W6" i="4"/>
  <c r="K6" i="4"/>
  <c r="AE11" i="2"/>
  <c r="AD46" i="4"/>
  <c r="R46" i="4"/>
  <c r="AJ46" i="4"/>
  <c r="X46" i="4"/>
  <c r="L46" i="4"/>
  <c r="AJ36" i="4"/>
  <c r="X36" i="4"/>
  <c r="L36" i="4"/>
  <c r="AD36" i="4"/>
  <c r="R36" i="4"/>
  <c r="AD26" i="4"/>
  <c r="R26" i="4"/>
  <c r="AD16" i="4"/>
  <c r="R16" i="4"/>
  <c r="AJ26" i="4"/>
  <c r="X26" i="4"/>
  <c r="L26" i="4"/>
  <c r="AD6" i="4"/>
  <c r="R6" i="4"/>
  <c r="AJ16" i="4"/>
  <c r="X16" i="4"/>
  <c r="L16" i="4"/>
  <c r="AJ6" i="4"/>
  <c r="X6" i="4"/>
  <c r="L6" i="4"/>
  <c r="AE12" i="2"/>
</calcChain>
</file>

<file path=xl/sharedStrings.xml><?xml version="1.0" encoding="utf-8"?>
<sst xmlns="http://schemas.openxmlformats.org/spreadsheetml/2006/main" count="343" uniqueCount="233">
  <si>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</si>
  <si>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</si>
  <si>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</si>
  <si>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</si>
  <si>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</si>
  <si>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</si>
  <si>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</si>
  <si>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</si>
  <si>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</si>
  <si>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</si>
  <si>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</si>
  <si>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</si>
  <si>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</si>
  <si>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</si>
  <si>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</si>
  <si>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</si>
  <si>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</si>
  <si>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</si>
  <si>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</si>
  <si>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</si>
  <si>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</si>
  <si>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</si>
  <si>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</si>
  <si>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</si>
  <si>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</si>
  <si>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</si>
  <si>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</si>
  <si>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</si>
  <si>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</si>
  <si>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</si>
  <si>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</si>
  <si>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</si>
  <si>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</si>
  <si>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</si>
  <si>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</si>
  <si>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</si>
  <si>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</si>
  <si>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</si>
  <si>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</si>
  <si>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</si>
  <si>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</si>
  <si>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</si>
  <si>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</si>
  <si>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</si>
  <si>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</si>
  <si>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</si>
  <si>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</si>
  <si>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</si>
  <si>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</si>
  <si>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</si>
  <si>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</si>
  <si>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</si>
  <si>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</si>
  <si>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</si>
  <si>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</si>
  <si>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</si>
  <si>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</si>
  <si>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</si>
  <si>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</si>
  <si>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</si>
  <si>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</si>
  <si>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 xml:space="preserve">Formato Mapa Riesgos </t>
  </si>
  <si>
    <t>Proceso:</t>
  </si>
  <si>
    <t>Objetivo:</t>
  </si>
  <si>
    <t>IMPLEMENTAR EL PROGRAMA DE GESTIÓN DOCUMENTAL, APLICANDO LOS PROCESOS ESTABLECIDOS A TRAVÉS DE LOS INSTRUMENTOS ARCHIVÍSTICOS, EMPLEANDO TECNOLOGÍA PARA GARANTIZAR EL ACCESO A LA INFORMACIÓN EN FORMA OPORTUNA Y PRESERVAR LA MEMORIA INSTITUCIONAL</t>
  </si>
  <si>
    <t>Alcance:</t>
  </si>
  <si>
    <t>INICIA CON LAS ACTIVIDADES DE PLANEACIÓN DEL PROCESO, DESARROLLANDO EL PROGRAMA DE GESTIÓN DOCUMENTAL, LA APLICACIÓN DE LA DISPOSICIÓN FINAL DE DOCUMENTOS Y FINALIZA CON EL SEGUIMIENTO Y EVALUACIÓN DEL PROCESO.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</si>
  <si>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</si>
  <si>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</si>
  <si>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</si>
  <si>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</si>
  <si>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</si>
  <si>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</si>
  <si>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</si>
  <si>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</si>
  <si>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</si>
  <si>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</si>
  <si>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</si>
  <si>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</si>
  <si>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</si>
  <si>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</si>
  <si>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</si>
  <si>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</si>
  <si>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</si>
  <si>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</si>
  <si>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</si>
  <si>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</si>
  <si>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</si>
  <si>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</si>
  <si>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</si>
  <si>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Actividades de Riesgo</t>
  </si>
  <si>
    <t>Tipo</t>
  </si>
  <si>
    <t>Implementación</t>
  </si>
  <si>
    <t>Calificación</t>
  </si>
  <si>
    <t>Documentación</t>
  </si>
  <si>
    <t>Frecuencia</t>
  </si>
  <si>
    <t>Evidencia</t>
  </si>
  <si>
    <t>Reputacional</t>
  </si>
  <si>
    <t xml:space="preserve">inadecuada apropiación del proceso de gestión documental por parte de los servidores públicos y/o contratista en todo nivel jerárquico. </t>
  </si>
  <si>
    <t>Falta de aplicabilidad de las directrices dadas por el proceso de Gestión Documental,  en las unidades administrativas(Diligenciamiento FUID-Hoja de Control-Formato de Control de Préstamo, Transferencias-Manual de Archivo y Correspondencia, )</t>
  </si>
  <si>
    <t xml:space="preserve">
Implementar el programa de gestión documental  Seguimiento y evaluación del proceso (planeación, producción, gestión y trámite, organización, transferencia, disposición de documentos, preservación a largo plazo y valoración)
Seguimiento y evaluación del proceso</t>
  </si>
  <si>
    <t>Ejecucion y Administracion de procesos</t>
  </si>
  <si>
    <t xml:space="preserve">     El riesgo afecta la imagen de de la entidad con efecto publicitario sostenido a nivel de sector administrativo, nivel departamental o municipal</t>
  </si>
  <si>
    <t>Correctivo</t>
  </si>
  <si>
    <t>Manual</t>
  </si>
  <si>
    <t>Documentado</t>
  </si>
  <si>
    <t>Aleatoria</t>
  </si>
  <si>
    <t>Con Registro</t>
  </si>
  <si>
    <t>En curso</t>
  </si>
  <si>
    <t>Preventivo</t>
  </si>
  <si>
    <r>
      <rPr>
        <b/>
        <sz val="11"/>
        <color rgb="FFE36C09"/>
        <rFont val="Arial Narrow"/>
      </rPr>
      <t xml:space="preserve">*Nota: </t>
    </r>
    <r>
      <rPr>
        <sz val="11"/>
        <color theme="1"/>
        <rFont val="Arial Narrow"/>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</si>
  <si>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</si>
  <si>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</si>
  <si>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</si>
  <si>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</si>
  <si>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</si>
  <si>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</si>
  <si>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</si>
  <si>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</si>
  <si>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</si>
  <si>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</si>
  <si>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</si>
  <si>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</si>
  <si>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</si>
  <si>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</si>
  <si>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</si>
  <si>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</si>
  <si>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</si>
  <si>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</si>
  <si>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</si>
  <si>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</si>
  <si>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</si>
  <si>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</si>
  <si>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</si>
  <si>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</si>
  <si>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</si>
  <si>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</si>
  <si>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</si>
  <si>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</si>
  <si>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</si>
  <si>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</si>
  <si>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</si>
  <si>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</si>
  <si>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</si>
  <si>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</si>
  <si>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</si>
  <si>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</si>
  <si>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</si>
  <si>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</si>
  <si>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</si>
  <si>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</si>
  <si>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</si>
  <si>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</si>
  <si>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</si>
  <si>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</si>
  <si>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</si>
  <si>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</si>
  <si>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</si>
  <si>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</si>
  <si>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</si>
  <si>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</si>
  <si>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</si>
  <si>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</si>
  <si>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</si>
  <si>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</si>
  <si>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</si>
  <si>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</si>
  <si>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</si>
  <si>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</si>
  <si>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</si>
  <si>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El riesgo afecta la imagen de la entidad con algunos usuarios de relevancia frente al logro de los objetivos</t>
  </si>
  <si>
    <t xml:space="preserve">     Entre 5000 y 10000 SMLMV</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</si>
  <si>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</si>
  <si>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</si>
  <si>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</si>
  <si>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</si>
  <si>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</si>
  <si>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</si>
  <si>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</si>
  <si>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</si>
  <si>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</si>
  <si>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</si>
  <si>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</si>
  <si>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</si>
  <si>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</si>
  <si>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</si>
  <si>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</si>
  <si>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</si>
  <si>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</si>
  <si>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</si>
  <si>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</si>
  <si>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</si>
  <si>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</si>
  <si>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</si>
  <si>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</si>
  <si>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</si>
  <si>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</si>
  <si>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</si>
  <si>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</si>
  <si>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</si>
  <si>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</si>
  <si>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</si>
  <si>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</si>
  <si>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</si>
  <si>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</si>
  <si>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</si>
  <si>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</si>
  <si>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</si>
  <si>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Reducir (mitigar)</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</si>
  <si>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</si>
  <si>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</si>
  <si>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</si>
  <si>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</si>
  <si>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</si>
  <si>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</si>
  <si>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</si>
  <si>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</si>
  <si>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</si>
  <si>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</si>
  <si>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</si>
  <si>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</si>
  <si>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GESTIÓN DOCUMENTAL</t>
  </si>
  <si>
    <t>Posibilidad de perdida reputacional por ocasión de Ordenes Perentorias, Planes de mejoramiento, visitas de control y/o Sanciones del Archivo General de la Nación y entes de control debido a  la inadecuada apropiación del proceso de gestión documental por parte de los servidores públicos y/o contratista en todo nivel jerárquico.</t>
  </si>
  <si>
    <t xml:space="preserve">Ordenes Perentorias, Planes de mejoramiento, visitas de control y/o Sanciones del Archivo General de la Nación y entes de control
</t>
  </si>
  <si>
    <t xml:space="preserve">1. El líder de gestión documental 2.Anualmente 3. Realiza la verificación que las unidades administrativas cuenten con archivos de gestión organizados 4. Solicitando a las unidades administrativas reportar al correo institucional de gestión documental, los inventarios documentales (FUID) de sus archivos de gestión conforme al procedimiento establecido, 5. SI reportaron los inventarios confirmar el recibido a satisfacción a las unidades que lo hicieron de forma correcta, generando informe consolidado de inventarios documentales; SI se reportaron y tiene falencias en el diligenciamiento del formato de inventario, se solicitara a las unidades administrativas la corrección en tiempo máximo de 30 días hábiles, si no presentan la corrección, al igual que las unidades que NO reportaron  y/o no cumplieran con el envió de los inventarios, se solicitara al jefe del área iniciar las acciones pertinentes, 6.  Las evidencias del control, son informe consolidado de inventarios documentales e informe de reporte a  comité institucional de coordinación de control interno reportando las unidades administrativas que incumplieron. </t>
  </si>
  <si>
    <t>Ausencia de  la elaboración de inventarios y actualización permanente  de inventarios en las unidades administrativas y el reporte de los mismos de acuerdo a las directrices impartidas</t>
  </si>
  <si>
    <t>En el marco del acuerdo de voluntades entre el Archivo General de la Nación y la Alcaldía Municipal se realizarán al menos 8 asesorías y/o capacitaciones de acuerdo a las debilidades detectadas en el proceso de gestión documental</t>
  </si>
  <si>
    <t>Durante el año</t>
  </si>
  <si>
    <t>Ejecución y Administración de procesos</t>
  </si>
  <si>
    <t xml:space="preserve">     El riesgo afecta la imagen de  la entidad con efecto publicitario sostenido a nivel de sector administrativo, nivel departamental o municipal</t>
  </si>
  <si>
    <t>El líder de gestión documental o profesional asignado verifica cada mes la ejecución de procesos de capacitación presencial y/o virtual con el fin de fortalecer la adherencia al procedimiento de organización de documentos de archivo de gestión (Diligenciamiento FUID-Hoja de Control-Formato de Control de Préstamo y Transferencias). verifica evidencias informe de capacitación, planilla de asistencia frente a la ejecución del cronograma</t>
  </si>
  <si>
    <t>Grupo de gestión documental</t>
  </si>
  <si>
    <t xml:space="preserve">El líder de gestión documental o profesional asignado verifica mensualmente la ejecución de visitas de asistencia técnica y seguimiento a los archivos de gestión donde se llevaron a cabo actividades de revisión en las unidades administrativas con relación a inventarios documentales, expedientes con Hoja de Control, Control de Préstamo,  debidamente diligenciados.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</si>
</sst>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 #,##0.00"/>
    <numFmt numFmtId="165" formatCode="0.0%"/>
    <numFmt numFmtId="166" formatCode="d/m/yyyy"/>
  </numFmts>
  <fonts count="50">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22"/>
      <color theme="1"/>
      <name val="Arial Narrow"/>
    </font>
    <font>
      <b/>
      <sz val="18"/>
      <color theme="1"/>
      <name val="Arial Narrow"/>
    </font>
    <font>
      <sz val="12"/>
      <color theme="1"/>
      <name val="Arial Narrow"/>
    </font>
    <font>
      <sz val="12"/>
      <color rgb="FF000000"/>
      <name val="Arial Narrow"/>
    </font>
    <font>
      <b/>
      <sz val="1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theme="1"/>
      <name val="Arial Narrow"/>
    </font>
    <font>
      <sz val="26"/>
      <color theme="1"/>
      <name val="Arial Narrow"/>
    </font>
    <font>
      <sz val="11"/>
      <color theme="0"/>
      <name val="Calibri"/>
    </font>
    <font>
      <sz val="16"/>
      <color theme="0"/>
      <name val="Arial Narrow"/>
    </font>
    <font>
      <b/>
      <sz val="11"/>
      <color theme="0"/>
      <name val="Arial Narrow"/>
    </font>
    <font>
      <sz val="16"/>
      <color theme="0"/>
      <name val="Calibri"/>
    </font>
    <font>
      <sz val="11"/>
      <color theme="0"/>
      <name val="Arial"/>
    </font>
    <font>
      <sz val="10"/>
      <color theme="1"/>
      <name val="Calibri"/>
    </font>
    <font>
      <b/>
      <sz val="14"/>
      <color rgb="FF000000"/>
      <name val="Arial Narrow"/>
    </font>
    <font>
      <sz val="12"/>
      <color theme="1"/>
      <name val="Calibri"/>
    </font>
    <font>
      <b/>
      <sz val="12"/>
      <color rgb="FF000000"/>
      <name val="Arial Narrow"/>
    </font>
    <font>
      <sz val="10"/>
      <color rgb="FF000000"/>
      <name val="Arial Narrow"/>
    </font>
    <font>
      <b/>
      <sz val="10"/>
      <color rgb="FFE36C09"/>
      <name val="Arial Narrow"/>
    </font>
    <font>
      <b/>
      <sz val="11"/>
      <color rgb="FFE36C09"/>
      <name val="Arial Narrow"/>
    </font>
    <font>
      <b/>
      <sz val="9"/>
      <color rgb="FFE36C09"/>
      <name val="Arial Narrow"/>
    </font>
    <font>
      <b/>
      <sz val="12"/>
      <color rgb="FFE36C09"/>
      <name val="Arial Narrow"/>
    </font>
    <font>
      <sz val="12"/>
      <color theme="1"/>
      <name val="Arial Narrow"/>
      <family val="2"/>
    </font>
  </fonts>
  <fills count="16">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s>
  <borders count="127">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316">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4" borderId="58" xfId="0" applyFont="1" applyFill="1" applyBorder="1" applyAlignment="1">
      <alignment horizontal="center" vertical="center"/>
    </xf>
    <xf numFmtId="0" fontId="8" fillId="4" borderId="63"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0" borderId="63" xfId="0" applyFont="1" applyBorder="1" applyAlignment="1">
      <alignment horizontal="center" vertical="top"/>
    </xf>
    <xf numFmtId="0" fontId="14" fillId="0" borderId="63" xfId="0" applyFont="1" applyBorder="1" applyAlignment="1">
      <alignment horizontal="left" vertical="top" wrapText="1"/>
    </xf>
    <xf numFmtId="0" fontId="14" fillId="0" borderId="63" xfId="0" applyFont="1" applyBorder="1" applyAlignment="1">
      <alignment horizontal="center" vertical="top" textRotation="90"/>
    </xf>
    <xf numFmtId="9" fontId="14" fillId="0" borderId="63" xfId="0" applyNumberFormat="1" applyFont="1" applyBorder="1" applyAlignment="1">
      <alignment horizontal="center" vertical="top"/>
    </xf>
    <xf numFmtId="165" fontId="6" fillId="0" borderId="63" xfId="0" applyNumberFormat="1" applyFont="1" applyBorder="1" applyAlignment="1">
      <alignment horizontal="center" vertical="top"/>
    </xf>
    <xf numFmtId="0" fontId="16" fillId="0" borderId="63" xfId="0" applyFont="1" applyBorder="1" applyAlignment="1">
      <alignment horizontal="center" vertical="top" textRotation="90" wrapText="1"/>
    </xf>
    <xf numFmtId="9" fontId="14" fillId="0" borderId="56" xfId="0" applyNumberFormat="1" applyFont="1" applyBorder="1" applyAlignment="1">
      <alignment horizontal="center" vertical="top"/>
    </xf>
    <xf numFmtId="0" fontId="16" fillId="0" borderId="63" xfId="0" applyFont="1" applyBorder="1" applyAlignment="1">
      <alignment horizontal="center" vertical="top" textRotation="90"/>
    </xf>
    <xf numFmtId="0" fontId="14" fillId="0" borderId="56" xfId="0" applyFont="1" applyBorder="1" applyAlignment="1">
      <alignment horizontal="center" vertical="top" textRotation="90"/>
    </xf>
    <xf numFmtId="15" fontId="14" fillId="0" borderId="63" xfId="0" applyNumberFormat="1" applyFont="1" applyBorder="1" applyAlignment="1">
      <alignment horizontal="left" vertical="top" wrapText="1"/>
    </xf>
    <xf numFmtId="0" fontId="14" fillId="0" borderId="63" xfId="0" applyFont="1" applyBorder="1" applyAlignment="1">
      <alignment horizontal="center" vertical="top"/>
    </xf>
    <xf numFmtId="0" fontId="6" fillId="2" borderId="1" xfId="0" applyFont="1" applyFill="1" applyBorder="1" applyAlignment="1">
      <alignment vertical="center"/>
    </xf>
    <xf numFmtId="0" fontId="6" fillId="0" borderId="63" xfId="0" applyFont="1" applyBorder="1" applyAlignment="1">
      <alignment horizontal="left" vertical="top" wrapText="1"/>
    </xf>
    <xf numFmtId="0" fontId="6" fillId="0" borderId="56" xfId="0" applyFont="1" applyBorder="1" applyAlignment="1">
      <alignment horizontal="center" vertical="top" wrapText="1"/>
    </xf>
    <xf numFmtId="0" fontId="6" fillId="0" borderId="65" xfId="0" applyFont="1" applyBorder="1" applyAlignment="1">
      <alignment horizontal="center" vertical="top" wrapText="1"/>
    </xf>
    <xf numFmtId="0" fontId="6" fillId="0" borderId="60" xfId="0" applyFont="1" applyBorder="1" applyAlignment="1">
      <alignment horizontal="center" vertical="top" wrapText="1"/>
    </xf>
    <xf numFmtId="0" fontId="6" fillId="0" borderId="63" xfId="0" applyFont="1" applyBorder="1" applyAlignment="1">
      <alignment horizontal="center" vertical="top" wrapText="1"/>
    </xf>
    <xf numFmtId="0" fontId="4" fillId="0" borderId="63" xfId="0" applyFont="1" applyBorder="1" applyAlignment="1">
      <alignment horizontal="left" vertical="top" wrapText="1"/>
    </xf>
    <xf numFmtId="166" fontId="6" fillId="0" borderId="63" xfId="0" applyNumberFormat="1" applyFont="1" applyBorder="1" applyAlignment="1">
      <alignment horizontal="center" vertical="top"/>
    </xf>
    <xf numFmtId="0" fontId="6" fillId="0" borderId="63" xfId="0" applyFont="1" applyBorder="1" applyAlignment="1">
      <alignment horizontal="left" vertical="top"/>
    </xf>
    <xf numFmtId="0" fontId="6" fillId="0" borderId="0" xfId="0" applyFont="1"/>
    <xf numFmtId="0" fontId="6" fillId="0" borderId="6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21" fillId="2" borderId="1" xfId="0" applyFont="1" applyFill="1" applyBorder="1" applyAlignment="1">
      <alignment vertical="center"/>
    </xf>
    <xf numFmtId="0" fontId="24" fillId="6" borderId="97" xfId="0" applyFont="1" applyFill="1" applyBorder="1" applyAlignment="1">
      <alignment horizontal="center" vertical="center" wrapText="1" readingOrder="1"/>
    </xf>
    <xf numFmtId="0" fontId="24" fillId="6" borderId="98" xfId="0" applyFont="1" applyFill="1" applyBorder="1" applyAlignment="1">
      <alignment horizontal="center" vertical="center" wrapText="1" readingOrder="1"/>
    </xf>
    <xf numFmtId="0" fontId="24" fillId="6" borderId="99" xfId="0" applyFont="1" applyFill="1" applyBorder="1" applyAlignment="1">
      <alignment horizontal="center" vertical="center" wrapText="1" readingOrder="1"/>
    </xf>
    <xf numFmtId="0" fontId="24" fillId="7" borderId="97" xfId="0" applyFont="1" applyFill="1" applyBorder="1" applyAlignment="1">
      <alignment horizontal="center" wrapText="1" readingOrder="1"/>
    </xf>
    <xf numFmtId="0" fontId="24" fillId="7" borderId="98" xfId="0" applyFont="1" applyFill="1" applyBorder="1" applyAlignment="1">
      <alignment horizontal="center" wrapText="1" readingOrder="1"/>
    </xf>
    <xf numFmtId="0" fontId="24" fillId="7" borderId="99" xfId="0" applyFont="1" applyFill="1" applyBorder="1" applyAlignment="1">
      <alignment horizontal="center" wrapText="1" readingOrder="1"/>
    </xf>
    <xf numFmtId="0" fontId="24" fillId="6" borderId="19" xfId="0" applyFont="1" applyFill="1" applyBorder="1" applyAlignment="1">
      <alignment horizontal="center" vertical="center" wrapText="1" readingOrder="1"/>
    </xf>
    <xf numFmtId="0" fontId="24" fillId="6" borderId="1" xfId="0" applyFont="1" applyFill="1" applyBorder="1" applyAlignment="1">
      <alignment horizontal="center" vertical="center" wrapText="1" readingOrder="1"/>
    </xf>
    <xf numFmtId="0" fontId="24" fillId="6" borderId="20" xfId="0" applyFont="1" applyFill="1" applyBorder="1" applyAlignment="1">
      <alignment horizontal="center" vertical="center" wrapText="1" readingOrder="1"/>
    </xf>
    <xf numFmtId="0" fontId="24" fillId="7" borderId="19" xfId="0" applyFont="1" applyFill="1" applyBorder="1" applyAlignment="1">
      <alignment horizontal="center" wrapText="1" readingOrder="1"/>
    </xf>
    <xf numFmtId="0" fontId="24" fillId="7" borderId="1" xfId="0" applyFont="1" applyFill="1" applyBorder="1" applyAlignment="1">
      <alignment horizontal="center" wrapText="1" readingOrder="1"/>
    </xf>
    <xf numFmtId="0" fontId="24" fillId="7" borderId="20" xfId="0" applyFont="1" applyFill="1" applyBorder="1" applyAlignment="1">
      <alignment horizontal="center" wrapText="1" readingOrder="1"/>
    </xf>
    <xf numFmtId="0" fontId="24" fillId="6" borderId="40" xfId="0" applyFont="1" applyFill="1" applyBorder="1" applyAlignment="1">
      <alignment horizontal="center" vertical="center" wrapText="1" readingOrder="1"/>
    </xf>
    <xf numFmtId="0" fontId="24" fillId="6" borderId="41" xfId="0" applyFont="1" applyFill="1" applyBorder="1" applyAlignment="1">
      <alignment horizontal="center" vertical="center" wrapText="1" readingOrder="1"/>
    </xf>
    <xf numFmtId="0" fontId="24" fillId="6" borderId="42" xfId="0" applyFont="1" applyFill="1" applyBorder="1" applyAlignment="1">
      <alignment horizontal="center" vertical="center" wrapText="1" readingOrder="1"/>
    </xf>
    <xf numFmtId="0" fontId="24" fillId="7" borderId="40" xfId="0" applyFont="1" applyFill="1" applyBorder="1" applyAlignment="1">
      <alignment horizontal="center" wrapText="1" readingOrder="1"/>
    </xf>
    <xf numFmtId="0" fontId="24" fillId="7" borderId="41" xfId="0" applyFont="1" applyFill="1" applyBorder="1" applyAlignment="1">
      <alignment horizontal="center" wrapText="1" readingOrder="1"/>
    </xf>
    <xf numFmtId="0" fontId="24" fillId="7" borderId="42" xfId="0" applyFont="1" applyFill="1" applyBorder="1" applyAlignment="1">
      <alignment horizontal="center" wrapText="1" readingOrder="1"/>
    </xf>
    <xf numFmtId="0" fontId="24" fillId="8" borderId="97" xfId="0" applyFont="1" applyFill="1" applyBorder="1" applyAlignment="1">
      <alignment horizontal="center" wrapText="1" readingOrder="1"/>
    </xf>
    <xf numFmtId="0" fontId="24" fillId="8" borderId="98" xfId="0" applyFont="1" applyFill="1" applyBorder="1" applyAlignment="1">
      <alignment horizontal="center" wrapText="1" readingOrder="1"/>
    </xf>
    <xf numFmtId="0" fontId="24" fillId="8" borderId="99" xfId="0" applyFont="1" applyFill="1" applyBorder="1" applyAlignment="1">
      <alignment horizontal="center" wrapText="1" readingOrder="1"/>
    </xf>
    <xf numFmtId="0" fontId="24" fillId="8" borderId="19" xfId="0" applyFont="1" applyFill="1" applyBorder="1" applyAlignment="1">
      <alignment horizontal="center" wrapText="1" readingOrder="1"/>
    </xf>
    <xf numFmtId="0" fontId="24" fillId="8" borderId="1" xfId="0" applyFont="1" applyFill="1" applyBorder="1" applyAlignment="1">
      <alignment horizontal="center" wrapText="1" readingOrder="1"/>
    </xf>
    <xf numFmtId="0" fontId="24" fillId="8" borderId="20" xfId="0" applyFont="1" applyFill="1" applyBorder="1" applyAlignment="1">
      <alignment horizontal="center" wrapText="1" readingOrder="1"/>
    </xf>
    <xf numFmtId="0" fontId="24" fillId="8" borderId="40" xfId="0" applyFont="1" applyFill="1" applyBorder="1" applyAlignment="1">
      <alignment horizontal="center" wrapText="1" readingOrder="1"/>
    </xf>
    <xf numFmtId="0" fontId="24" fillId="8" borderId="41" xfId="0" applyFont="1" applyFill="1" applyBorder="1" applyAlignment="1">
      <alignment horizontal="center" wrapText="1" readingOrder="1"/>
    </xf>
    <xf numFmtId="0" fontId="24" fillId="8" borderId="42" xfId="0" applyFont="1" applyFill="1" applyBorder="1" applyAlignment="1">
      <alignment horizontal="center" wrapText="1" readingOrder="1"/>
    </xf>
    <xf numFmtId="0" fontId="24" fillId="9" borderId="97" xfId="0" applyFont="1" applyFill="1" applyBorder="1" applyAlignment="1">
      <alignment horizontal="center" wrapText="1" readingOrder="1"/>
    </xf>
    <xf numFmtId="0" fontId="24" fillId="9" borderId="98" xfId="0" applyFont="1" applyFill="1" applyBorder="1" applyAlignment="1">
      <alignment horizontal="center" wrapText="1" readingOrder="1"/>
    </xf>
    <xf numFmtId="0" fontId="24" fillId="9" borderId="99" xfId="0" applyFont="1" applyFill="1" applyBorder="1" applyAlignment="1">
      <alignment horizontal="center" wrapText="1" readingOrder="1"/>
    </xf>
    <xf numFmtId="0" fontId="24" fillId="9" borderId="19" xfId="0" applyFont="1" applyFill="1" applyBorder="1" applyAlignment="1">
      <alignment horizontal="center" wrapText="1" readingOrder="1"/>
    </xf>
    <xf numFmtId="0" fontId="24" fillId="9" borderId="1" xfId="0" applyFont="1" applyFill="1" applyBorder="1" applyAlignment="1">
      <alignment horizontal="center" wrapText="1" readingOrder="1"/>
    </xf>
    <xf numFmtId="0" fontId="24" fillId="9" borderId="20" xfId="0" applyFont="1" applyFill="1" applyBorder="1" applyAlignment="1">
      <alignment horizontal="center" wrapText="1" readingOrder="1"/>
    </xf>
    <xf numFmtId="0" fontId="24" fillId="9" borderId="40" xfId="0" applyFont="1" applyFill="1" applyBorder="1" applyAlignment="1">
      <alignment horizontal="center" wrapText="1" readingOrder="1"/>
    </xf>
    <xf numFmtId="0" fontId="24" fillId="9" borderId="41" xfId="0" applyFont="1" applyFill="1" applyBorder="1" applyAlignment="1">
      <alignment horizontal="center" wrapText="1" readingOrder="1"/>
    </xf>
    <xf numFmtId="0" fontId="24" fillId="9" borderId="42" xfId="0" applyFont="1" applyFill="1" applyBorder="1" applyAlignment="1">
      <alignment horizontal="center" wrapText="1" readingOrder="1"/>
    </xf>
    <xf numFmtId="0" fontId="26" fillId="8" borderId="98" xfId="0" applyFont="1" applyFill="1" applyBorder="1" applyAlignment="1">
      <alignment horizontal="center" wrapText="1" readingOrder="1"/>
    </xf>
    <xf numFmtId="0" fontId="27" fillId="0" borderId="0" xfId="0" applyFont="1" applyAlignment="1">
      <alignment horizontal="center" vertical="center" wrapText="1"/>
    </xf>
    <xf numFmtId="0" fontId="28" fillId="10" borderId="1" xfId="0" applyFont="1" applyFill="1" applyBorder="1" applyAlignment="1">
      <alignment horizontal="center" vertical="center" wrapText="1" readingOrder="1"/>
    </xf>
    <xf numFmtId="0" fontId="29" fillId="9" borderId="100" xfId="0" applyFont="1" applyFill="1" applyBorder="1" applyAlignment="1">
      <alignment horizontal="center" vertical="center" wrapText="1" readingOrder="1"/>
    </xf>
    <xf numFmtId="0" fontId="29" fillId="0" borderId="101" xfId="0" applyFont="1" applyBorder="1" applyAlignment="1">
      <alignment horizontal="left" vertical="center" wrapText="1" readingOrder="1"/>
    </xf>
    <xf numFmtId="9" fontId="29" fillId="0" borderId="101" xfId="0" applyNumberFormat="1" applyFont="1" applyBorder="1" applyAlignment="1">
      <alignment horizontal="center" vertical="center" wrapText="1" readingOrder="1"/>
    </xf>
    <xf numFmtId="0" fontId="29" fillId="11" borderId="102" xfId="0" applyFont="1" applyFill="1" applyBorder="1" applyAlignment="1">
      <alignment horizontal="center" vertical="center" wrapText="1" readingOrder="1"/>
    </xf>
    <xf numFmtId="0" fontId="29" fillId="0" borderId="102" xfId="0" applyFont="1" applyBorder="1" applyAlignment="1">
      <alignment horizontal="left" vertical="center" wrapText="1" readingOrder="1"/>
    </xf>
    <xf numFmtId="9" fontId="29" fillId="0" borderId="102" xfId="0" applyNumberFormat="1" applyFont="1" applyBorder="1" applyAlignment="1">
      <alignment horizontal="center" vertical="center" wrapText="1" readingOrder="1"/>
    </xf>
    <xf numFmtId="0" fontId="29" fillId="12" borderId="102" xfId="0" applyFont="1" applyFill="1" applyBorder="1" applyAlignment="1">
      <alignment horizontal="center" vertical="center" wrapText="1" readingOrder="1"/>
    </xf>
    <xf numFmtId="0" fontId="29" fillId="13" borderId="102" xfId="0" applyFont="1" applyFill="1" applyBorder="1" applyAlignment="1">
      <alignment horizontal="center" vertical="center" wrapText="1" readingOrder="1"/>
    </xf>
    <xf numFmtId="0" fontId="30" fillId="14" borderId="102"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1" fillId="0" borderId="0" xfId="0" applyFont="1"/>
    <xf numFmtId="0" fontId="32" fillId="2" borderId="1" xfId="0" applyFont="1" applyFill="1" applyBorder="1" applyAlignment="1">
      <alignment horizontal="center" vertical="center" wrapText="1"/>
    </xf>
    <xf numFmtId="0" fontId="33" fillId="10" borderId="1" xfId="0" applyFont="1" applyFill="1" applyBorder="1" applyAlignment="1">
      <alignment horizontal="center" vertical="center" wrapText="1" readingOrder="1"/>
    </xf>
    <xf numFmtId="0" fontId="34" fillId="9" borderId="100" xfId="0" applyFont="1" applyFill="1" applyBorder="1" applyAlignment="1">
      <alignment horizontal="center" vertical="center" wrapText="1" readingOrder="1"/>
    </xf>
    <xf numFmtId="0" fontId="34" fillId="0" borderId="101" xfId="0" applyFont="1" applyBorder="1" applyAlignment="1">
      <alignment horizontal="center" vertical="center" wrapText="1" readingOrder="1"/>
    </xf>
    <xf numFmtId="0" fontId="34" fillId="0" borderId="101" xfId="0" applyFont="1" applyBorder="1" applyAlignment="1">
      <alignment horizontal="left" vertical="center" wrapText="1" readingOrder="1"/>
    </xf>
    <xf numFmtId="0" fontId="34" fillId="11" borderId="102" xfId="0" applyFont="1" applyFill="1" applyBorder="1" applyAlignment="1">
      <alignment horizontal="center" vertical="center" wrapText="1" readingOrder="1"/>
    </xf>
    <xf numFmtId="0" fontId="34" fillId="0" borderId="102" xfId="0" applyFont="1" applyBorder="1" applyAlignment="1">
      <alignment horizontal="center" vertical="center" wrapText="1" readingOrder="1"/>
    </xf>
    <xf numFmtId="0" fontId="34" fillId="0" borderId="102" xfId="0" applyFont="1" applyBorder="1" applyAlignment="1">
      <alignment horizontal="left" vertical="center" wrapText="1" readingOrder="1"/>
    </xf>
    <xf numFmtId="0" fontId="34" fillId="12" borderId="102" xfId="0" applyFont="1" applyFill="1" applyBorder="1" applyAlignment="1">
      <alignment horizontal="center" vertical="center" wrapText="1" readingOrder="1"/>
    </xf>
    <xf numFmtId="0" fontId="34" fillId="13" borderId="102" xfId="0" applyFont="1" applyFill="1" applyBorder="1" applyAlignment="1">
      <alignment horizontal="center" vertical="center" wrapText="1" readingOrder="1"/>
    </xf>
    <xf numFmtId="0" fontId="34" fillId="14" borderId="102" xfId="0" applyFont="1" applyFill="1" applyBorder="1" applyAlignment="1">
      <alignment horizontal="center" vertical="center" wrapText="1" readingOrder="1"/>
    </xf>
    <xf numFmtId="0" fontId="35" fillId="2" borderId="1" xfId="0" applyFont="1" applyFill="1" applyBorder="1"/>
    <xf numFmtId="0" fontId="36" fillId="2" borderId="1" xfId="0" applyFont="1" applyFill="1" applyBorder="1" applyAlignment="1">
      <alignment horizontal="left" vertical="center" wrapText="1" readingOrder="1"/>
    </xf>
    <xf numFmtId="0" fontId="35" fillId="0" borderId="0" xfId="0" applyFont="1"/>
    <xf numFmtId="0" fontId="37" fillId="2" borderId="1" xfId="0" applyFont="1" applyFill="1" applyBorder="1" applyAlignment="1">
      <alignment vertical="center"/>
    </xf>
    <xf numFmtId="0" fontId="36" fillId="0" borderId="0" xfId="0" applyFont="1" applyAlignment="1">
      <alignment horizontal="left" vertical="center" wrapText="1" readingOrder="1"/>
    </xf>
    <xf numFmtId="0" fontId="36" fillId="0" borderId="0" xfId="0" applyFont="1" applyAlignment="1">
      <alignment vertical="center"/>
    </xf>
    <xf numFmtId="0" fontId="38" fillId="0" borderId="0" xfId="0" applyFont="1" applyAlignment="1">
      <alignment horizontal="center" wrapText="1"/>
    </xf>
    <xf numFmtId="0" fontId="39" fillId="0" borderId="0" xfId="0" applyFont="1"/>
    <xf numFmtId="0" fontId="40" fillId="2" borderId="1" xfId="0" applyFont="1" applyFill="1" applyBorder="1"/>
    <xf numFmtId="0" fontId="42" fillId="2" borderId="1" xfId="0" applyFont="1" applyFill="1" applyBorder="1"/>
    <xf numFmtId="0" fontId="43" fillId="15" borderId="107" xfId="0" applyFont="1" applyFill="1" applyBorder="1" applyAlignment="1">
      <alignment horizontal="center" vertical="center" wrapText="1" readingOrder="1"/>
    </xf>
    <xf numFmtId="0" fontId="43" fillId="15" borderId="108" xfId="0" applyFont="1" applyFill="1" applyBorder="1" applyAlignment="1">
      <alignment horizontal="center" vertical="center" wrapText="1" readingOrder="1"/>
    </xf>
    <xf numFmtId="0" fontId="43" fillId="2" borderId="111" xfId="0" applyFont="1" applyFill="1" applyBorder="1" applyAlignment="1">
      <alignment horizontal="center" vertical="center" wrapText="1" readingOrder="1"/>
    </xf>
    <xf numFmtId="0" fontId="15" fillId="2" borderId="111" xfId="0" applyFont="1" applyFill="1" applyBorder="1" applyAlignment="1">
      <alignment horizontal="left" vertical="center" wrapText="1" readingOrder="1"/>
    </xf>
    <xf numFmtId="9" fontId="43" fillId="2" borderId="112" xfId="0" applyNumberFormat="1" applyFont="1" applyFill="1" applyBorder="1" applyAlignment="1">
      <alignment horizontal="center" vertical="center" wrapText="1" readingOrder="1"/>
    </xf>
    <xf numFmtId="0" fontId="43" fillId="2" borderId="115" xfId="0" applyFont="1" applyFill="1" applyBorder="1" applyAlignment="1">
      <alignment horizontal="center" vertical="center" wrapText="1" readingOrder="1"/>
    </xf>
    <xf numFmtId="0" fontId="15" fillId="2" borderId="115" xfId="0" applyFont="1" applyFill="1" applyBorder="1" applyAlignment="1">
      <alignment horizontal="left" vertical="center" wrapText="1" readingOrder="1"/>
    </xf>
    <xf numFmtId="9" fontId="43" fillId="2" borderId="116" xfId="0" applyNumberFormat="1" applyFont="1" applyFill="1" applyBorder="1" applyAlignment="1">
      <alignment horizontal="center" vertical="center" wrapText="1" readingOrder="1"/>
    </xf>
    <xf numFmtId="0" fontId="15" fillId="2" borderId="116" xfId="0" applyFont="1" applyFill="1" applyBorder="1" applyAlignment="1">
      <alignment horizontal="center" vertical="center" wrapText="1" readingOrder="1"/>
    </xf>
    <xf numFmtId="0" fontId="43" fillId="2" borderId="123" xfId="0" applyFont="1" applyFill="1" applyBorder="1" applyAlignment="1">
      <alignment horizontal="center" vertical="center" wrapText="1" readingOrder="1"/>
    </xf>
    <xf numFmtId="0" fontId="15" fillId="2" borderId="123" xfId="0" applyFont="1" applyFill="1" applyBorder="1" applyAlignment="1">
      <alignment horizontal="left" vertical="center" wrapText="1" readingOrder="1"/>
    </xf>
    <xf numFmtId="0" fontId="15" fillId="2" borderId="124" xfId="0" applyFont="1" applyFill="1" applyBorder="1" applyAlignment="1">
      <alignment horizontal="center" vertical="center" wrapText="1" readingOrder="1"/>
    </xf>
    <xf numFmtId="0" fontId="10" fillId="2" borderId="1" xfId="0" applyFont="1" applyFill="1" applyBorder="1"/>
    <xf numFmtId="0" fontId="40" fillId="0" borderId="0" xfId="0" applyFont="1"/>
    <xf numFmtId="0" fontId="44" fillId="0" borderId="102" xfId="0" applyFont="1" applyBorder="1" applyAlignment="1">
      <alignment horizontal="left" vertical="center" wrapText="1" readingOrder="1"/>
    </xf>
    <xf numFmtId="0" fontId="14" fillId="0" borderId="63" xfId="0" applyFont="1" applyBorder="1" applyAlignment="1">
      <alignment horizontal="justify" vertical="top" wrapText="1"/>
    </xf>
    <xf numFmtId="0" fontId="14" fillId="0" borderId="56" xfId="0" applyFont="1" applyBorder="1" applyAlignment="1">
      <alignment horizontal="justify" vertical="top" wrapText="1"/>
    </xf>
    <xf numFmtId="0" fontId="14" fillId="0" borderId="60" xfId="0" applyFont="1" applyBorder="1" applyAlignment="1">
      <alignment horizontal="justify" vertical="top" wrapText="1"/>
    </xf>
    <xf numFmtId="0" fontId="49" fillId="0" borderId="63" xfId="0" applyFont="1" applyBorder="1" applyAlignment="1">
      <alignment horizontal="left" vertical="top"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2" fillId="4" borderId="43" xfId="0" applyFont="1" applyFill="1" applyBorder="1" applyAlignment="1">
      <alignment horizontal="center" vertical="center"/>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13" fillId="4" borderId="49" xfId="0" applyFont="1" applyFill="1" applyBorder="1" applyAlignment="1">
      <alignment horizontal="left" vertical="center"/>
    </xf>
    <xf numFmtId="0" fontId="3" fillId="0" borderId="50" xfId="0" applyFont="1" applyBorder="1"/>
    <xf numFmtId="0" fontId="14" fillId="2" borderId="49" xfId="0" applyFont="1" applyFill="1" applyBorder="1" applyAlignment="1">
      <alignment horizontal="left" vertical="center"/>
    </xf>
    <xf numFmtId="0" fontId="3" fillId="0" borderId="51" xfId="0" applyFont="1" applyBorder="1" applyAlignment="1">
      <alignment horizontal="left"/>
    </xf>
    <xf numFmtId="0" fontId="3" fillId="0" borderId="52" xfId="0" applyFont="1" applyBorder="1" applyAlignment="1">
      <alignment horizontal="left"/>
    </xf>
    <xf numFmtId="0" fontId="14" fillId="2" borderId="49" xfId="0" applyFont="1" applyFill="1" applyBorder="1" applyAlignment="1">
      <alignment horizontal="left" vertical="center" wrapText="1"/>
    </xf>
    <xf numFmtId="0" fontId="8" fillId="4" borderId="57" xfId="0" applyFont="1" applyFill="1" applyBorder="1" applyAlignment="1">
      <alignment horizontal="center" vertical="center" wrapText="1"/>
    </xf>
    <xf numFmtId="0" fontId="3" fillId="0" borderId="61" xfId="0" applyFont="1" applyBorder="1"/>
    <xf numFmtId="0" fontId="8" fillId="4" borderId="56" xfId="0" applyFont="1" applyFill="1" applyBorder="1" applyAlignment="1">
      <alignment horizontal="center" vertical="center" wrapText="1"/>
    </xf>
    <xf numFmtId="0" fontId="8" fillId="4" borderId="57" xfId="0" applyFont="1" applyFill="1" applyBorder="1" applyAlignment="1">
      <alignment horizontal="center" vertical="center"/>
    </xf>
    <xf numFmtId="0" fontId="3" fillId="0" borderId="60" xfId="0" applyFont="1" applyBorder="1"/>
    <xf numFmtId="0" fontId="8" fillId="4" borderId="59" xfId="0" applyFont="1" applyFill="1" applyBorder="1" applyAlignment="1">
      <alignment horizontal="center" vertical="center"/>
    </xf>
    <xf numFmtId="0" fontId="3" fillId="0" borderId="62" xfId="0" applyFont="1" applyBorder="1"/>
    <xf numFmtId="0" fontId="8" fillId="4" borderId="59" xfId="0" applyFont="1" applyFill="1" applyBorder="1" applyAlignment="1">
      <alignment horizontal="center" vertical="center" wrapText="1"/>
    </xf>
    <xf numFmtId="0" fontId="8" fillId="4" borderId="56" xfId="0" applyFont="1" applyFill="1" applyBorder="1" applyAlignment="1">
      <alignment horizontal="center" vertical="center" textRotation="90" wrapText="1"/>
    </xf>
    <xf numFmtId="0" fontId="8" fillId="4" borderId="49" xfId="0" applyFont="1" applyFill="1" applyBorder="1" applyAlignment="1">
      <alignment horizontal="center" vertical="center" wrapText="1"/>
    </xf>
    <xf numFmtId="0" fontId="3" fillId="0" borderId="51" xfId="0" applyFont="1" applyBorder="1"/>
    <xf numFmtId="0" fontId="3" fillId="0" borderId="52" xfId="0" applyFont="1" applyBorder="1"/>
    <xf numFmtId="0" fontId="8" fillId="4" borderId="49" xfId="0" applyFont="1" applyFill="1" applyBorder="1" applyAlignment="1">
      <alignment horizontal="center" vertical="center"/>
    </xf>
    <xf numFmtId="0" fontId="8" fillId="4" borderId="53" xfId="0" applyFont="1" applyFill="1" applyBorder="1" applyAlignment="1">
      <alignment horizontal="center" vertical="center"/>
    </xf>
    <xf numFmtId="0" fontId="3" fillId="0" borderId="54" xfId="0" applyFont="1" applyBorder="1"/>
    <xf numFmtId="0" fontId="3" fillId="0" borderId="55" xfId="0" applyFont="1" applyBorder="1"/>
    <xf numFmtId="0" fontId="2" fillId="4" borderId="56" xfId="0" applyFont="1" applyFill="1" applyBorder="1" applyAlignment="1">
      <alignment horizontal="center" vertical="center" textRotation="90"/>
    </xf>
    <xf numFmtId="0" fontId="8" fillId="4" borderId="56" xfId="0" applyFont="1" applyFill="1" applyBorder="1" applyAlignment="1">
      <alignment horizontal="center" vertical="center"/>
    </xf>
    <xf numFmtId="0" fontId="14" fillId="0" borderId="56" xfId="0" applyFont="1" applyBorder="1" applyAlignment="1">
      <alignment horizontal="center" vertical="top"/>
    </xf>
    <xf numFmtId="0" fontId="3" fillId="0" borderId="65" xfId="0" applyFont="1" applyBorder="1"/>
    <xf numFmtId="0" fontId="16" fillId="0" borderId="56" xfId="0" applyFont="1" applyBorder="1" applyAlignment="1">
      <alignment horizontal="center" vertical="top" wrapText="1"/>
    </xf>
    <xf numFmtId="9" fontId="14" fillId="0" borderId="56" xfId="0" applyNumberFormat="1" applyFont="1" applyBorder="1" applyAlignment="1">
      <alignment horizontal="center" vertical="top" wrapText="1"/>
    </xf>
    <xf numFmtId="9" fontId="49" fillId="0" borderId="56" xfId="0" applyNumberFormat="1" applyFont="1" applyBorder="1" applyAlignment="1">
      <alignment horizontal="center" vertical="top" wrapText="1"/>
    </xf>
    <xf numFmtId="0" fontId="16" fillId="0" borderId="56" xfId="0" applyFont="1" applyBorder="1" applyAlignment="1">
      <alignment horizontal="center" vertical="top"/>
    </xf>
    <xf numFmtId="0" fontId="6" fillId="0" borderId="56" xfId="0" applyFont="1" applyBorder="1" applyAlignment="1">
      <alignment horizontal="center" vertical="center"/>
    </xf>
    <xf numFmtId="0" fontId="14" fillId="0" borderId="56" xfId="0" applyFont="1" applyBorder="1" applyAlignment="1">
      <alignment horizontal="center" vertical="top" wrapText="1"/>
    </xf>
    <xf numFmtId="0" fontId="3" fillId="0" borderId="65" xfId="0" applyFont="1" applyBorder="1" applyAlignment="1">
      <alignment vertical="top"/>
    </xf>
    <xf numFmtId="0" fontId="14" fillId="0" borderId="56" xfId="0" applyFont="1" applyBorder="1" applyAlignment="1">
      <alignment horizontal="justify" vertical="top" wrapText="1"/>
    </xf>
    <xf numFmtId="0" fontId="3" fillId="0" borderId="65" xfId="0" applyFont="1" applyBorder="1" applyAlignment="1">
      <alignment horizontal="justify" vertical="top"/>
    </xf>
    <xf numFmtId="0" fontId="3" fillId="0" borderId="60" xfId="0" applyFont="1" applyBorder="1" applyAlignment="1">
      <alignment horizontal="justify" vertical="top"/>
    </xf>
    <xf numFmtId="164" fontId="15" fillId="0" borderId="56" xfId="0" applyNumberFormat="1" applyFont="1" applyBorder="1" applyAlignment="1">
      <alignment horizontal="left" vertical="top" wrapText="1"/>
    </xf>
    <xf numFmtId="0" fontId="3" fillId="0" borderId="60" xfId="0" applyFont="1" applyBorder="1" applyAlignment="1">
      <alignment vertical="top"/>
    </xf>
    <xf numFmtId="164" fontId="14" fillId="0" borderId="64" xfId="0" applyNumberFormat="1" applyFont="1" applyBorder="1" applyAlignment="1">
      <alignment horizontal="left" vertical="top" wrapText="1"/>
    </xf>
    <xf numFmtId="0" fontId="3" fillId="0" borderId="64" xfId="0" applyFont="1" applyBorder="1" applyAlignment="1">
      <alignment vertical="top"/>
    </xf>
    <xf numFmtId="0" fontId="49" fillId="0" borderId="45" xfId="0" applyFont="1" applyBorder="1" applyAlignment="1">
      <alignment horizontal="center" vertical="top" wrapText="1"/>
    </xf>
    <xf numFmtId="0" fontId="3" fillId="0" borderId="64" xfId="0" applyFont="1" applyBorder="1"/>
    <xf numFmtId="0" fontId="8" fillId="0" borderId="56" xfId="0" applyFont="1" applyBorder="1" applyAlignment="1">
      <alignment horizontal="center" vertical="top" wrapText="1"/>
    </xf>
    <xf numFmtId="9" fontId="6" fillId="0" borderId="56" xfId="0" applyNumberFormat="1" applyFont="1" applyBorder="1" applyAlignment="1">
      <alignment horizontal="center" vertical="top" wrapText="1"/>
    </xf>
    <xf numFmtId="0" fontId="8" fillId="0" borderId="56" xfId="0" applyFont="1" applyBorder="1" applyAlignment="1">
      <alignment horizontal="center" vertical="top"/>
    </xf>
    <xf numFmtId="0" fontId="6" fillId="0" borderId="56" xfId="0" applyFont="1" applyBorder="1" applyAlignment="1">
      <alignment horizontal="center" vertical="top" wrapText="1"/>
    </xf>
    <xf numFmtId="0" fontId="6" fillId="0" borderId="65" xfId="0" applyFont="1" applyBorder="1" applyAlignment="1">
      <alignment horizontal="center" vertical="top" wrapText="1"/>
    </xf>
    <xf numFmtId="0" fontId="6" fillId="0" borderId="66" xfId="0" applyFont="1" applyBorder="1" applyAlignment="1">
      <alignment horizontal="center" vertical="top" wrapText="1"/>
    </xf>
    <xf numFmtId="0" fontId="3" fillId="0" borderId="66" xfId="0" applyFont="1" applyBorder="1"/>
    <xf numFmtId="0" fontId="6" fillId="0" borderId="45" xfId="0" applyFont="1" applyBorder="1" applyAlignment="1">
      <alignment horizontal="center" vertical="top" wrapText="1"/>
    </xf>
    <xf numFmtId="0" fontId="6" fillId="0" borderId="56" xfId="0" applyFont="1" applyBorder="1" applyAlignment="1">
      <alignment horizontal="center" vertical="top"/>
    </xf>
    <xf numFmtId="0" fontId="6" fillId="0" borderId="43" xfId="0" applyFont="1" applyBorder="1" applyAlignment="1">
      <alignment horizontal="center" vertical="top" wrapText="1"/>
    </xf>
    <xf numFmtId="0" fontId="6" fillId="0" borderId="49" xfId="0" applyFont="1" applyBorder="1" applyAlignment="1">
      <alignment horizontal="left" vertical="center" wrapText="1"/>
    </xf>
    <xf numFmtId="0" fontId="14" fillId="0" borderId="65" xfId="0" applyFont="1" applyBorder="1" applyAlignment="1">
      <alignment horizontal="center" vertical="top" wrapText="1"/>
    </xf>
    <xf numFmtId="0" fontId="14" fillId="0" borderId="60" xfId="0" applyFont="1" applyBorder="1" applyAlignment="1">
      <alignment horizontal="center" vertical="top" wrapText="1"/>
    </xf>
    <xf numFmtId="0" fontId="49" fillId="0" borderId="56" xfId="0" applyFont="1" applyBorder="1" applyAlignment="1">
      <alignment horizontal="center" vertical="top" wrapText="1"/>
    </xf>
    <xf numFmtId="166" fontId="14" fillId="0" borderId="56" xfId="0" applyNumberFormat="1" applyFont="1" applyBorder="1" applyAlignment="1">
      <alignment horizontal="center" vertical="top" wrapText="1"/>
    </xf>
    <xf numFmtId="166" fontId="14" fillId="0" borderId="65" xfId="0" applyNumberFormat="1" applyFont="1" applyBorder="1" applyAlignment="1">
      <alignment horizontal="center" vertical="top" wrapText="1"/>
    </xf>
    <xf numFmtId="166" fontId="14" fillId="0" borderId="60" xfId="0" applyNumberFormat="1" applyFont="1" applyBorder="1" applyAlignment="1">
      <alignment horizontal="center" vertical="top" wrapText="1"/>
    </xf>
    <xf numFmtId="0" fontId="19" fillId="6" borderId="67" xfId="0" applyFont="1" applyFill="1" applyBorder="1" applyAlignment="1">
      <alignment horizontal="center" vertical="center" wrapText="1" readingOrder="1"/>
    </xf>
    <xf numFmtId="0" fontId="3" fillId="0" borderId="75" xfId="0" applyFont="1" applyBorder="1"/>
    <xf numFmtId="0" fontId="3" fillId="0" borderId="72" xfId="0" applyFont="1" applyBorder="1"/>
    <xf numFmtId="0" fontId="3" fillId="0" borderId="85" xfId="0" applyFont="1" applyBorder="1"/>
    <xf numFmtId="0" fontId="19" fillId="7" borderId="88" xfId="0" applyFont="1" applyFill="1" applyBorder="1" applyAlignment="1">
      <alignment horizontal="center" wrapText="1" readingOrder="1"/>
    </xf>
    <xf numFmtId="0" fontId="3" fillId="0" borderId="69" xfId="0" applyFont="1" applyBorder="1"/>
    <xf numFmtId="0" fontId="3" fillId="0" borderId="84" xfId="0" applyFont="1" applyBorder="1"/>
    <xf numFmtId="0" fontId="3" fillId="0" borderId="74" xfId="0" applyFont="1" applyBorder="1"/>
    <xf numFmtId="0" fontId="19" fillId="7" borderId="67" xfId="0" applyFont="1" applyFill="1" applyBorder="1" applyAlignment="1">
      <alignment horizontal="center" wrapText="1" readingOrder="1"/>
    </xf>
    <xf numFmtId="0" fontId="19" fillId="6" borderId="76" xfId="0" applyFont="1" applyFill="1" applyBorder="1" applyAlignment="1">
      <alignment horizontal="center" vertical="center" wrapText="1" readingOrder="1"/>
    </xf>
    <xf numFmtId="0" fontId="3" fillId="0" borderId="79" xfId="0" applyFont="1" applyBorder="1"/>
    <xf numFmtId="0" fontId="19" fillId="6" borderId="80" xfId="0" applyFont="1" applyFill="1" applyBorder="1" applyAlignment="1">
      <alignment horizontal="center" vertical="center" wrapText="1" readingOrder="1"/>
    </xf>
    <xf numFmtId="0" fontId="19" fillId="6" borderId="88" xfId="0" applyFont="1" applyFill="1" applyBorder="1" applyAlignment="1">
      <alignment horizontal="center" vertical="center" wrapText="1" readingOrder="1"/>
    </xf>
    <xf numFmtId="0" fontId="19" fillId="7" borderId="80" xfId="0" applyFont="1" applyFill="1" applyBorder="1" applyAlignment="1">
      <alignment horizontal="center" wrapText="1" readingOrder="1"/>
    </xf>
    <xf numFmtId="0" fontId="3" fillId="0" borderId="89" xfId="0" applyFont="1" applyBorder="1"/>
    <xf numFmtId="0" fontId="3" fillId="0" borderId="92" xfId="0" applyFont="1" applyBorder="1"/>
    <xf numFmtId="0" fontId="3" fillId="0" borderId="93" xfId="0" applyFont="1" applyBorder="1"/>
    <xf numFmtId="0" fontId="3" fillId="0" borderId="91" xfId="0" applyFont="1" applyBorder="1"/>
    <xf numFmtId="0" fontId="19" fillId="8" borderId="80" xfId="0" applyFont="1" applyFill="1" applyBorder="1" applyAlignment="1">
      <alignment horizontal="center" wrapText="1" readingOrder="1"/>
    </xf>
    <xf numFmtId="0" fontId="3" fillId="0" borderId="78" xfId="0" applyFont="1" applyBorder="1"/>
    <xf numFmtId="0" fontId="19" fillId="8" borderId="76" xfId="0" applyFont="1" applyFill="1" applyBorder="1" applyAlignment="1">
      <alignment horizontal="center" wrapText="1" readingOrder="1"/>
    </xf>
    <xf numFmtId="0" fontId="19" fillId="7" borderId="76" xfId="0" applyFont="1" applyFill="1" applyBorder="1" applyAlignment="1">
      <alignment horizontal="center" wrapText="1" readingOrder="1"/>
    </xf>
    <xf numFmtId="0" fontId="19" fillId="9" borderId="67" xfId="0" applyFont="1" applyFill="1" applyBorder="1" applyAlignment="1">
      <alignment horizontal="center" wrapText="1" readingOrder="1"/>
    </xf>
    <xf numFmtId="0" fontId="19" fillId="8" borderId="67" xfId="0" applyFont="1" applyFill="1" applyBorder="1" applyAlignment="1">
      <alignment horizontal="center" wrapText="1" readingOrder="1"/>
    </xf>
    <xf numFmtId="0" fontId="19" fillId="8" borderId="88" xfId="0" applyFont="1" applyFill="1" applyBorder="1" applyAlignment="1">
      <alignment horizontal="center" wrapText="1" readingOrder="1"/>
    </xf>
    <xf numFmtId="0" fontId="20" fillId="9"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3" fillId="0" borderId="86" xfId="0" applyFont="1" applyBorder="1"/>
    <xf numFmtId="0" fontId="3" fillId="0" borderId="87" xfId="0" applyFont="1" applyBorder="1"/>
    <xf numFmtId="0" fontId="3" fillId="0" borderId="94" xfId="0" applyFont="1" applyBorder="1"/>
    <xf numFmtId="0" fontId="3" fillId="0" borderId="95" xfId="0" applyFont="1" applyBorder="1"/>
    <xf numFmtId="0" fontId="3" fillId="0" borderId="96" xfId="0" applyFont="1" applyBorder="1"/>
    <xf numFmtId="0" fontId="20" fillId="6" borderId="81" xfId="0" applyFont="1" applyFill="1" applyBorder="1" applyAlignment="1">
      <alignment horizontal="center" vertical="center" wrapText="1" readingOrder="1"/>
    </xf>
    <xf numFmtId="0" fontId="20" fillId="8" borderId="81" xfId="0" applyFont="1" applyFill="1" applyBorder="1" applyAlignment="1">
      <alignment horizontal="center" vertical="center" wrapText="1" readingOrder="1"/>
    </xf>
    <xf numFmtId="0" fontId="20" fillId="7" borderId="81" xfId="0" applyFont="1" applyFill="1" applyBorder="1" applyAlignment="1">
      <alignment horizontal="center" vertical="center" wrapText="1" readingOrder="1"/>
    </xf>
    <xf numFmtId="0" fontId="18" fillId="0" borderId="76" xfId="0" applyFont="1" applyBorder="1" applyAlignment="1">
      <alignment horizontal="center" vertical="center" wrapText="1"/>
    </xf>
    <xf numFmtId="0" fontId="3" fillId="0" borderId="77" xfId="0" applyFont="1" applyBorder="1"/>
    <xf numFmtId="0" fontId="3" fillId="0" borderId="90" xfId="0" applyFont="1" applyBorder="1"/>
    <xf numFmtId="0" fontId="19" fillId="9" borderId="76" xfId="0" applyFont="1" applyFill="1" applyBorder="1" applyAlignment="1">
      <alignment horizontal="center" wrapText="1" readingOrder="1"/>
    </xf>
    <xf numFmtId="0" fontId="19" fillId="9" borderId="88" xfId="0" applyFont="1" applyFill="1" applyBorder="1" applyAlignment="1">
      <alignment horizontal="center" wrapText="1" readingOrder="1"/>
    </xf>
    <xf numFmtId="0" fontId="19" fillId="9" borderId="80" xfId="0" applyFont="1" applyFill="1" applyBorder="1" applyAlignment="1">
      <alignment horizontal="center" wrapText="1" readingOrder="1"/>
    </xf>
    <xf numFmtId="0" fontId="12" fillId="0" borderId="0" xfId="0" applyFont="1" applyAlignment="1">
      <alignment horizontal="center" vertical="center" wrapText="1"/>
    </xf>
    <xf numFmtId="0" fontId="17" fillId="5" borderId="67" xfId="0" applyFont="1" applyFill="1" applyBorder="1" applyAlignment="1">
      <alignment horizontal="center" vertical="center" wrapText="1" readingOrder="1"/>
    </xf>
    <xf numFmtId="0" fontId="3" fillId="0" borderId="68" xfId="0" applyFont="1" applyBorder="1"/>
    <xf numFmtId="0" fontId="3" fillId="0" borderId="70" xfId="0" applyFont="1" applyBorder="1"/>
    <xf numFmtId="0" fontId="3" fillId="0" borderId="71" xfId="0" applyFont="1" applyBorder="1"/>
    <xf numFmtId="0" fontId="3" fillId="0" borderId="73" xfId="0" applyFont="1" applyBorder="1"/>
    <xf numFmtId="0" fontId="17" fillId="5" borderId="67" xfId="0" applyFont="1" applyFill="1" applyBorder="1" applyAlignment="1">
      <alignment horizontal="center" vertical="center" textRotation="90" wrapText="1" readingOrder="1"/>
    </xf>
    <xf numFmtId="0" fontId="25" fillId="6" borderId="81" xfId="0" applyFont="1" applyFill="1" applyBorder="1" applyAlignment="1">
      <alignment horizontal="center" vertical="center" wrapText="1" readingOrder="1"/>
    </xf>
    <xf numFmtId="0" fontId="25" fillId="8" borderId="81" xfId="0" applyFont="1" applyFill="1" applyBorder="1" applyAlignment="1">
      <alignment horizontal="center" vertical="center" wrapText="1" readingOrder="1"/>
    </xf>
    <xf numFmtId="0" fontId="25" fillId="7" borderId="81" xfId="0" applyFont="1" applyFill="1" applyBorder="1" applyAlignment="1">
      <alignment horizontal="center" vertical="center" wrapText="1" readingOrder="1"/>
    </xf>
    <xf numFmtId="0" fontId="25" fillId="9" borderId="81" xfId="0" applyFont="1" applyFill="1" applyBorder="1" applyAlignment="1">
      <alignment horizontal="center" vertical="center" wrapText="1" readingOrder="1"/>
    </xf>
    <xf numFmtId="0" fontId="23" fillId="0" borderId="76" xfId="0" applyFont="1" applyBorder="1" applyAlignment="1">
      <alignment horizontal="center" vertical="center" wrapText="1"/>
    </xf>
    <xf numFmtId="0" fontId="22" fillId="0" borderId="0" xfId="0" applyFont="1" applyAlignment="1">
      <alignment horizontal="center" vertical="center" wrapText="1"/>
    </xf>
    <xf numFmtId="0" fontId="13" fillId="0" borderId="0" xfId="0" applyFont="1" applyAlignment="1">
      <alignment horizontal="center" vertical="center"/>
    </xf>
    <xf numFmtId="0" fontId="31" fillId="0" borderId="0" xfId="0" applyFont="1" applyAlignment="1">
      <alignment horizontal="center" vertical="center"/>
    </xf>
    <xf numFmtId="0" fontId="14" fillId="2" borderId="125" xfId="0" applyFont="1" applyFill="1" applyBorder="1" applyAlignment="1">
      <alignment horizontal="left" vertical="center" wrapText="1"/>
    </xf>
    <xf numFmtId="0" fontId="3" fillId="0" borderId="126" xfId="0" applyFont="1" applyBorder="1"/>
    <xf numFmtId="0" fontId="43" fillId="2" borderId="118" xfId="0" applyFont="1" applyFill="1" applyBorder="1" applyAlignment="1">
      <alignment horizontal="center" vertical="center" wrapText="1" readingOrder="1"/>
    </xf>
    <xf numFmtId="0" fontId="3" fillId="0" borderId="117" xfId="0" applyFont="1" applyBorder="1"/>
    <xf numFmtId="0" fontId="3" fillId="0" borderId="122" xfId="0" applyFont="1" applyBorder="1"/>
    <xf numFmtId="0" fontId="41" fillId="15" borderId="103" xfId="0" applyFont="1" applyFill="1" applyBorder="1" applyAlignment="1">
      <alignment horizontal="center" vertical="center" wrapText="1" readingOrder="1"/>
    </xf>
    <xf numFmtId="0" fontId="3" fillId="0" borderId="104" xfId="0" applyFont="1" applyBorder="1"/>
    <xf numFmtId="0" fontId="3" fillId="0" borderId="105" xfId="0" applyFont="1" applyBorder="1"/>
    <xf numFmtId="0" fontId="43" fillId="15" borderId="103" xfId="0" applyFont="1" applyFill="1" applyBorder="1" applyAlignment="1">
      <alignment horizontal="center" vertical="center" wrapText="1" readingOrder="1"/>
    </xf>
    <xf numFmtId="0" fontId="3" fillId="0" borderId="106" xfId="0" applyFont="1" applyBorder="1"/>
    <xf numFmtId="0" fontId="43" fillId="2" borderId="109" xfId="0" applyFont="1" applyFill="1" applyBorder="1" applyAlignment="1">
      <alignment horizontal="center" vertical="center" wrapText="1" readingOrder="1"/>
    </xf>
    <xf numFmtId="0" fontId="3" fillId="0" borderId="113" xfId="0" applyFont="1" applyBorder="1"/>
    <xf numFmtId="0" fontId="3" fillId="0" borderId="119" xfId="0" applyFont="1" applyBorder="1"/>
    <xf numFmtId="0" fontId="43" fillId="2" borderId="110" xfId="0" applyFont="1" applyFill="1" applyBorder="1" applyAlignment="1">
      <alignment horizontal="center" vertical="center" wrapText="1" readingOrder="1"/>
    </xf>
    <xf numFmtId="0" fontId="3" fillId="0" borderId="114" xfId="0" applyFont="1" applyBorder="1"/>
    <xf numFmtId="0" fontId="43" fillId="2" borderId="120" xfId="0" applyFont="1" applyFill="1" applyBorder="1" applyAlignment="1">
      <alignment horizontal="center" vertical="center" wrapText="1" readingOrder="1"/>
    </xf>
    <xf numFmtId="0" fontId="3" fillId="0" borderId="121" xfId="0" applyFont="1" applyBorder="1"/>
  </cellXfs>
  <cellStyles count="1">
    <cellStyle name="Normal" xfId="0" builtinId="0"/>
  </cellStyles>
  <dxfs count="302">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301"/>
      <tableStyleElement type="firstRowStripe" dxfId="300"/>
      <tableStyleElement type="secondRowStripe" dxfId="29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zoomScale="70" zoomScaleNormal="70" workbookViewId="0"/>
  </sheetViews>
  <sheetFormatPr baseColWidth="10" defaultColWidth="14.44140625" defaultRowHeight="15" customHeight="1"/>
  <cols>
    <col min="1" max="1" width="2.88671875" customWidth="1"/>
    <col min="2" max="3" width="24.6640625" customWidth="1"/>
    <col min="4" max="4" width="16" customWidth="1"/>
    <col min="5" max="5" width="24.6640625" customWidth="1"/>
    <col min="6" max="6" width="27.6640625" customWidth="1"/>
    <col min="7" max="8" width="24.6640625" customWidth="1"/>
    <col min="9" max="25" width="11.44140625" customWidth="1"/>
  </cols>
  <sheetData>
    <row r="1" spans="1:25" ht="14.4">
      <c r="A1" s="1"/>
      <c r="B1" s="1"/>
      <c r="C1" s="1"/>
      <c r="D1" s="1"/>
      <c r="E1" s="1"/>
      <c r="F1" s="1"/>
      <c r="G1" s="1"/>
      <c r="H1" s="1"/>
      <c r="I1" s="1"/>
      <c r="J1" s="1"/>
      <c r="K1" s="1"/>
      <c r="L1" s="1"/>
      <c r="M1" s="1"/>
      <c r="N1" s="1"/>
      <c r="O1" s="1"/>
      <c r="P1" s="1"/>
      <c r="Q1" s="1"/>
      <c r="R1" s="1"/>
      <c r="S1" s="1"/>
      <c r="T1" s="1"/>
      <c r="U1" s="1"/>
      <c r="V1" s="1"/>
    </row>
    <row r="2" spans="1:25" ht="14.4">
      <c r="A2" s="1"/>
      <c r="B2" s="141" t="s">
        <v>0</v>
      </c>
      <c r="C2" s="142"/>
      <c r="D2" s="142"/>
      <c r="E2" s="142"/>
      <c r="F2" s="142"/>
      <c r="G2" s="142"/>
      <c r="H2" s="143"/>
      <c r="I2" s="1"/>
      <c r="J2" s="1"/>
      <c r="K2" s="1"/>
      <c r="L2" s="1"/>
      <c r="M2" s="1"/>
      <c r="N2" s="1"/>
      <c r="O2" s="1"/>
      <c r="P2" s="1"/>
      <c r="Q2" s="1"/>
      <c r="R2" s="1"/>
      <c r="S2" s="1"/>
      <c r="T2" s="1"/>
      <c r="U2" s="1"/>
      <c r="V2" s="1"/>
    </row>
    <row r="3" spans="1:25" ht="14.4">
      <c r="A3" s="1"/>
      <c r="B3" s="2"/>
      <c r="C3" s="3"/>
      <c r="D3" s="3"/>
      <c r="E3" s="3"/>
      <c r="F3" s="3"/>
      <c r="G3" s="3"/>
      <c r="H3" s="4"/>
      <c r="I3" s="1"/>
      <c r="J3" s="1"/>
      <c r="K3" s="1"/>
      <c r="L3" s="1"/>
      <c r="M3" s="1"/>
      <c r="N3" s="1"/>
      <c r="O3" s="1"/>
      <c r="P3" s="1"/>
      <c r="Q3" s="1"/>
      <c r="R3" s="1"/>
      <c r="S3" s="1"/>
      <c r="T3" s="1"/>
      <c r="U3" s="1"/>
      <c r="V3" s="1"/>
    </row>
    <row r="4" spans="1:25" ht="63" customHeight="1">
      <c r="A4" s="1"/>
      <c r="B4" s="144" t="s">
        <v>1</v>
      </c>
      <c r="C4" s="145"/>
      <c r="D4" s="145"/>
      <c r="E4" s="145"/>
      <c r="F4" s="145"/>
      <c r="G4" s="145"/>
      <c r="H4" s="146"/>
      <c r="I4" s="1"/>
      <c r="J4" s="1"/>
      <c r="K4" s="1"/>
      <c r="L4" s="1"/>
      <c r="M4" s="1"/>
      <c r="N4" s="1"/>
      <c r="O4" s="1"/>
      <c r="P4" s="1"/>
      <c r="Q4" s="1"/>
      <c r="R4" s="1"/>
      <c r="S4" s="1"/>
      <c r="T4" s="1"/>
      <c r="U4" s="1"/>
      <c r="V4" s="1"/>
    </row>
    <row r="5" spans="1:25" ht="63" customHeight="1">
      <c r="A5" s="1"/>
      <c r="B5" s="147"/>
      <c r="C5" s="148"/>
      <c r="D5" s="148"/>
      <c r="E5" s="148"/>
      <c r="F5" s="148"/>
      <c r="G5" s="148"/>
      <c r="H5" s="149"/>
      <c r="I5" s="1"/>
      <c r="J5" s="1"/>
      <c r="K5" s="1"/>
      <c r="L5" s="1"/>
      <c r="M5" s="1"/>
      <c r="N5" s="1"/>
      <c r="O5" s="1"/>
      <c r="P5" s="1"/>
      <c r="Q5" s="1"/>
      <c r="R5" s="1"/>
      <c r="S5" s="1"/>
      <c r="T5" s="1"/>
      <c r="U5" s="1"/>
      <c r="V5" s="1"/>
    </row>
    <row r="6" spans="1:25" ht="14.4">
      <c r="A6" s="1"/>
      <c r="B6" s="150" t="s">
        <v>2</v>
      </c>
      <c r="C6" s="151"/>
      <c r="D6" s="151"/>
      <c r="E6" s="151"/>
      <c r="F6" s="151"/>
      <c r="G6" s="151"/>
      <c r="H6" s="152"/>
      <c r="I6" s="1"/>
      <c r="J6" s="1"/>
      <c r="K6" s="1"/>
      <c r="L6" s="1"/>
      <c r="M6" s="1"/>
      <c r="N6" s="1"/>
      <c r="O6" s="1"/>
      <c r="P6" s="1"/>
      <c r="Q6" s="1"/>
      <c r="R6" s="1"/>
      <c r="S6" s="1"/>
      <c r="T6" s="1"/>
      <c r="U6" s="1"/>
      <c r="V6" s="1"/>
    </row>
    <row r="7" spans="1:25" ht="95.25" customHeight="1">
      <c r="A7" s="1"/>
      <c r="B7" s="153" t="s">
        <v>3</v>
      </c>
      <c r="C7" s="154"/>
      <c r="D7" s="154"/>
      <c r="E7" s="154"/>
      <c r="F7" s="154"/>
      <c r="G7" s="154"/>
      <c r="H7" s="155"/>
      <c r="I7" s="1"/>
      <c r="J7" s="1"/>
      <c r="K7" s="1"/>
      <c r="L7" s="1"/>
      <c r="M7" s="1"/>
      <c r="N7" s="1"/>
      <c r="O7" s="1"/>
      <c r="P7" s="1"/>
      <c r="Q7" s="1"/>
      <c r="R7" s="1"/>
      <c r="S7" s="1"/>
      <c r="T7" s="1"/>
      <c r="U7" s="1"/>
      <c r="V7" s="1"/>
    </row>
    <row r="8" spans="1:25" ht="14.4">
      <c r="A8" s="1"/>
      <c r="B8" s="5"/>
      <c r="C8" s="6"/>
      <c r="D8" s="6"/>
      <c r="E8" s="6"/>
      <c r="F8" s="6"/>
      <c r="G8" s="6"/>
      <c r="H8" s="7"/>
      <c r="I8" s="1"/>
      <c r="J8" s="1"/>
      <c r="K8" s="1"/>
      <c r="L8" s="1"/>
      <c r="M8" s="1"/>
      <c r="N8" s="1"/>
      <c r="O8" s="1"/>
      <c r="P8" s="1"/>
      <c r="Q8" s="1"/>
      <c r="R8" s="1"/>
      <c r="S8" s="1"/>
      <c r="T8" s="1"/>
      <c r="U8" s="1"/>
      <c r="V8" s="1"/>
    </row>
    <row r="9" spans="1:25" ht="16.5" customHeight="1">
      <c r="A9" s="1"/>
      <c r="B9" s="156" t="s">
        <v>4</v>
      </c>
      <c r="C9" s="145"/>
      <c r="D9" s="145"/>
      <c r="E9" s="145"/>
      <c r="F9" s="145"/>
      <c r="G9" s="145"/>
      <c r="H9" s="146"/>
      <c r="I9" s="1"/>
      <c r="J9" s="1"/>
      <c r="K9" s="1"/>
      <c r="L9" s="1"/>
      <c r="M9" s="1"/>
      <c r="N9" s="1"/>
      <c r="O9" s="1"/>
      <c r="P9" s="1"/>
      <c r="Q9" s="1"/>
      <c r="R9" s="1"/>
      <c r="S9" s="1"/>
      <c r="T9" s="1"/>
      <c r="U9" s="1"/>
      <c r="V9" s="1"/>
      <c r="W9" s="1"/>
      <c r="X9" s="1"/>
      <c r="Y9" s="1"/>
    </row>
    <row r="10" spans="1:25" ht="44.25" customHeight="1">
      <c r="A10" s="1"/>
      <c r="B10" s="157"/>
      <c r="C10" s="145"/>
      <c r="D10" s="145"/>
      <c r="E10" s="145"/>
      <c r="F10" s="145"/>
      <c r="G10" s="145"/>
      <c r="H10" s="146"/>
      <c r="I10" s="1"/>
      <c r="J10" s="1"/>
      <c r="K10" s="1"/>
      <c r="L10" s="1"/>
      <c r="M10" s="1"/>
      <c r="N10" s="1"/>
      <c r="O10" s="1"/>
      <c r="P10" s="1"/>
      <c r="Q10" s="1"/>
      <c r="R10" s="1"/>
      <c r="S10" s="1"/>
      <c r="T10" s="1"/>
      <c r="U10" s="1"/>
      <c r="V10" s="1"/>
      <c r="W10" s="1"/>
      <c r="X10" s="1"/>
      <c r="Y10" s="1"/>
    </row>
    <row r="11" spans="1:25" ht="14.4">
      <c r="A11" s="1"/>
      <c r="B11" s="8"/>
      <c r="C11" s="9"/>
      <c r="D11" s="10"/>
      <c r="E11" s="11"/>
      <c r="F11" s="11"/>
      <c r="G11" s="11"/>
      <c r="H11" s="12"/>
      <c r="I11" s="1"/>
      <c r="J11" s="1"/>
      <c r="K11" s="1"/>
      <c r="L11" s="1"/>
      <c r="M11" s="1"/>
      <c r="N11" s="1"/>
      <c r="O11" s="1"/>
      <c r="P11" s="1"/>
      <c r="Q11" s="1"/>
      <c r="R11" s="1"/>
      <c r="S11" s="1"/>
      <c r="T11" s="1"/>
      <c r="U11" s="1"/>
      <c r="V11" s="1"/>
      <c r="W11" s="1"/>
      <c r="X11" s="1"/>
      <c r="Y11" s="1"/>
    </row>
    <row r="12" spans="1:25" ht="14.4">
      <c r="A12" s="1"/>
      <c r="B12" s="8"/>
      <c r="C12" s="158" t="s">
        <v>5</v>
      </c>
      <c r="D12" s="159"/>
      <c r="E12" s="160" t="s">
        <v>6</v>
      </c>
      <c r="F12" s="161"/>
      <c r="G12" s="9"/>
      <c r="H12" s="12"/>
      <c r="I12" s="1"/>
      <c r="J12" s="1"/>
      <c r="K12" s="1"/>
      <c r="L12" s="1"/>
      <c r="M12" s="1"/>
      <c r="N12" s="1"/>
      <c r="O12" s="1"/>
      <c r="P12" s="1"/>
      <c r="Q12" s="1"/>
      <c r="R12" s="1"/>
      <c r="S12" s="1"/>
      <c r="T12" s="1"/>
      <c r="U12" s="1"/>
      <c r="V12" s="1"/>
      <c r="W12" s="1"/>
      <c r="X12" s="1"/>
      <c r="Y12" s="1"/>
    </row>
    <row r="13" spans="1:25" ht="35.25" customHeight="1">
      <c r="A13" s="1"/>
      <c r="B13" s="8"/>
      <c r="C13" s="162" t="s">
        <v>7</v>
      </c>
      <c r="D13" s="163"/>
      <c r="E13" s="164" t="s">
        <v>8</v>
      </c>
      <c r="F13" s="165"/>
      <c r="G13" s="9"/>
      <c r="H13" s="12"/>
      <c r="I13" s="1"/>
      <c r="J13" s="1"/>
      <c r="K13" s="1"/>
      <c r="L13" s="1"/>
      <c r="M13" s="1"/>
      <c r="N13" s="1"/>
      <c r="O13" s="1"/>
      <c r="P13" s="1"/>
      <c r="Q13" s="1"/>
      <c r="R13" s="1"/>
      <c r="S13" s="1"/>
      <c r="T13" s="1"/>
      <c r="U13" s="1"/>
      <c r="V13" s="1"/>
      <c r="W13" s="1"/>
      <c r="X13" s="1"/>
      <c r="Y13" s="1"/>
    </row>
    <row r="14" spans="1:25" ht="17.25" customHeight="1">
      <c r="A14" s="1"/>
      <c r="B14" s="8"/>
      <c r="C14" s="162" t="s">
        <v>9</v>
      </c>
      <c r="D14" s="163"/>
      <c r="E14" s="164" t="s">
        <v>10</v>
      </c>
      <c r="F14" s="165"/>
      <c r="G14" s="9"/>
      <c r="H14" s="12"/>
      <c r="I14" s="1"/>
      <c r="J14" s="1"/>
      <c r="K14" s="1"/>
      <c r="L14" s="1"/>
      <c r="M14" s="1"/>
      <c r="N14" s="1"/>
      <c r="O14" s="1"/>
      <c r="P14" s="1"/>
      <c r="Q14" s="1"/>
      <c r="R14" s="1"/>
      <c r="S14" s="1"/>
      <c r="T14" s="1"/>
      <c r="U14" s="1"/>
      <c r="V14" s="1"/>
      <c r="W14" s="1"/>
      <c r="X14" s="1"/>
      <c r="Y14" s="1"/>
    </row>
    <row r="15" spans="1:25" ht="19.5" customHeight="1">
      <c r="A15" s="1"/>
      <c r="B15" s="8"/>
      <c r="C15" s="162" t="s">
        <v>11</v>
      </c>
      <c r="D15" s="163"/>
      <c r="E15" s="164" t="s">
        <v>12</v>
      </c>
      <c r="F15" s="165"/>
      <c r="G15" s="9"/>
      <c r="H15" s="12"/>
      <c r="I15" s="1"/>
      <c r="J15" s="1"/>
      <c r="K15" s="1"/>
      <c r="L15" s="1"/>
      <c r="M15" s="1"/>
      <c r="N15" s="1"/>
      <c r="O15" s="1"/>
      <c r="P15" s="1"/>
      <c r="Q15" s="1"/>
      <c r="R15" s="1"/>
      <c r="S15" s="1"/>
      <c r="T15" s="1"/>
      <c r="U15" s="1"/>
      <c r="V15" s="1"/>
      <c r="W15" s="1"/>
      <c r="X15" s="1"/>
      <c r="Y15" s="1"/>
    </row>
    <row r="16" spans="1:25" ht="69.75" customHeight="1">
      <c r="A16" s="1"/>
      <c r="B16" s="8"/>
      <c r="C16" s="162" t="s">
        <v>13</v>
      </c>
      <c r="D16" s="163"/>
      <c r="E16" s="164" t="s">
        <v>14</v>
      </c>
      <c r="F16" s="165"/>
      <c r="G16" s="9"/>
      <c r="H16" s="12"/>
      <c r="I16" s="1"/>
      <c r="J16" s="1"/>
      <c r="K16" s="1"/>
      <c r="L16" s="1"/>
      <c r="M16" s="1"/>
      <c r="N16" s="1"/>
      <c r="O16" s="1"/>
      <c r="P16" s="1"/>
      <c r="Q16" s="1"/>
      <c r="R16" s="1"/>
      <c r="S16" s="1"/>
      <c r="T16" s="1"/>
      <c r="U16" s="1"/>
      <c r="V16" s="1"/>
      <c r="W16" s="1"/>
      <c r="X16" s="1"/>
      <c r="Y16" s="1"/>
    </row>
    <row r="17" spans="1:25" ht="34.5" customHeight="1">
      <c r="A17" s="1"/>
      <c r="B17" s="8"/>
      <c r="C17" s="166" t="s">
        <v>15</v>
      </c>
      <c r="D17" s="167"/>
      <c r="E17" s="168" t="s">
        <v>16</v>
      </c>
      <c r="F17" s="169"/>
      <c r="G17" s="9"/>
      <c r="H17" s="12"/>
      <c r="I17" s="1"/>
      <c r="J17" s="1"/>
      <c r="K17" s="1"/>
      <c r="L17" s="1"/>
      <c r="M17" s="1"/>
      <c r="N17" s="1"/>
      <c r="O17" s="1"/>
      <c r="P17" s="1"/>
      <c r="Q17" s="1"/>
      <c r="R17" s="1"/>
      <c r="S17" s="1"/>
      <c r="T17" s="1"/>
      <c r="U17" s="1"/>
      <c r="V17" s="1"/>
      <c r="W17" s="1"/>
      <c r="X17" s="1"/>
      <c r="Y17" s="1"/>
    </row>
    <row r="18" spans="1:25" ht="27.75" customHeight="1">
      <c r="A18" s="1"/>
      <c r="B18" s="8"/>
      <c r="C18" s="166" t="s">
        <v>17</v>
      </c>
      <c r="D18" s="167"/>
      <c r="E18" s="168" t="s">
        <v>18</v>
      </c>
      <c r="F18" s="169"/>
      <c r="G18" s="9"/>
      <c r="H18" s="12"/>
      <c r="I18" s="1"/>
      <c r="J18" s="1"/>
      <c r="K18" s="1"/>
      <c r="L18" s="1"/>
      <c r="M18" s="1"/>
      <c r="N18" s="1"/>
      <c r="O18" s="1"/>
      <c r="P18" s="1"/>
      <c r="Q18" s="1"/>
      <c r="R18" s="1"/>
      <c r="S18" s="1"/>
      <c r="T18" s="1"/>
      <c r="U18" s="1"/>
      <c r="V18" s="1"/>
      <c r="W18" s="1"/>
      <c r="X18" s="1"/>
      <c r="Y18" s="1"/>
    </row>
    <row r="19" spans="1:25" ht="28.5" customHeight="1">
      <c r="A19" s="1"/>
      <c r="B19" s="8"/>
      <c r="C19" s="166" t="s">
        <v>19</v>
      </c>
      <c r="D19" s="167"/>
      <c r="E19" s="168" t="s">
        <v>20</v>
      </c>
      <c r="F19" s="169"/>
      <c r="G19" s="9"/>
      <c r="H19" s="12"/>
      <c r="I19" s="1"/>
      <c r="J19" s="1"/>
      <c r="K19" s="1"/>
      <c r="L19" s="1"/>
      <c r="M19" s="1"/>
      <c r="N19" s="1"/>
      <c r="O19" s="1"/>
      <c r="P19" s="1"/>
      <c r="Q19" s="1"/>
      <c r="R19" s="1"/>
      <c r="S19" s="1"/>
      <c r="T19" s="1"/>
      <c r="U19" s="1"/>
      <c r="V19" s="1"/>
      <c r="W19" s="1"/>
      <c r="X19" s="1"/>
      <c r="Y19" s="1"/>
    </row>
    <row r="20" spans="1:25" ht="72.75" customHeight="1">
      <c r="A20" s="1"/>
      <c r="B20" s="8"/>
      <c r="C20" s="166" t="s">
        <v>21</v>
      </c>
      <c r="D20" s="167"/>
      <c r="E20" s="168" t="s">
        <v>22</v>
      </c>
      <c r="F20" s="169"/>
      <c r="G20" s="9"/>
      <c r="H20" s="12"/>
      <c r="I20" s="1"/>
      <c r="J20" s="1"/>
      <c r="K20" s="1"/>
      <c r="L20" s="1"/>
      <c r="M20" s="1"/>
      <c r="N20" s="1"/>
      <c r="O20" s="1"/>
      <c r="P20" s="1"/>
      <c r="Q20" s="1"/>
      <c r="R20" s="1"/>
      <c r="S20" s="1"/>
      <c r="T20" s="1"/>
      <c r="U20" s="1"/>
      <c r="V20" s="1"/>
      <c r="W20" s="1"/>
      <c r="X20" s="1"/>
      <c r="Y20" s="1"/>
    </row>
    <row r="21" spans="1:25" ht="64.5" customHeight="1">
      <c r="A21" s="1"/>
      <c r="B21" s="8"/>
      <c r="C21" s="166" t="s">
        <v>23</v>
      </c>
      <c r="D21" s="167"/>
      <c r="E21" s="168" t="s">
        <v>24</v>
      </c>
      <c r="F21" s="169"/>
      <c r="G21" s="9"/>
      <c r="H21" s="12"/>
      <c r="I21" s="1"/>
      <c r="J21" s="1"/>
      <c r="K21" s="1"/>
      <c r="L21" s="1"/>
      <c r="M21" s="1"/>
      <c r="N21" s="1"/>
      <c r="O21" s="1"/>
      <c r="P21" s="1"/>
      <c r="Q21" s="1"/>
      <c r="R21" s="1"/>
      <c r="S21" s="1"/>
      <c r="T21" s="1"/>
      <c r="U21" s="1"/>
      <c r="V21" s="1"/>
      <c r="W21" s="1"/>
      <c r="X21" s="1"/>
      <c r="Y21" s="1"/>
    </row>
    <row r="22" spans="1:25" ht="71.25" customHeight="1">
      <c r="A22" s="1"/>
      <c r="B22" s="8"/>
      <c r="C22" s="166" t="s">
        <v>25</v>
      </c>
      <c r="D22" s="167"/>
      <c r="E22" s="168" t="s">
        <v>26</v>
      </c>
      <c r="F22" s="169"/>
      <c r="G22" s="9"/>
      <c r="H22" s="12"/>
      <c r="I22" s="1"/>
      <c r="J22" s="1"/>
      <c r="K22" s="1"/>
      <c r="L22" s="1"/>
      <c r="M22" s="1"/>
      <c r="N22" s="1"/>
      <c r="O22" s="1"/>
      <c r="P22" s="1"/>
      <c r="Q22" s="1"/>
      <c r="R22" s="1"/>
      <c r="S22" s="1"/>
      <c r="T22" s="1"/>
      <c r="U22" s="1"/>
      <c r="V22" s="1"/>
      <c r="W22" s="1"/>
      <c r="X22" s="1"/>
      <c r="Y22" s="1"/>
    </row>
    <row r="23" spans="1:25" ht="55.5" customHeight="1">
      <c r="A23" s="1"/>
      <c r="B23" s="8"/>
      <c r="C23" s="166" t="s">
        <v>27</v>
      </c>
      <c r="D23" s="167"/>
      <c r="E23" s="168" t="s">
        <v>28</v>
      </c>
      <c r="F23" s="169"/>
      <c r="G23" s="9"/>
      <c r="H23" s="12"/>
      <c r="I23" s="1"/>
      <c r="J23" s="1"/>
      <c r="K23" s="1"/>
      <c r="L23" s="1"/>
      <c r="M23" s="1"/>
      <c r="N23" s="1"/>
      <c r="O23" s="1"/>
      <c r="P23" s="1"/>
      <c r="Q23" s="1"/>
      <c r="R23" s="1"/>
      <c r="S23" s="1"/>
      <c r="T23" s="1"/>
      <c r="U23" s="1"/>
      <c r="V23" s="1"/>
      <c r="W23" s="1"/>
      <c r="X23" s="1"/>
      <c r="Y23" s="1"/>
    </row>
    <row r="24" spans="1:25" ht="42" customHeight="1">
      <c r="A24" s="1"/>
      <c r="B24" s="8"/>
      <c r="C24" s="166" t="s">
        <v>29</v>
      </c>
      <c r="D24" s="167"/>
      <c r="E24" s="168" t="s">
        <v>30</v>
      </c>
      <c r="F24" s="169"/>
      <c r="G24" s="9"/>
      <c r="H24" s="12"/>
      <c r="I24" s="1"/>
      <c r="J24" s="1"/>
      <c r="K24" s="1"/>
      <c r="L24" s="1"/>
      <c r="M24" s="1"/>
      <c r="N24" s="1"/>
      <c r="O24" s="1"/>
      <c r="P24" s="1"/>
      <c r="Q24" s="1"/>
      <c r="R24" s="1"/>
      <c r="S24" s="1"/>
      <c r="T24" s="1"/>
      <c r="U24" s="1"/>
      <c r="V24" s="1"/>
      <c r="W24" s="1"/>
      <c r="X24" s="1"/>
      <c r="Y24" s="1"/>
    </row>
    <row r="25" spans="1:25" ht="59.25" customHeight="1">
      <c r="A25" s="1"/>
      <c r="B25" s="8"/>
      <c r="C25" s="166" t="s">
        <v>31</v>
      </c>
      <c r="D25" s="167"/>
      <c r="E25" s="168" t="s">
        <v>32</v>
      </c>
      <c r="F25" s="169"/>
      <c r="G25" s="9"/>
      <c r="H25" s="12"/>
      <c r="I25" s="1"/>
      <c r="J25" s="1"/>
      <c r="K25" s="1"/>
      <c r="L25" s="1"/>
      <c r="M25" s="1"/>
      <c r="N25" s="1"/>
      <c r="O25" s="1"/>
      <c r="P25" s="1"/>
      <c r="Q25" s="1"/>
      <c r="R25" s="1"/>
      <c r="S25" s="1"/>
      <c r="T25" s="1"/>
      <c r="U25" s="1"/>
      <c r="V25" s="1"/>
      <c r="W25" s="1"/>
      <c r="X25" s="1"/>
      <c r="Y25" s="1"/>
    </row>
    <row r="26" spans="1:25" ht="23.25" customHeight="1">
      <c r="A26" s="1"/>
      <c r="B26" s="8"/>
      <c r="C26" s="166" t="s">
        <v>33</v>
      </c>
      <c r="D26" s="167"/>
      <c r="E26" s="168" t="s">
        <v>34</v>
      </c>
      <c r="F26" s="169"/>
      <c r="G26" s="9"/>
      <c r="H26" s="12"/>
      <c r="I26" s="1"/>
      <c r="J26" s="1"/>
      <c r="K26" s="1"/>
      <c r="L26" s="1"/>
      <c r="M26" s="1"/>
      <c r="N26" s="1"/>
      <c r="O26" s="1"/>
      <c r="P26" s="1"/>
      <c r="Q26" s="1"/>
      <c r="R26" s="1"/>
      <c r="S26" s="1"/>
      <c r="T26" s="1"/>
      <c r="U26" s="1"/>
      <c r="V26" s="1"/>
      <c r="W26" s="1"/>
      <c r="X26" s="1"/>
      <c r="Y26" s="1"/>
    </row>
    <row r="27" spans="1:25" ht="30.75" customHeight="1">
      <c r="A27" s="1"/>
      <c r="B27" s="8"/>
      <c r="C27" s="166" t="s">
        <v>35</v>
      </c>
      <c r="D27" s="167"/>
      <c r="E27" s="168" t="s">
        <v>36</v>
      </c>
      <c r="F27" s="169"/>
      <c r="G27" s="9"/>
      <c r="H27" s="12"/>
      <c r="I27" s="1"/>
      <c r="J27" s="1"/>
      <c r="K27" s="1"/>
      <c r="L27" s="1"/>
      <c r="M27" s="1"/>
      <c r="N27" s="1"/>
      <c r="O27" s="1"/>
      <c r="P27" s="1"/>
      <c r="Q27" s="1"/>
      <c r="R27" s="1"/>
      <c r="S27" s="1"/>
      <c r="T27" s="1"/>
      <c r="U27" s="1"/>
      <c r="V27" s="1"/>
      <c r="W27" s="1"/>
      <c r="X27" s="1"/>
      <c r="Y27" s="1"/>
    </row>
    <row r="28" spans="1:25" ht="35.25" customHeight="1">
      <c r="A28" s="1"/>
      <c r="B28" s="8"/>
      <c r="C28" s="166" t="s">
        <v>37</v>
      </c>
      <c r="D28" s="167"/>
      <c r="E28" s="168" t="s">
        <v>38</v>
      </c>
      <c r="F28" s="169"/>
      <c r="G28" s="9"/>
      <c r="H28" s="12"/>
      <c r="I28" s="1"/>
      <c r="J28" s="1"/>
      <c r="K28" s="1"/>
      <c r="L28" s="1"/>
      <c r="M28" s="1"/>
      <c r="N28" s="1"/>
      <c r="O28" s="1"/>
      <c r="P28" s="1"/>
      <c r="Q28" s="1"/>
      <c r="R28" s="1"/>
      <c r="S28" s="1"/>
      <c r="T28" s="1"/>
      <c r="U28" s="1"/>
      <c r="V28" s="1"/>
      <c r="W28" s="1"/>
      <c r="X28" s="1"/>
      <c r="Y28" s="1"/>
    </row>
    <row r="29" spans="1:25" ht="33" customHeight="1">
      <c r="A29" s="1"/>
      <c r="B29" s="8"/>
      <c r="C29" s="166" t="s">
        <v>39</v>
      </c>
      <c r="D29" s="167"/>
      <c r="E29" s="168" t="s">
        <v>38</v>
      </c>
      <c r="F29" s="169"/>
      <c r="G29" s="9"/>
      <c r="H29" s="12"/>
      <c r="I29" s="1"/>
      <c r="J29" s="1"/>
      <c r="K29" s="1"/>
      <c r="L29" s="1"/>
      <c r="M29" s="1"/>
      <c r="N29" s="1"/>
      <c r="O29" s="1"/>
      <c r="P29" s="1"/>
      <c r="Q29" s="1"/>
      <c r="R29" s="1"/>
      <c r="S29" s="1"/>
      <c r="T29" s="1"/>
      <c r="U29" s="1"/>
      <c r="V29" s="1"/>
      <c r="W29" s="1"/>
      <c r="X29" s="1"/>
      <c r="Y29" s="1"/>
    </row>
    <row r="30" spans="1:25" ht="30" customHeight="1">
      <c r="A30" s="1"/>
      <c r="B30" s="8"/>
      <c r="C30" s="166" t="s">
        <v>40</v>
      </c>
      <c r="D30" s="167"/>
      <c r="E30" s="168" t="s">
        <v>41</v>
      </c>
      <c r="F30" s="169"/>
      <c r="G30" s="9"/>
      <c r="H30" s="12"/>
      <c r="I30" s="1"/>
      <c r="J30" s="1"/>
      <c r="K30" s="1"/>
      <c r="L30" s="1"/>
      <c r="M30" s="1"/>
      <c r="N30" s="1"/>
      <c r="O30" s="1"/>
      <c r="P30" s="1"/>
      <c r="Q30" s="1"/>
      <c r="R30" s="1"/>
      <c r="S30" s="1"/>
      <c r="T30" s="1"/>
      <c r="U30" s="1"/>
      <c r="V30" s="1"/>
      <c r="W30" s="1"/>
      <c r="X30" s="1"/>
      <c r="Y30" s="1"/>
    </row>
    <row r="31" spans="1:25" ht="35.25" customHeight="1">
      <c r="A31" s="1"/>
      <c r="B31" s="8"/>
      <c r="C31" s="166" t="s">
        <v>42</v>
      </c>
      <c r="D31" s="167"/>
      <c r="E31" s="168" t="s">
        <v>43</v>
      </c>
      <c r="F31" s="169"/>
      <c r="G31" s="9"/>
      <c r="H31" s="12"/>
      <c r="I31" s="1"/>
      <c r="J31" s="1"/>
      <c r="K31" s="1"/>
      <c r="L31" s="1"/>
      <c r="M31" s="1"/>
      <c r="N31" s="1"/>
      <c r="O31" s="1"/>
      <c r="P31" s="1"/>
      <c r="Q31" s="1"/>
      <c r="R31" s="1"/>
      <c r="S31" s="1"/>
      <c r="T31" s="1"/>
      <c r="U31" s="1"/>
      <c r="V31" s="1"/>
      <c r="W31" s="1"/>
      <c r="X31" s="1"/>
      <c r="Y31" s="1"/>
    </row>
    <row r="32" spans="1:25" ht="31.5" customHeight="1">
      <c r="A32" s="1"/>
      <c r="B32" s="8"/>
      <c r="C32" s="166" t="s">
        <v>44</v>
      </c>
      <c r="D32" s="167"/>
      <c r="E32" s="168" t="s">
        <v>45</v>
      </c>
      <c r="F32" s="169"/>
      <c r="G32" s="9"/>
      <c r="H32" s="12"/>
      <c r="I32" s="1"/>
      <c r="J32" s="1"/>
      <c r="K32" s="1"/>
      <c r="L32" s="1"/>
      <c r="M32" s="1"/>
      <c r="N32" s="1"/>
      <c r="O32" s="1"/>
      <c r="P32" s="1"/>
      <c r="Q32" s="1"/>
      <c r="R32" s="1"/>
      <c r="S32" s="1"/>
      <c r="T32" s="1"/>
      <c r="U32" s="1"/>
      <c r="V32" s="1"/>
      <c r="W32" s="1"/>
      <c r="X32" s="1"/>
      <c r="Y32" s="1"/>
    </row>
    <row r="33" spans="1:25" ht="35.25" customHeight="1">
      <c r="A33" s="1"/>
      <c r="B33" s="8"/>
      <c r="C33" s="166" t="s">
        <v>46</v>
      </c>
      <c r="D33" s="167"/>
      <c r="E33" s="168" t="s">
        <v>47</v>
      </c>
      <c r="F33" s="169"/>
      <c r="G33" s="9"/>
      <c r="H33" s="12"/>
      <c r="I33" s="1"/>
      <c r="J33" s="1"/>
      <c r="K33" s="1"/>
      <c r="L33" s="1"/>
      <c r="M33" s="1"/>
      <c r="N33" s="1"/>
      <c r="O33" s="1"/>
      <c r="P33" s="1"/>
      <c r="Q33" s="1"/>
      <c r="R33" s="1"/>
      <c r="S33" s="1"/>
      <c r="T33" s="1"/>
      <c r="U33" s="1"/>
      <c r="V33" s="1"/>
      <c r="W33" s="1"/>
      <c r="X33" s="1"/>
      <c r="Y33" s="1"/>
    </row>
    <row r="34" spans="1:25" ht="59.25" customHeight="1">
      <c r="A34" s="1"/>
      <c r="B34" s="8"/>
      <c r="C34" s="166" t="s">
        <v>48</v>
      </c>
      <c r="D34" s="167"/>
      <c r="E34" s="168" t="s">
        <v>49</v>
      </c>
      <c r="F34" s="169"/>
      <c r="G34" s="9"/>
      <c r="H34" s="12"/>
      <c r="I34" s="1"/>
      <c r="J34" s="1"/>
      <c r="K34" s="1"/>
      <c r="L34" s="1"/>
      <c r="M34" s="1"/>
      <c r="N34" s="1"/>
      <c r="O34" s="1"/>
      <c r="P34" s="1"/>
      <c r="Q34" s="1"/>
      <c r="R34" s="1"/>
      <c r="S34" s="1"/>
      <c r="T34" s="1"/>
      <c r="U34" s="1"/>
      <c r="V34" s="1"/>
      <c r="W34" s="1"/>
      <c r="X34" s="1"/>
      <c r="Y34" s="1"/>
    </row>
    <row r="35" spans="1:25" ht="29.25" customHeight="1">
      <c r="A35" s="1"/>
      <c r="B35" s="8"/>
      <c r="C35" s="166" t="s">
        <v>50</v>
      </c>
      <c r="D35" s="167"/>
      <c r="E35" s="168" t="s">
        <v>51</v>
      </c>
      <c r="F35" s="169"/>
      <c r="G35" s="9"/>
      <c r="H35" s="12"/>
      <c r="I35" s="1"/>
      <c r="J35" s="1"/>
      <c r="K35" s="1"/>
      <c r="L35" s="1"/>
      <c r="M35" s="1"/>
      <c r="N35" s="1"/>
      <c r="O35" s="1"/>
      <c r="P35" s="1"/>
      <c r="Q35" s="1"/>
      <c r="R35" s="1"/>
      <c r="S35" s="1"/>
      <c r="T35" s="1"/>
      <c r="U35" s="1"/>
      <c r="V35" s="1"/>
      <c r="W35" s="1"/>
      <c r="X35" s="1"/>
      <c r="Y35" s="1"/>
    </row>
    <row r="36" spans="1:25" ht="82.5" customHeight="1">
      <c r="A36" s="1"/>
      <c r="B36" s="8"/>
      <c r="C36" s="166" t="s">
        <v>52</v>
      </c>
      <c r="D36" s="167"/>
      <c r="E36" s="168" t="s">
        <v>53</v>
      </c>
      <c r="F36" s="169"/>
      <c r="G36" s="9"/>
      <c r="H36" s="12"/>
      <c r="I36" s="1"/>
      <c r="J36" s="1"/>
      <c r="K36" s="1"/>
      <c r="L36" s="1"/>
      <c r="M36" s="1"/>
      <c r="N36" s="1"/>
      <c r="O36" s="1"/>
      <c r="P36" s="1"/>
      <c r="Q36" s="1"/>
      <c r="R36" s="1"/>
      <c r="S36" s="1"/>
      <c r="T36" s="1"/>
      <c r="U36" s="1"/>
      <c r="V36" s="1"/>
      <c r="W36" s="1"/>
      <c r="X36" s="1"/>
      <c r="Y36" s="1"/>
    </row>
    <row r="37" spans="1:25" ht="46.5" customHeight="1">
      <c r="A37" s="1"/>
      <c r="B37" s="8"/>
      <c r="C37" s="166" t="s">
        <v>54</v>
      </c>
      <c r="D37" s="167"/>
      <c r="E37" s="168" t="s">
        <v>55</v>
      </c>
      <c r="F37" s="169"/>
      <c r="G37" s="9"/>
      <c r="H37" s="12"/>
      <c r="I37" s="1"/>
      <c r="J37" s="1"/>
      <c r="K37" s="1"/>
      <c r="L37" s="1"/>
      <c r="M37" s="1"/>
      <c r="N37" s="1"/>
      <c r="O37" s="1"/>
      <c r="P37" s="1"/>
      <c r="Q37" s="1"/>
      <c r="R37" s="1"/>
      <c r="S37" s="1"/>
      <c r="T37" s="1"/>
      <c r="U37" s="1"/>
      <c r="V37" s="1"/>
      <c r="W37" s="1"/>
      <c r="X37" s="1"/>
      <c r="Y37" s="1"/>
    </row>
    <row r="38" spans="1:25" ht="6.75" customHeight="1">
      <c r="A38" s="1"/>
      <c r="B38" s="8"/>
      <c r="C38" s="175"/>
      <c r="D38" s="176"/>
      <c r="E38" s="170"/>
      <c r="F38" s="171"/>
      <c r="G38" s="9"/>
      <c r="H38" s="12"/>
      <c r="I38" s="1"/>
      <c r="J38" s="1"/>
      <c r="K38" s="1"/>
      <c r="L38" s="1"/>
      <c r="M38" s="1"/>
      <c r="N38" s="1"/>
      <c r="O38" s="1"/>
      <c r="P38" s="1"/>
      <c r="Q38" s="1"/>
      <c r="R38" s="1"/>
      <c r="S38" s="1"/>
      <c r="T38" s="1"/>
      <c r="U38" s="1"/>
      <c r="V38" s="1"/>
      <c r="W38" s="1"/>
      <c r="X38" s="1"/>
      <c r="Y38" s="1"/>
    </row>
    <row r="39" spans="1:25" ht="15.75" customHeight="1">
      <c r="A39" s="1"/>
      <c r="B39" s="8"/>
      <c r="C39" s="13"/>
      <c r="D39" s="13"/>
      <c r="E39" s="14"/>
      <c r="F39" s="14"/>
      <c r="G39" s="9"/>
      <c r="H39" s="12"/>
      <c r="I39" s="1"/>
      <c r="J39" s="1"/>
      <c r="K39" s="1"/>
      <c r="L39" s="1"/>
      <c r="M39" s="1"/>
      <c r="N39" s="1"/>
      <c r="O39" s="1"/>
      <c r="P39" s="1"/>
      <c r="Q39" s="1"/>
      <c r="R39" s="1"/>
      <c r="S39" s="1"/>
      <c r="T39" s="1"/>
      <c r="U39" s="1"/>
      <c r="V39" s="1"/>
      <c r="W39" s="1"/>
      <c r="X39" s="1"/>
      <c r="Y39" s="1"/>
    </row>
    <row r="40" spans="1:25" ht="21" customHeight="1">
      <c r="A40" s="1"/>
      <c r="B40" s="172" t="s">
        <v>56</v>
      </c>
      <c r="C40" s="173"/>
      <c r="D40" s="173"/>
      <c r="E40" s="173"/>
      <c r="F40" s="173"/>
      <c r="G40" s="173"/>
      <c r="H40" s="174"/>
      <c r="I40" s="1"/>
      <c r="J40" s="1"/>
      <c r="K40" s="1"/>
      <c r="L40" s="1"/>
      <c r="M40" s="1"/>
      <c r="N40" s="1"/>
      <c r="O40" s="1"/>
      <c r="P40" s="1"/>
      <c r="Q40" s="1"/>
      <c r="R40" s="1"/>
      <c r="S40" s="1"/>
      <c r="T40" s="1"/>
      <c r="U40" s="1"/>
      <c r="V40" s="1"/>
      <c r="W40" s="1"/>
      <c r="X40" s="1"/>
      <c r="Y40" s="1"/>
    </row>
    <row r="41" spans="1:25" ht="20.25" customHeight="1">
      <c r="A41" s="1"/>
      <c r="B41" s="172" t="s">
        <v>57</v>
      </c>
      <c r="C41" s="173"/>
      <c r="D41" s="173"/>
      <c r="E41" s="173"/>
      <c r="F41" s="173"/>
      <c r="G41" s="173"/>
      <c r="H41" s="174"/>
      <c r="I41" s="1"/>
      <c r="J41" s="1"/>
      <c r="K41" s="1"/>
      <c r="L41" s="1"/>
      <c r="M41" s="1"/>
      <c r="N41" s="1"/>
      <c r="O41" s="1"/>
      <c r="P41" s="1"/>
      <c r="Q41" s="1"/>
      <c r="R41" s="1"/>
      <c r="S41" s="1"/>
      <c r="T41" s="1"/>
      <c r="U41" s="1"/>
      <c r="V41" s="1"/>
      <c r="W41" s="1"/>
      <c r="X41" s="1"/>
      <c r="Y41" s="1"/>
    </row>
    <row r="42" spans="1:25" ht="20.25" customHeight="1">
      <c r="A42" s="1"/>
      <c r="B42" s="172" t="s">
        <v>58</v>
      </c>
      <c r="C42" s="173"/>
      <c r="D42" s="173"/>
      <c r="E42" s="173"/>
      <c r="F42" s="173"/>
      <c r="G42" s="173"/>
      <c r="H42" s="174"/>
      <c r="I42" s="1"/>
      <c r="J42" s="1"/>
      <c r="K42" s="1"/>
      <c r="L42" s="1"/>
      <c r="M42" s="1"/>
      <c r="N42" s="1"/>
      <c r="O42" s="1"/>
      <c r="P42" s="1"/>
      <c r="Q42" s="1"/>
      <c r="R42" s="1"/>
      <c r="S42" s="1"/>
      <c r="T42" s="1"/>
      <c r="U42" s="1"/>
      <c r="V42" s="1"/>
      <c r="W42" s="1"/>
      <c r="X42" s="1"/>
      <c r="Y42" s="1"/>
    </row>
    <row r="43" spans="1:25" ht="20.25" customHeight="1">
      <c r="A43" s="1"/>
      <c r="B43" s="172" t="s">
        <v>59</v>
      </c>
      <c r="C43" s="173"/>
      <c r="D43" s="173"/>
      <c r="E43" s="173"/>
      <c r="F43" s="173"/>
      <c r="G43" s="173"/>
      <c r="H43" s="174"/>
      <c r="I43" s="1"/>
      <c r="J43" s="1"/>
      <c r="K43" s="1"/>
      <c r="L43" s="1"/>
      <c r="M43" s="1"/>
      <c r="N43" s="1"/>
      <c r="O43" s="1"/>
      <c r="P43" s="1"/>
      <c r="Q43" s="1"/>
      <c r="R43" s="1"/>
      <c r="S43" s="1"/>
      <c r="T43" s="1"/>
      <c r="U43" s="1"/>
      <c r="V43" s="1"/>
      <c r="W43" s="1"/>
      <c r="X43" s="1"/>
      <c r="Y43" s="1"/>
    </row>
    <row r="44" spans="1:25" ht="15.75" customHeight="1">
      <c r="A44" s="1"/>
      <c r="B44" s="172" t="s">
        <v>60</v>
      </c>
      <c r="C44" s="173"/>
      <c r="D44" s="173"/>
      <c r="E44" s="173"/>
      <c r="F44" s="173"/>
      <c r="G44" s="173"/>
      <c r="H44" s="174"/>
      <c r="I44" s="1"/>
      <c r="J44" s="1"/>
      <c r="K44" s="1"/>
      <c r="L44" s="1"/>
      <c r="M44" s="1"/>
      <c r="N44" s="1"/>
      <c r="O44" s="1"/>
      <c r="P44" s="1"/>
      <c r="Q44" s="1"/>
      <c r="R44" s="1"/>
      <c r="S44" s="1"/>
      <c r="T44" s="1"/>
      <c r="U44" s="1"/>
      <c r="V44" s="1"/>
      <c r="W44" s="1"/>
      <c r="X44" s="1"/>
      <c r="Y44" s="1"/>
    </row>
    <row r="45" spans="1:25" ht="15.75" customHeight="1">
      <c r="A45" s="1"/>
      <c r="B45" s="15"/>
      <c r="C45" s="16"/>
      <c r="D45" s="16"/>
      <c r="E45" s="16"/>
      <c r="F45" s="16"/>
      <c r="G45" s="16"/>
      <c r="H45" s="17"/>
      <c r="I45" s="1"/>
      <c r="J45" s="1"/>
      <c r="K45" s="1"/>
      <c r="L45" s="1"/>
      <c r="M45" s="1"/>
      <c r="N45" s="1"/>
      <c r="O45" s="1"/>
      <c r="P45" s="1"/>
      <c r="Q45" s="1"/>
      <c r="R45" s="1"/>
      <c r="S45" s="1"/>
      <c r="T45" s="1"/>
      <c r="U45" s="1"/>
      <c r="V45" s="1"/>
      <c r="W45" s="1"/>
      <c r="X45" s="1"/>
      <c r="Y45" s="1"/>
    </row>
    <row r="46" spans="1:25"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row r="246" spans="1:25" ht="15.75" customHeight="1"/>
    <row r="247" spans="1:25" ht="15.75" customHeight="1"/>
    <row r="248" spans="1:25" ht="15.75" customHeight="1"/>
    <row r="249" spans="1:25" ht="15.75" customHeight="1"/>
    <row r="250" spans="1:25" ht="15.75" customHeight="1"/>
    <row r="251" spans="1:25" ht="15.75" customHeight="1"/>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F1000"/>
  <sheetViews>
    <sheetView tabSelected="1" topLeftCell="A3" zoomScaleNormal="100" workbookViewId="0">
      <selection activeCell="F8" sqref="F8:F9"/>
    </sheetView>
  </sheetViews>
  <sheetFormatPr baseColWidth="10" defaultColWidth="14.44140625" defaultRowHeight="15" customHeight="1"/>
  <cols>
    <col min="1" max="1" width="4" customWidth="1"/>
    <col min="2" max="2" width="14.109375" customWidth="1"/>
    <col min="3" max="3" width="13.109375" customWidth="1"/>
    <col min="4" max="4" width="16.109375" customWidth="1"/>
    <col min="5" max="5" width="50.88671875" customWidth="1"/>
    <col min="6" max="7" width="35" customWidth="1"/>
    <col min="8" max="8" width="18.109375" customWidth="1"/>
    <col min="9" max="9" width="14.33203125" customWidth="1"/>
    <col min="10" max="10" width="12" customWidth="1"/>
    <col min="11" max="11" width="6.33203125" customWidth="1"/>
    <col min="12" max="12" width="24.44140625" customWidth="1"/>
    <col min="13" max="13" width="28.33203125" hidden="1" customWidth="1"/>
    <col min="14" max="14" width="17.5546875" customWidth="1"/>
    <col min="15" max="15" width="6.33203125" customWidth="1"/>
    <col min="16" max="16" width="16" customWidth="1"/>
    <col min="17" max="17" width="5.88671875" customWidth="1"/>
    <col min="18" max="18" width="63" customWidth="1"/>
    <col min="19" max="19" width="15.109375" customWidth="1"/>
    <col min="20" max="20" width="6.88671875" customWidth="1"/>
    <col min="21" max="21" width="5" customWidth="1"/>
    <col min="22" max="22" width="5.5546875" customWidth="1"/>
    <col min="23" max="23" width="7.109375" customWidth="1"/>
    <col min="24" max="24" width="6.6640625" customWidth="1"/>
    <col min="25" max="25" width="4.6640625" customWidth="1"/>
    <col min="26" max="26" width="38.5546875" customWidth="1"/>
    <col min="27" max="27" width="8.6640625" customWidth="1"/>
    <col min="28" max="28" width="10.44140625" customWidth="1"/>
    <col min="29" max="29" width="9.33203125" customWidth="1"/>
    <col min="30" max="30" width="9.109375" customWidth="1"/>
    <col min="31" max="31" width="8.44140625" customWidth="1"/>
    <col min="32" max="32" width="7.33203125" customWidth="1"/>
    <col min="33" max="33" width="32" customWidth="1"/>
    <col min="34" max="34" width="18.88671875" customWidth="1"/>
    <col min="35" max="35" width="16.88671875" customWidth="1"/>
    <col min="36" max="36" width="17.33203125" customWidth="1"/>
    <col min="37" max="37" width="74.44140625" customWidth="1"/>
    <col min="38" max="38" width="21" customWidth="1"/>
    <col min="39" max="58" width="11.44140625" customWidth="1"/>
  </cols>
  <sheetData>
    <row r="1" spans="1:58" ht="16.5" customHeight="1">
      <c r="A1" s="177" t="s">
        <v>61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9"/>
      <c r="AM1" s="18"/>
      <c r="AN1" s="18"/>
      <c r="AO1" s="18"/>
      <c r="AP1" s="18"/>
      <c r="AQ1" s="18"/>
      <c r="AR1" s="18"/>
      <c r="AS1" s="18"/>
      <c r="AT1" s="18"/>
      <c r="AU1" s="18"/>
      <c r="AV1" s="18"/>
      <c r="AW1" s="18"/>
      <c r="AX1" s="18"/>
      <c r="AY1" s="18"/>
      <c r="AZ1" s="18"/>
      <c r="BA1" s="18"/>
      <c r="BB1" s="18"/>
      <c r="BC1" s="18"/>
      <c r="BD1" s="18"/>
      <c r="BE1" s="18"/>
      <c r="BF1" s="18"/>
    </row>
    <row r="2" spans="1:58" ht="24" customHeight="1">
      <c r="A2" s="180"/>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2"/>
      <c r="AM2" s="18"/>
      <c r="AN2" s="18"/>
      <c r="AO2" s="18"/>
      <c r="AP2" s="18"/>
      <c r="AQ2" s="18"/>
      <c r="AR2" s="18"/>
      <c r="AS2" s="18"/>
      <c r="AT2" s="18"/>
      <c r="AU2" s="18"/>
      <c r="AV2" s="18"/>
      <c r="AW2" s="18"/>
      <c r="AX2" s="18"/>
      <c r="AY2" s="18"/>
      <c r="AZ2" s="18"/>
      <c r="BA2" s="18"/>
      <c r="BB2" s="18"/>
      <c r="BC2" s="18"/>
      <c r="BD2" s="18"/>
      <c r="BE2" s="18"/>
      <c r="BF2" s="18"/>
    </row>
    <row r="3" spans="1:58" ht="16.5" customHeight="1">
      <c r="A3" s="19"/>
      <c r="B3" s="20"/>
      <c r="C3" s="19"/>
      <c r="D3" s="19"/>
      <c r="E3" s="19"/>
      <c r="F3" s="18"/>
      <c r="G3" s="18"/>
      <c r="H3" s="21"/>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row>
    <row r="4" spans="1:58" ht="26.25" customHeight="1">
      <c r="A4" s="183" t="s">
        <v>62</v>
      </c>
      <c r="B4" s="184"/>
      <c r="C4" s="185" t="s">
        <v>221</v>
      </c>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7"/>
      <c r="AM4" s="18"/>
      <c r="AN4" s="18"/>
      <c r="AO4" s="18"/>
      <c r="AP4" s="18"/>
      <c r="AQ4" s="18"/>
      <c r="AR4" s="18"/>
      <c r="AS4" s="18"/>
      <c r="AT4" s="18"/>
      <c r="AU4" s="18"/>
      <c r="AV4" s="18"/>
      <c r="AW4" s="18"/>
      <c r="AX4" s="18"/>
      <c r="AY4" s="18"/>
      <c r="AZ4" s="18"/>
      <c r="BA4" s="18"/>
      <c r="BB4" s="18"/>
      <c r="BC4" s="18"/>
      <c r="BD4" s="18"/>
      <c r="BE4" s="18"/>
      <c r="BF4" s="18"/>
    </row>
    <row r="5" spans="1:58" ht="30" customHeight="1">
      <c r="A5" s="183" t="s">
        <v>63</v>
      </c>
      <c r="B5" s="184"/>
      <c r="C5" s="188" t="s">
        <v>64</v>
      </c>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7"/>
      <c r="AM5" s="18"/>
      <c r="AN5" s="18"/>
      <c r="AO5" s="18"/>
      <c r="AP5" s="18"/>
      <c r="AQ5" s="18"/>
      <c r="AR5" s="18"/>
      <c r="AS5" s="18"/>
      <c r="AT5" s="18"/>
      <c r="AU5" s="18"/>
      <c r="AV5" s="18"/>
      <c r="AW5" s="18"/>
      <c r="AX5" s="18"/>
      <c r="AY5" s="18"/>
      <c r="AZ5" s="18"/>
      <c r="BA5" s="18"/>
      <c r="BB5" s="18"/>
      <c r="BC5" s="18"/>
      <c r="BD5" s="18"/>
      <c r="BE5" s="18"/>
      <c r="BF5" s="18"/>
    </row>
    <row r="6" spans="1:58" ht="49.5" customHeight="1">
      <c r="A6" s="183" t="s">
        <v>65</v>
      </c>
      <c r="B6" s="184"/>
      <c r="C6" s="188" t="s">
        <v>66</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7"/>
      <c r="AM6" s="18"/>
      <c r="AN6" s="18"/>
      <c r="AO6" s="18"/>
      <c r="AP6" s="18"/>
      <c r="AQ6" s="18"/>
      <c r="AR6" s="18"/>
      <c r="AS6" s="18"/>
      <c r="AT6" s="18"/>
      <c r="AU6" s="18"/>
      <c r="AV6" s="18"/>
      <c r="AW6" s="18"/>
      <c r="AX6" s="18"/>
      <c r="AY6" s="18"/>
      <c r="AZ6" s="18"/>
      <c r="BA6" s="18"/>
      <c r="BB6" s="18"/>
      <c r="BC6" s="18"/>
      <c r="BD6" s="18"/>
      <c r="BE6" s="18"/>
      <c r="BF6" s="18"/>
    </row>
    <row r="7" spans="1:58" ht="16.5" customHeight="1">
      <c r="A7" s="201" t="s">
        <v>67</v>
      </c>
      <c r="B7" s="199"/>
      <c r="C7" s="199"/>
      <c r="D7" s="199"/>
      <c r="E7" s="199"/>
      <c r="F7" s="199"/>
      <c r="G7" s="199"/>
      <c r="H7" s="199"/>
      <c r="I7" s="200"/>
      <c r="J7" s="202" t="s">
        <v>68</v>
      </c>
      <c r="K7" s="203"/>
      <c r="L7" s="203"/>
      <c r="M7" s="203"/>
      <c r="N7" s="203"/>
      <c r="O7" s="203"/>
      <c r="P7" s="204"/>
      <c r="Q7" s="202" t="s">
        <v>69</v>
      </c>
      <c r="R7" s="203"/>
      <c r="S7" s="203"/>
      <c r="T7" s="203"/>
      <c r="U7" s="203"/>
      <c r="V7" s="203"/>
      <c r="W7" s="203"/>
      <c r="X7" s="203"/>
      <c r="Y7" s="204"/>
      <c r="Z7" s="202" t="s">
        <v>70</v>
      </c>
      <c r="AA7" s="203"/>
      <c r="AB7" s="203"/>
      <c r="AC7" s="203"/>
      <c r="AD7" s="203"/>
      <c r="AE7" s="203"/>
      <c r="AF7" s="204"/>
      <c r="AG7" s="202" t="s">
        <v>71</v>
      </c>
      <c r="AH7" s="203"/>
      <c r="AI7" s="203"/>
      <c r="AJ7" s="203"/>
      <c r="AK7" s="203"/>
      <c r="AL7" s="204"/>
      <c r="AM7" s="18"/>
      <c r="AN7" s="18"/>
      <c r="AO7" s="18"/>
      <c r="AP7" s="18"/>
      <c r="AQ7" s="18"/>
      <c r="AR7" s="18"/>
      <c r="AS7" s="18"/>
      <c r="AT7" s="18"/>
      <c r="AU7" s="18"/>
      <c r="AV7" s="18"/>
      <c r="AW7" s="18"/>
      <c r="AX7" s="18"/>
      <c r="AY7" s="18"/>
      <c r="AZ7" s="18"/>
      <c r="BA7" s="18"/>
      <c r="BB7" s="18"/>
      <c r="BC7" s="18"/>
      <c r="BD7" s="18"/>
      <c r="BE7" s="18"/>
      <c r="BF7" s="18"/>
    </row>
    <row r="8" spans="1:58" ht="16.5" customHeight="1">
      <c r="A8" s="205" t="s">
        <v>72</v>
      </c>
      <c r="B8" s="206" t="s">
        <v>15</v>
      </c>
      <c r="C8" s="189" t="s">
        <v>17</v>
      </c>
      <c r="D8" s="189" t="s">
        <v>19</v>
      </c>
      <c r="E8" s="191" t="s">
        <v>73</v>
      </c>
      <c r="F8" s="192" t="s">
        <v>21</v>
      </c>
      <c r="G8" s="22"/>
      <c r="H8" s="191" t="s">
        <v>23</v>
      </c>
      <c r="I8" s="189" t="s">
        <v>74</v>
      </c>
      <c r="J8" s="189" t="s">
        <v>75</v>
      </c>
      <c r="K8" s="194" t="s">
        <v>76</v>
      </c>
      <c r="L8" s="191" t="s">
        <v>77</v>
      </c>
      <c r="M8" s="191" t="s">
        <v>78</v>
      </c>
      <c r="N8" s="196" t="s">
        <v>79</v>
      </c>
      <c r="O8" s="194" t="s">
        <v>76</v>
      </c>
      <c r="P8" s="189" t="s">
        <v>29</v>
      </c>
      <c r="Q8" s="197" t="s">
        <v>80</v>
      </c>
      <c r="R8" s="191" t="s">
        <v>31</v>
      </c>
      <c r="S8" s="191" t="s">
        <v>33</v>
      </c>
      <c r="T8" s="198" t="s">
        <v>81</v>
      </c>
      <c r="U8" s="199"/>
      <c r="V8" s="199"/>
      <c r="W8" s="199"/>
      <c r="X8" s="199"/>
      <c r="Y8" s="200"/>
      <c r="Z8" s="197" t="s">
        <v>82</v>
      </c>
      <c r="AA8" s="197" t="s">
        <v>83</v>
      </c>
      <c r="AB8" s="197" t="s">
        <v>76</v>
      </c>
      <c r="AC8" s="197" t="s">
        <v>84</v>
      </c>
      <c r="AD8" s="197" t="s">
        <v>76</v>
      </c>
      <c r="AE8" s="197" t="s">
        <v>85</v>
      </c>
      <c r="AF8" s="197" t="s">
        <v>50</v>
      </c>
      <c r="AG8" s="191" t="s">
        <v>71</v>
      </c>
      <c r="AH8" s="191" t="s">
        <v>86</v>
      </c>
      <c r="AI8" s="191" t="s">
        <v>87</v>
      </c>
      <c r="AJ8" s="191" t="s">
        <v>88</v>
      </c>
      <c r="AK8" s="191" t="s">
        <v>89</v>
      </c>
      <c r="AL8" s="191" t="s">
        <v>54</v>
      </c>
      <c r="AM8" s="18"/>
      <c r="AN8" s="18"/>
      <c r="AO8" s="18"/>
      <c r="AP8" s="18"/>
      <c r="AQ8" s="18"/>
      <c r="AR8" s="18"/>
      <c r="AS8" s="18"/>
      <c r="AT8" s="18"/>
      <c r="AU8" s="18"/>
      <c r="AV8" s="18"/>
      <c r="AW8" s="18"/>
      <c r="AX8" s="18"/>
      <c r="AY8" s="18"/>
      <c r="AZ8" s="18"/>
      <c r="BA8" s="18"/>
      <c r="BB8" s="18"/>
      <c r="BC8" s="18"/>
      <c r="BD8" s="18"/>
      <c r="BE8" s="18"/>
      <c r="BF8" s="18"/>
    </row>
    <row r="9" spans="1:58" ht="94.5" customHeight="1">
      <c r="A9" s="193"/>
      <c r="B9" s="193"/>
      <c r="C9" s="190"/>
      <c r="D9" s="190"/>
      <c r="E9" s="190"/>
      <c r="F9" s="190"/>
      <c r="G9" s="22" t="s">
        <v>90</v>
      </c>
      <c r="H9" s="193"/>
      <c r="I9" s="193"/>
      <c r="J9" s="193"/>
      <c r="K9" s="195"/>
      <c r="L9" s="193"/>
      <c r="M9" s="193"/>
      <c r="N9" s="195"/>
      <c r="O9" s="195"/>
      <c r="P9" s="193"/>
      <c r="Q9" s="193"/>
      <c r="R9" s="193"/>
      <c r="S9" s="193"/>
      <c r="T9" s="23" t="s">
        <v>91</v>
      </c>
      <c r="U9" s="23" t="s">
        <v>92</v>
      </c>
      <c r="V9" s="23" t="s">
        <v>93</v>
      </c>
      <c r="W9" s="23" t="s">
        <v>94</v>
      </c>
      <c r="X9" s="23" t="s">
        <v>95</v>
      </c>
      <c r="Y9" s="23" t="s">
        <v>96</v>
      </c>
      <c r="Z9" s="193"/>
      <c r="AA9" s="193"/>
      <c r="AB9" s="193"/>
      <c r="AC9" s="193"/>
      <c r="AD9" s="193"/>
      <c r="AE9" s="193"/>
      <c r="AF9" s="193"/>
      <c r="AG9" s="193"/>
      <c r="AH9" s="193"/>
      <c r="AI9" s="193"/>
      <c r="AJ9" s="193"/>
      <c r="AK9" s="193"/>
      <c r="AL9" s="193"/>
      <c r="AM9" s="24"/>
      <c r="AN9" s="24"/>
      <c r="AO9" s="24"/>
      <c r="AP9" s="24"/>
      <c r="AQ9" s="24"/>
      <c r="AR9" s="24"/>
      <c r="AS9" s="24"/>
      <c r="AT9" s="24"/>
      <c r="AU9" s="24"/>
      <c r="AV9" s="24"/>
      <c r="AW9" s="24"/>
      <c r="AX9" s="24"/>
      <c r="AY9" s="24"/>
      <c r="AZ9" s="24"/>
      <c r="BA9" s="24"/>
      <c r="BB9" s="24"/>
      <c r="BC9" s="24"/>
      <c r="BD9" s="24"/>
      <c r="BE9" s="24"/>
      <c r="BF9" s="24"/>
    </row>
    <row r="10" spans="1:58" ht="125.25" customHeight="1">
      <c r="A10" s="213">
        <v>1</v>
      </c>
      <c r="B10" s="214" t="s">
        <v>97</v>
      </c>
      <c r="C10" s="216" t="s">
        <v>223</v>
      </c>
      <c r="D10" s="216" t="s">
        <v>98</v>
      </c>
      <c r="E10" s="137" t="s">
        <v>99</v>
      </c>
      <c r="F10" s="219" t="s">
        <v>222</v>
      </c>
      <c r="G10" s="221" t="s">
        <v>100</v>
      </c>
      <c r="H10" s="223" t="s">
        <v>228</v>
      </c>
      <c r="I10" s="207">
        <v>360</v>
      </c>
      <c r="J10" s="209" t="str">
        <f>IF(I10&lt;=0,"",IF(I10&lt;=2,"Muy Baja",IF(I10&lt;=24,"Baja",IF(I10&lt;=500,"Media",IF(I10&lt;=5000,"Alta","Muy Alta")))))</f>
        <v>Media</v>
      </c>
      <c r="K10" s="210">
        <f>IF(J10="","",IF(J10="Muy Baja",0.2,IF(J10="Baja",0.4,IF(J10="Media",0.6,IF(J10="Alta",0.8,IF(J10="Muy Alta",1,))))))</f>
        <v>0.6</v>
      </c>
      <c r="L10" s="211" t="s">
        <v>229</v>
      </c>
      <c r="M10" s="210" t="str">
        <f ca="1">IF(NOT(ISERROR(MATCH(L10,'Tabla Impacto'!$B$221:$B$223,0))),'Tabla Impacto'!$F$223&amp;"Por favor no seleccionar los criterios de impacto(Afectación Económica o presupuestal y Pérdida Reputacional)",L10)</f>
        <v xml:space="preserve">     El riesgo afecta la imagen de  la entidad con efecto publicitario sostenido a nivel de sector administrativo, nivel departamental o municipal</v>
      </c>
      <c r="N10" s="209" t="str">
        <f ca="1">IF(OR(M10='Tabla Impacto'!$C$11,M10='Tabla Impacto'!$D$11),"Leve",IF(OR(M10='Tabla Impacto'!$C$12,M10='Tabla Impacto'!$D$12),"Menor",IF(OR(M10='Tabla Impacto'!$C$13,M10='Tabla Impacto'!$D$13),"Moderado",IF(OR(M10='Tabla Impacto'!$C$14,M10='Tabla Impacto'!$D$14),"Mayor",IF(OR(M10='Tabla Impacto'!$C$15,M10='Tabla Impacto'!$D$15),"Catastrófico","")))))</f>
        <v/>
      </c>
      <c r="O10" s="210" t="str">
        <f ca="1">IF(N10="","",IF(N10="Leve",0.2,IF(N10="Menor",0.4,IF(N10="Moderado",0.6,IF(N10="Mayor",0.8,IF(N10="Catastrófico",1,))))))</f>
        <v/>
      </c>
      <c r="P10" s="212"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
      </c>
      <c r="Q10" s="25">
        <v>1</v>
      </c>
      <c r="R10" s="140" t="s">
        <v>230</v>
      </c>
      <c r="S10" s="25" t="str">
        <f t="shared" ref="S10:S66" si="0">IF(OR(T10="Preventivo",T10="Detectivo"),"Probabilidad",IF(T10="Correctivo","Impacto",""))</f>
        <v>Impacto</v>
      </c>
      <c r="T10" s="27" t="s">
        <v>103</v>
      </c>
      <c r="U10" s="27" t="s">
        <v>104</v>
      </c>
      <c r="V10" s="28" t="str">
        <f t="shared" ref="V10:V66" si="1">IF(AND(T10="Preventivo",U10="Automático"),"50%",IF(AND(T10="Preventivo",U10="Manual"),"40%",IF(AND(T10="Detectivo",U10="Automático"),"40%",IF(AND(T10="Detectivo",U10="Manual"),"30%",IF(AND(T10="Correctivo",U10="Automático"),"35%",IF(AND(T10="Correctivo",U10="Manual"),"25%",""))))))</f>
        <v>25%</v>
      </c>
      <c r="W10" s="27" t="s">
        <v>194</v>
      </c>
      <c r="X10" s="27" t="s">
        <v>196</v>
      </c>
      <c r="Y10" s="27" t="s">
        <v>107</v>
      </c>
      <c r="Z10" s="29">
        <f>IFERROR(IF(S10="Probabilidad",(K10-(+K10*V10)),IF(S10="Impacto",K10,"")),"")</f>
        <v>0.6</v>
      </c>
      <c r="AA10" s="30" t="str">
        <f t="shared" ref="AA10:AA66" si="2">IFERROR(IF(Z10="","",IF(Z10&lt;=0.2,"Muy Baja",IF(Z10&lt;=0.4,"Baja",IF(Z10&lt;=0.6,"Media",IF(Z10&lt;=0.8,"Alta","Muy Alta"))))),"")</f>
        <v>Media</v>
      </c>
      <c r="AB10" s="31">
        <f t="shared" ref="AB10:AB66" si="3">+Z10</f>
        <v>0.6</v>
      </c>
      <c r="AC10" s="30" t="str">
        <f t="shared" ref="AC10:AC66" ca="1" si="4">IFERROR(IF(AD10="","",IF(AD10&lt;=0.2,"Leve",IF(AD10&lt;=0.4,"Menor",IF(AD10&lt;=0.6,"Moderado",IF(AD10&lt;=0.8,"Mayor","Catastrófico"))))),"")</f>
        <v/>
      </c>
      <c r="AD10" s="31" t="str">
        <f ca="1">IFERROR(IF(S10="Impacto",(O10-(+O10*V10)),IF(S10="Probabilidad",O10,"")),"")</f>
        <v/>
      </c>
      <c r="AE10" s="32" t="str">
        <f t="shared" ref="AE10:AE66" ca="1" si="5">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
      </c>
      <c r="AF10" s="33"/>
      <c r="AG10" s="214" t="s">
        <v>226</v>
      </c>
      <c r="AH10" s="238" t="s">
        <v>231</v>
      </c>
      <c r="AI10" s="239" t="s">
        <v>227</v>
      </c>
      <c r="AJ10" s="34"/>
      <c r="AK10" s="26"/>
      <c r="AL10" s="35" t="s">
        <v>108</v>
      </c>
      <c r="AM10" s="36"/>
      <c r="AN10" s="36"/>
      <c r="AO10" s="36"/>
      <c r="AP10" s="36"/>
      <c r="AQ10" s="36"/>
      <c r="AR10" s="36"/>
      <c r="AS10" s="36"/>
      <c r="AT10" s="36"/>
      <c r="AU10" s="36"/>
      <c r="AV10" s="36"/>
      <c r="AW10" s="36"/>
      <c r="AX10" s="36"/>
      <c r="AY10" s="36"/>
      <c r="AZ10" s="36"/>
      <c r="BA10" s="36"/>
      <c r="BB10" s="36"/>
      <c r="BC10" s="36"/>
      <c r="BD10" s="36"/>
      <c r="BE10" s="36"/>
      <c r="BF10" s="36"/>
    </row>
    <row r="11" spans="1:58" ht="135.75" customHeight="1">
      <c r="A11" s="208"/>
      <c r="B11" s="215"/>
      <c r="C11" s="217"/>
      <c r="D11" s="217"/>
      <c r="E11" s="138" t="s">
        <v>225</v>
      </c>
      <c r="F11" s="215"/>
      <c r="G11" s="222"/>
      <c r="H11" s="224"/>
      <c r="I11" s="208"/>
      <c r="J11" s="208"/>
      <c r="K11" s="208"/>
      <c r="L11" s="208"/>
      <c r="M11" s="208"/>
      <c r="N11" s="208"/>
      <c r="O11" s="208"/>
      <c r="P11" s="208"/>
      <c r="Q11" s="25">
        <v>2</v>
      </c>
      <c r="R11" s="26" t="s">
        <v>224</v>
      </c>
      <c r="S11" s="25" t="str">
        <f t="shared" si="0"/>
        <v>Impacto</v>
      </c>
      <c r="T11" s="27" t="s">
        <v>103</v>
      </c>
      <c r="U11" s="27" t="s">
        <v>104</v>
      </c>
      <c r="V11" s="28" t="str">
        <f t="shared" si="1"/>
        <v>25%</v>
      </c>
      <c r="W11" s="27" t="s">
        <v>194</v>
      </c>
      <c r="X11" s="27" t="s">
        <v>196</v>
      </c>
      <c r="Y11" s="27" t="s">
        <v>107</v>
      </c>
      <c r="Z11" s="29">
        <f>IFERROR(IF(AND(S10="Probabilidad",S11="Probabilidad"),(AB10-(+AB10*V11)),IF(AND(S10="Impacto",S11="Probabilidad"),(K10-(+K10*V11)),IF(S11="Impacto",AB10,""))),"")</f>
        <v>0.6</v>
      </c>
      <c r="AA11" s="30" t="str">
        <f t="shared" si="2"/>
        <v>Media</v>
      </c>
      <c r="AB11" s="31">
        <f t="shared" si="3"/>
        <v>0.6</v>
      </c>
      <c r="AC11" s="30" t="str">
        <f t="shared" ca="1" si="4"/>
        <v/>
      </c>
      <c r="AD11" s="31" t="str">
        <f ca="1">IFERROR(IF(AND(S10="Impacto",S11="Impacto"),(AD10-(+AD10*V11)),IF(AND(S10="Probabilidad",S11="Impacto"),(O10-(+O10*V11)),IF(S11="Probabilidad",AD10,""))),"")</f>
        <v/>
      </c>
      <c r="AE11" s="32" t="str">
        <f t="shared" ca="1" si="5"/>
        <v/>
      </c>
      <c r="AF11" s="33"/>
      <c r="AG11" s="236"/>
      <c r="AH11" s="236"/>
      <c r="AI11" s="240"/>
      <c r="AJ11" s="34"/>
      <c r="AK11" s="26"/>
      <c r="AL11" s="35" t="s">
        <v>108</v>
      </c>
      <c r="AM11" s="18"/>
      <c r="AN11" s="18"/>
      <c r="AO11" s="18"/>
      <c r="AP11" s="18"/>
      <c r="AQ11" s="18"/>
      <c r="AR11" s="18"/>
      <c r="AS11" s="18"/>
      <c r="AT11" s="18"/>
      <c r="AU11" s="18"/>
      <c r="AV11" s="18"/>
      <c r="AW11" s="18"/>
      <c r="AX11" s="18"/>
      <c r="AY11" s="18"/>
      <c r="AZ11" s="18"/>
      <c r="BA11" s="18"/>
      <c r="BB11" s="18"/>
      <c r="BC11" s="18"/>
      <c r="BD11" s="18"/>
      <c r="BE11" s="18"/>
      <c r="BF11" s="18"/>
    </row>
    <row r="12" spans="1:58" ht="164.25" customHeight="1">
      <c r="A12" s="208"/>
      <c r="B12" s="215"/>
      <c r="C12" s="218"/>
      <c r="D12" s="218"/>
      <c r="E12" s="139"/>
      <c r="F12" s="220"/>
      <c r="G12" s="222"/>
      <c r="H12" s="224"/>
      <c r="I12" s="208"/>
      <c r="J12" s="208"/>
      <c r="K12" s="208"/>
      <c r="L12" s="208"/>
      <c r="M12" s="208"/>
      <c r="N12" s="208"/>
      <c r="O12" s="208"/>
      <c r="P12" s="208"/>
      <c r="Q12" s="25">
        <v>3</v>
      </c>
      <c r="R12" s="140" t="s">
        <v>232</v>
      </c>
      <c r="S12" s="25" t="str">
        <f t="shared" si="0"/>
        <v>Probabilidad</v>
      </c>
      <c r="T12" s="27" t="s">
        <v>109</v>
      </c>
      <c r="U12" s="27" t="s">
        <v>104</v>
      </c>
      <c r="V12" s="28" t="str">
        <f t="shared" si="1"/>
        <v>40%</v>
      </c>
      <c r="W12" s="27" t="s">
        <v>105</v>
      </c>
      <c r="X12" s="27" t="s">
        <v>196</v>
      </c>
      <c r="Y12" s="27" t="s">
        <v>107</v>
      </c>
      <c r="Z12" s="29">
        <f>IFERROR(IF(AND(S11="Probabilidad",S12="Probabilidad"),(AB11-(+AB11*V12)),IF(AND(S11="Impacto",S12="Probabilidad"),(AB10-(+AB10*V12)),IF(S12="Impacto",AB11,""))),"")</f>
        <v>0.36</v>
      </c>
      <c r="AA12" s="30" t="str">
        <f t="shared" si="2"/>
        <v>Baja</v>
      </c>
      <c r="AB12" s="31">
        <f t="shared" si="3"/>
        <v>0.36</v>
      </c>
      <c r="AC12" s="30" t="str">
        <f t="shared" ca="1" si="4"/>
        <v/>
      </c>
      <c r="AD12" s="31" t="str">
        <f ca="1">IFERROR(IF(AND(S11="Impacto",S12="Impacto"),(AD11-(+AD11*V12)),IF(AND(S11="Probabilidad",S12="Impacto"),(AD10-(+AD10*V12)),IF(S12="Probabilidad",AD11,""))),"")</f>
        <v/>
      </c>
      <c r="AE12" s="32" t="str">
        <f t="shared" ca="1" si="5"/>
        <v/>
      </c>
      <c r="AF12" s="33"/>
      <c r="AG12" s="237"/>
      <c r="AH12" s="237"/>
      <c r="AI12" s="241"/>
      <c r="AJ12" s="34"/>
      <c r="AK12" s="37"/>
      <c r="AL12" s="35" t="s">
        <v>108</v>
      </c>
      <c r="AM12" s="18"/>
      <c r="AN12" s="18"/>
      <c r="AO12" s="18"/>
      <c r="AP12" s="18"/>
      <c r="AQ12" s="18"/>
      <c r="AR12" s="18"/>
      <c r="AS12" s="18"/>
      <c r="AT12" s="18"/>
      <c r="AU12" s="18"/>
      <c r="AV12" s="18"/>
      <c r="AW12" s="18"/>
      <c r="AX12" s="18"/>
      <c r="AY12" s="18"/>
      <c r="AZ12" s="18"/>
      <c r="BA12" s="18"/>
      <c r="BB12" s="18"/>
      <c r="BC12" s="18"/>
      <c r="BD12" s="18"/>
      <c r="BE12" s="18"/>
      <c r="BF12" s="18"/>
    </row>
    <row r="13" spans="1:58" ht="71.25" customHeight="1">
      <c r="A13" s="213">
        <v>2</v>
      </c>
      <c r="B13" s="228"/>
      <c r="C13" s="229"/>
      <c r="D13" s="230"/>
      <c r="E13" s="40"/>
      <c r="F13" s="229"/>
      <c r="G13" s="41"/>
      <c r="H13" s="232"/>
      <c r="I13" s="233"/>
      <c r="J13" s="225" t="str">
        <f>IF(I13&lt;=0,"",IF(I13&lt;=2,"Muy Baja",IF(I13&lt;=24,"Baja",IF(I13&lt;=500,"Media",IF(I13&lt;=5000,"Alta","Muy Alta")))))</f>
        <v/>
      </c>
      <c r="K13" s="226" t="str">
        <f>IF(J13="","",IF(J13="Muy Baja",0.2,IF(J13="Baja",0.4,IF(J13="Media",0.6,IF(J13="Alta",0.8,IF(J13="Muy Alta",1,))))))</f>
        <v/>
      </c>
      <c r="L13" s="226"/>
      <c r="M13" s="226">
        <f ca="1">IF(NOT(ISERROR(MATCH(L13,'Tabla Impacto'!$B$221:$B$223,0))),'Tabla Impacto'!$F$223&amp;"Por favor no seleccionar los criterios de impacto(Afectación Económica o presupuestal y Pérdida Reputacional)",L13)</f>
        <v>0</v>
      </c>
      <c r="N13" s="225" t="str">
        <f ca="1">IF(OR(M13='Tabla Impacto'!$C$11,M13='Tabla Impacto'!$D$11),"Leve",IF(OR(M13='Tabla Impacto'!$C$12,M13='Tabla Impacto'!$D$12),"Menor",IF(OR(M13='Tabla Impacto'!$C$13,M13='Tabla Impacto'!$D$13),"Moderado",IF(OR(M13='Tabla Impacto'!$C$14,M13='Tabla Impacto'!$D$14),"Mayor",IF(OR(M13='Tabla Impacto'!$C$15,M13='Tabla Impacto'!$D$15),"Catastrófico","")))))</f>
        <v/>
      </c>
      <c r="O13" s="226" t="str">
        <f ca="1">IF(N13="","",IF(N13="Leve",0.2,IF(N13="Menor",0.4,IF(N13="Moderado",0.6,IF(N13="Mayor",0.8,IF(N13="Catastrófico",1,))))))</f>
        <v/>
      </c>
      <c r="P13" s="227" t="str">
        <f ca="1">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25">
        <v>1</v>
      </c>
      <c r="R13" s="42"/>
      <c r="S13" s="25" t="str">
        <f t="shared" si="0"/>
        <v/>
      </c>
      <c r="T13" s="27"/>
      <c r="U13" s="27"/>
      <c r="V13" s="28" t="str">
        <f t="shared" si="1"/>
        <v/>
      </c>
      <c r="W13" s="27"/>
      <c r="X13" s="27"/>
      <c r="Y13" s="27"/>
      <c r="Z13" s="29" t="str">
        <f>IFERROR(IF(S13="Probabilidad",(K13-(+K13*V13)),IF(S13="Impacto",K13,"")),"")</f>
        <v/>
      </c>
      <c r="AA13" s="30" t="str">
        <f t="shared" si="2"/>
        <v/>
      </c>
      <c r="AB13" s="31" t="str">
        <f t="shared" si="3"/>
        <v/>
      </c>
      <c r="AC13" s="30" t="str">
        <f t="shared" si="4"/>
        <v/>
      </c>
      <c r="AD13" s="31" t="str">
        <f>IFERROR(IF(S13="Impacto",(O13-(+O13*V13)),IF(S13="Probabilidad",O13,"")),"")</f>
        <v/>
      </c>
      <c r="AE13" s="32" t="str">
        <f t="shared" si="5"/>
        <v/>
      </c>
      <c r="AF13" s="33"/>
      <c r="AG13" s="41"/>
      <c r="AH13" s="25"/>
      <c r="AI13" s="43"/>
      <c r="AJ13" s="43"/>
      <c r="AK13" s="41"/>
      <c r="AL13" s="25"/>
      <c r="AM13" s="18"/>
      <c r="AN13" s="18"/>
      <c r="AO13" s="18"/>
      <c r="AP13" s="18"/>
      <c r="AQ13" s="18"/>
      <c r="AR13" s="18"/>
      <c r="AS13" s="18"/>
      <c r="AT13" s="18"/>
      <c r="AU13" s="18"/>
      <c r="AV13" s="18"/>
      <c r="AW13" s="18"/>
      <c r="AX13" s="18"/>
      <c r="AY13" s="18"/>
      <c r="AZ13" s="18"/>
      <c r="BA13" s="18"/>
      <c r="BB13" s="18"/>
      <c r="BC13" s="18"/>
      <c r="BD13" s="18"/>
      <c r="BE13" s="18"/>
      <c r="BF13" s="18"/>
    </row>
    <row r="14" spans="1:58" ht="30" customHeight="1">
      <c r="A14" s="208"/>
      <c r="B14" s="208"/>
      <c r="C14" s="208"/>
      <c r="D14" s="231"/>
      <c r="E14" s="41"/>
      <c r="F14" s="208"/>
      <c r="G14" s="41"/>
      <c r="H14" s="224"/>
      <c r="I14" s="208"/>
      <c r="J14" s="208"/>
      <c r="K14" s="208"/>
      <c r="L14" s="208"/>
      <c r="M14" s="208"/>
      <c r="N14" s="208"/>
      <c r="O14" s="208"/>
      <c r="P14" s="208"/>
      <c r="Q14" s="25">
        <v>2</v>
      </c>
      <c r="R14" s="42"/>
      <c r="S14" s="25" t="str">
        <f t="shared" si="0"/>
        <v/>
      </c>
      <c r="T14" s="27"/>
      <c r="U14" s="27"/>
      <c r="V14" s="28" t="str">
        <f t="shared" si="1"/>
        <v/>
      </c>
      <c r="W14" s="27"/>
      <c r="X14" s="27"/>
      <c r="Y14" s="27"/>
      <c r="Z14" s="29" t="str">
        <f>IFERROR(IF(AND(S13="Probabilidad",S14="Probabilidad"),(AB13-(+AB13*V14)),IF(AND(S13="Impacto",S14="Probabilidad"),(K13-(+K13*V14)),IF(S14="Impacto",AB13,""))),"")</f>
        <v/>
      </c>
      <c r="AA14" s="30" t="str">
        <f t="shared" si="2"/>
        <v/>
      </c>
      <c r="AB14" s="31" t="str">
        <f t="shared" si="3"/>
        <v/>
      </c>
      <c r="AC14" s="30" t="str">
        <f t="shared" si="4"/>
        <v/>
      </c>
      <c r="AD14" s="31" t="str">
        <f>IFERROR(IF(AND(S13="Impacto",S14="Impacto"),(AD13-(+AD13*V14)),IF(AND(S13="Probabilidad",S14="Impacto"),(O13-(+O13*V14)),IF(S14="Probabilidad",AD13,""))),"")</f>
        <v/>
      </c>
      <c r="AE14" s="32" t="str">
        <f t="shared" si="5"/>
        <v/>
      </c>
      <c r="AF14" s="33"/>
      <c r="AG14" s="41"/>
      <c r="AH14" s="25"/>
      <c r="AI14" s="43"/>
      <c r="AJ14" s="43"/>
      <c r="AK14" s="41"/>
      <c r="AL14" s="25"/>
      <c r="AM14" s="18"/>
      <c r="AN14" s="18"/>
      <c r="AO14" s="18"/>
      <c r="AP14" s="18"/>
      <c r="AQ14" s="18"/>
      <c r="AR14" s="18"/>
      <c r="AS14" s="18"/>
      <c r="AT14" s="18"/>
      <c r="AU14" s="18"/>
      <c r="AV14" s="18"/>
      <c r="AW14" s="18"/>
      <c r="AX14" s="18"/>
      <c r="AY14" s="18"/>
      <c r="AZ14" s="18"/>
      <c r="BA14" s="18"/>
      <c r="BB14" s="18"/>
      <c r="BC14" s="18"/>
      <c r="BD14" s="18"/>
      <c r="BE14" s="18"/>
      <c r="BF14" s="18"/>
    </row>
    <row r="15" spans="1:58" ht="25.5" customHeight="1">
      <c r="A15" s="208"/>
      <c r="B15" s="208"/>
      <c r="C15" s="208"/>
      <c r="D15" s="231"/>
      <c r="E15" s="41"/>
      <c r="F15" s="208"/>
      <c r="G15" s="41"/>
      <c r="H15" s="224"/>
      <c r="I15" s="208"/>
      <c r="J15" s="208"/>
      <c r="K15" s="208"/>
      <c r="L15" s="208"/>
      <c r="M15" s="208"/>
      <c r="N15" s="208"/>
      <c r="O15" s="208"/>
      <c r="P15" s="208"/>
      <c r="Q15" s="25">
        <v>3</v>
      </c>
      <c r="R15" s="44"/>
      <c r="S15" s="25" t="str">
        <f t="shared" si="0"/>
        <v/>
      </c>
      <c r="T15" s="27"/>
      <c r="U15" s="27"/>
      <c r="V15" s="28" t="str">
        <f t="shared" si="1"/>
        <v/>
      </c>
      <c r="W15" s="27"/>
      <c r="X15" s="27"/>
      <c r="Y15" s="27"/>
      <c r="Z15" s="29" t="str">
        <f t="shared" ref="Z15:Z18" si="6">IFERROR(IF(AND(S14="Probabilidad",S15="Probabilidad"),(AB14-(+AB14*V15)),IF(AND(S14="Impacto",S15="Probabilidad"),(AB13-(+AB13*V15)),IF(S15="Impacto",AB14,""))),"")</f>
        <v/>
      </c>
      <c r="AA15" s="30" t="str">
        <f t="shared" si="2"/>
        <v/>
      </c>
      <c r="AB15" s="31" t="str">
        <f t="shared" si="3"/>
        <v/>
      </c>
      <c r="AC15" s="30" t="str">
        <f t="shared" si="4"/>
        <v/>
      </c>
      <c r="AD15" s="31" t="str">
        <f t="shared" ref="AD15:AD18" si="7">IFERROR(IF(AND(S14="Impacto",S15="Impacto"),(AD14-(+AD14*V15)),IF(AND(S14="Probabilidad",S15="Impacto"),(AD13-(+AD13*V15)),IF(S15="Probabilidad",AD14,""))),"")</f>
        <v/>
      </c>
      <c r="AE15" s="32" t="str">
        <f t="shared" si="5"/>
        <v/>
      </c>
      <c r="AF15" s="33"/>
      <c r="AG15" s="41"/>
      <c r="AH15" s="25"/>
      <c r="AI15" s="43"/>
      <c r="AJ15" s="43"/>
      <c r="AK15" s="41"/>
      <c r="AL15" s="25"/>
      <c r="AM15" s="18"/>
      <c r="AN15" s="18"/>
      <c r="AO15" s="18"/>
      <c r="AP15" s="18"/>
      <c r="AQ15" s="18"/>
      <c r="AR15" s="18"/>
      <c r="AS15" s="18"/>
      <c r="AT15" s="18"/>
      <c r="AU15" s="18"/>
      <c r="AV15" s="18"/>
      <c r="AW15" s="18"/>
      <c r="AX15" s="18"/>
      <c r="AY15" s="18"/>
      <c r="AZ15" s="18"/>
      <c r="BA15" s="18"/>
      <c r="BB15" s="18"/>
      <c r="BC15" s="18"/>
      <c r="BD15" s="18"/>
      <c r="BE15" s="18"/>
      <c r="BF15" s="18"/>
    </row>
    <row r="16" spans="1:58" ht="25.5" customHeight="1">
      <c r="A16" s="208"/>
      <c r="B16" s="208"/>
      <c r="C16" s="208"/>
      <c r="D16" s="231"/>
      <c r="E16" s="41"/>
      <c r="F16" s="208"/>
      <c r="G16" s="41"/>
      <c r="H16" s="224"/>
      <c r="I16" s="208"/>
      <c r="J16" s="208"/>
      <c r="K16" s="208"/>
      <c r="L16" s="208"/>
      <c r="M16" s="208"/>
      <c r="N16" s="208"/>
      <c r="O16" s="208"/>
      <c r="P16" s="208"/>
      <c r="Q16" s="25">
        <v>4</v>
      </c>
      <c r="R16" s="42"/>
      <c r="S16" s="25" t="str">
        <f t="shared" si="0"/>
        <v/>
      </c>
      <c r="T16" s="27"/>
      <c r="U16" s="27"/>
      <c r="V16" s="28" t="str">
        <f t="shared" si="1"/>
        <v/>
      </c>
      <c r="W16" s="27"/>
      <c r="X16" s="27"/>
      <c r="Y16" s="27"/>
      <c r="Z16" s="29" t="str">
        <f t="shared" si="6"/>
        <v/>
      </c>
      <c r="AA16" s="30" t="str">
        <f t="shared" si="2"/>
        <v/>
      </c>
      <c r="AB16" s="31" t="str">
        <f t="shared" si="3"/>
        <v/>
      </c>
      <c r="AC16" s="30" t="str">
        <f t="shared" si="4"/>
        <v/>
      </c>
      <c r="AD16" s="31" t="str">
        <f t="shared" si="7"/>
        <v/>
      </c>
      <c r="AE16" s="32" t="str">
        <f t="shared" si="5"/>
        <v/>
      </c>
      <c r="AF16" s="33"/>
      <c r="AG16" s="41"/>
      <c r="AH16" s="25"/>
      <c r="AI16" s="43"/>
      <c r="AJ16" s="43"/>
      <c r="AK16" s="41"/>
      <c r="AL16" s="25"/>
      <c r="AM16" s="18"/>
      <c r="AN16" s="18"/>
      <c r="AO16" s="18"/>
      <c r="AP16" s="18"/>
      <c r="AQ16" s="18"/>
      <c r="AR16" s="18"/>
      <c r="AS16" s="18"/>
      <c r="AT16" s="18"/>
      <c r="AU16" s="18"/>
      <c r="AV16" s="18"/>
      <c r="AW16" s="18"/>
      <c r="AX16" s="18"/>
      <c r="AY16" s="18"/>
      <c r="AZ16" s="18"/>
      <c r="BA16" s="18"/>
      <c r="BB16" s="18"/>
      <c r="BC16" s="18"/>
      <c r="BD16" s="18"/>
      <c r="BE16" s="18"/>
      <c r="BF16" s="18"/>
    </row>
    <row r="17" spans="1:58" ht="24" customHeight="1">
      <c r="A17" s="208"/>
      <c r="B17" s="208"/>
      <c r="C17" s="208"/>
      <c r="D17" s="231"/>
      <c r="E17" s="41"/>
      <c r="F17" s="208"/>
      <c r="G17" s="41"/>
      <c r="H17" s="224"/>
      <c r="I17" s="208"/>
      <c r="J17" s="208"/>
      <c r="K17" s="208"/>
      <c r="L17" s="208"/>
      <c r="M17" s="208"/>
      <c r="N17" s="208"/>
      <c r="O17" s="208"/>
      <c r="P17" s="208"/>
      <c r="Q17" s="25">
        <v>5</v>
      </c>
      <c r="R17" s="42"/>
      <c r="S17" s="25" t="str">
        <f t="shared" si="0"/>
        <v/>
      </c>
      <c r="T17" s="27"/>
      <c r="U17" s="27"/>
      <c r="V17" s="28" t="str">
        <f t="shared" si="1"/>
        <v/>
      </c>
      <c r="W17" s="27"/>
      <c r="X17" s="27"/>
      <c r="Y17" s="27"/>
      <c r="Z17" s="29" t="str">
        <f t="shared" si="6"/>
        <v/>
      </c>
      <c r="AA17" s="30" t="str">
        <f t="shared" si="2"/>
        <v/>
      </c>
      <c r="AB17" s="31" t="str">
        <f t="shared" si="3"/>
        <v/>
      </c>
      <c r="AC17" s="30" t="str">
        <f t="shared" si="4"/>
        <v/>
      </c>
      <c r="AD17" s="31" t="str">
        <f t="shared" si="7"/>
        <v/>
      </c>
      <c r="AE17" s="32" t="str">
        <f t="shared" si="5"/>
        <v/>
      </c>
      <c r="AF17" s="33"/>
      <c r="AG17" s="41"/>
      <c r="AH17" s="25"/>
      <c r="AI17" s="43"/>
      <c r="AJ17" s="43"/>
      <c r="AK17" s="41"/>
      <c r="AL17" s="25"/>
      <c r="AM17" s="18"/>
      <c r="AN17" s="18"/>
      <c r="AO17" s="18"/>
      <c r="AP17" s="18"/>
      <c r="AQ17" s="18"/>
      <c r="AR17" s="18"/>
      <c r="AS17" s="18"/>
      <c r="AT17" s="18"/>
      <c r="AU17" s="18"/>
      <c r="AV17" s="18"/>
      <c r="AW17" s="18"/>
      <c r="AX17" s="18"/>
      <c r="AY17" s="18"/>
      <c r="AZ17" s="18"/>
      <c r="BA17" s="18"/>
      <c r="BB17" s="18"/>
      <c r="BC17" s="18"/>
      <c r="BD17" s="18"/>
      <c r="BE17" s="18"/>
      <c r="BF17" s="18"/>
    </row>
    <row r="18" spans="1:58" ht="25.5" customHeight="1">
      <c r="A18" s="193"/>
      <c r="B18" s="193"/>
      <c r="C18" s="193"/>
      <c r="D18" s="180"/>
      <c r="E18" s="41"/>
      <c r="F18" s="193"/>
      <c r="G18" s="41"/>
      <c r="H18" s="182"/>
      <c r="I18" s="193"/>
      <c r="J18" s="193"/>
      <c r="K18" s="193"/>
      <c r="L18" s="193"/>
      <c r="M18" s="193"/>
      <c r="N18" s="193"/>
      <c r="O18" s="193"/>
      <c r="P18" s="193"/>
      <c r="Q18" s="25">
        <v>6</v>
      </c>
      <c r="R18" s="42"/>
      <c r="S18" s="25" t="str">
        <f t="shared" si="0"/>
        <v/>
      </c>
      <c r="T18" s="27"/>
      <c r="U18" s="27"/>
      <c r="V18" s="28" t="str">
        <f t="shared" si="1"/>
        <v/>
      </c>
      <c r="W18" s="27"/>
      <c r="X18" s="27"/>
      <c r="Y18" s="27"/>
      <c r="Z18" s="29" t="str">
        <f t="shared" si="6"/>
        <v/>
      </c>
      <c r="AA18" s="30" t="str">
        <f t="shared" si="2"/>
        <v/>
      </c>
      <c r="AB18" s="31" t="str">
        <f t="shared" si="3"/>
        <v/>
      </c>
      <c r="AC18" s="30" t="str">
        <f t="shared" si="4"/>
        <v/>
      </c>
      <c r="AD18" s="31" t="str">
        <f t="shared" si="7"/>
        <v/>
      </c>
      <c r="AE18" s="32" t="str">
        <f t="shared" si="5"/>
        <v/>
      </c>
      <c r="AF18" s="33"/>
      <c r="AG18" s="41"/>
      <c r="AH18" s="25"/>
      <c r="AI18" s="43"/>
      <c r="AJ18" s="43"/>
      <c r="AK18" s="41"/>
      <c r="AL18" s="25"/>
      <c r="AM18" s="18"/>
      <c r="AN18" s="18"/>
      <c r="AO18" s="18"/>
      <c r="AP18" s="18"/>
      <c r="AQ18" s="18"/>
      <c r="AR18" s="18"/>
      <c r="AS18" s="18"/>
      <c r="AT18" s="18"/>
      <c r="AU18" s="18"/>
      <c r="AV18" s="18"/>
      <c r="AW18" s="18"/>
      <c r="AX18" s="18"/>
      <c r="AY18" s="18"/>
      <c r="AZ18" s="18"/>
      <c r="BA18" s="18"/>
      <c r="BB18" s="18"/>
      <c r="BC18" s="18"/>
      <c r="BD18" s="18"/>
      <c r="BE18" s="18"/>
      <c r="BF18" s="18"/>
    </row>
    <row r="19" spans="1:58" ht="30.75" customHeight="1">
      <c r="A19" s="213">
        <v>3</v>
      </c>
      <c r="B19" s="228"/>
      <c r="C19" s="228"/>
      <c r="D19" s="234"/>
      <c r="E19" s="41"/>
      <c r="F19" s="228"/>
      <c r="G19" s="41"/>
      <c r="H19" s="232"/>
      <c r="I19" s="233"/>
      <c r="J19" s="225" t="str">
        <f>IF(I19&lt;=0,"",IF(I19&lt;=2,"Muy Baja",IF(I19&lt;=24,"Baja",IF(I19&lt;=500,"Media",IF(I19&lt;=5000,"Alta","Muy Alta")))))</f>
        <v/>
      </c>
      <c r="K19" s="226" t="str">
        <f>IF(J19="","",IF(J19="Muy Baja",0.2,IF(J19="Baja",0.4,IF(J19="Media",0.6,IF(J19="Alta",0.8,IF(J19="Muy Alta",1,))))))</f>
        <v/>
      </c>
      <c r="L19" s="226"/>
      <c r="M19" s="226">
        <f ca="1">IF(NOT(ISERROR(MATCH(L19,'Tabla Impacto'!$B$221:$B$223,0))),'Tabla Impacto'!$F$223&amp;"Por favor no seleccionar los criterios de impacto(Afectación Económica o presupuestal y Pérdida Reputacional)",L19)</f>
        <v>0</v>
      </c>
      <c r="N19" s="225" t="str">
        <f ca="1">IF(OR(M19='Tabla Impacto'!$C$11,M19='Tabla Impacto'!$D$11),"Leve",IF(OR(M19='Tabla Impacto'!$C$12,M19='Tabla Impacto'!$D$12),"Menor",IF(OR(M19='Tabla Impacto'!$C$13,M19='Tabla Impacto'!$D$13),"Moderado",IF(OR(M19='Tabla Impacto'!$C$14,M19='Tabla Impacto'!$D$14),"Mayor",IF(OR(M19='Tabla Impacto'!$C$15,M19='Tabla Impacto'!$D$15),"Catastrófico","")))))</f>
        <v/>
      </c>
      <c r="O19" s="226" t="str">
        <f ca="1">IF(N19="","",IF(N19="Leve",0.2,IF(N19="Menor",0.4,IF(N19="Moderado",0.6,IF(N19="Mayor",0.8,IF(N19="Catastrófico",1,))))))</f>
        <v/>
      </c>
      <c r="P19" s="227" t="str">
        <f ca="1">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25">
        <v>1</v>
      </c>
      <c r="R19" s="42"/>
      <c r="S19" s="25" t="str">
        <f t="shared" si="0"/>
        <v/>
      </c>
      <c r="T19" s="27"/>
      <c r="U19" s="27"/>
      <c r="V19" s="28" t="str">
        <f t="shared" si="1"/>
        <v/>
      </c>
      <c r="W19" s="27"/>
      <c r="X19" s="27"/>
      <c r="Y19" s="27"/>
      <c r="Z19" s="29" t="str">
        <f>IFERROR(IF(S19="Probabilidad",(K19-(+K19*V19)),IF(S19="Impacto",K19,"")),"")</f>
        <v/>
      </c>
      <c r="AA19" s="30" t="str">
        <f t="shared" si="2"/>
        <v/>
      </c>
      <c r="AB19" s="31" t="str">
        <f t="shared" si="3"/>
        <v/>
      </c>
      <c r="AC19" s="30" t="str">
        <f t="shared" si="4"/>
        <v/>
      </c>
      <c r="AD19" s="31" t="str">
        <f>IFERROR(IF(S19="Impacto",(O19-(+O19*V19)),IF(S19="Probabilidad",O19,"")),"")</f>
        <v/>
      </c>
      <c r="AE19" s="32" t="str">
        <f t="shared" si="5"/>
        <v/>
      </c>
      <c r="AF19" s="33"/>
      <c r="AG19" s="41"/>
      <c r="AH19" s="25"/>
      <c r="AI19" s="43"/>
      <c r="AJ19" s="43"/>
      <c r="AK19" s="41"/>
      <c r="AL19" s="25"/>
      <c r="AM19" s="18"/>
      <c r="AN19" s="18"/>
      <c r="AO19" s="18"/>
      <c r="AP19" s="18"/>
      <c r="AQ19" s="18"/>
      <c r="AR19" s="18"/>
      <c r="AS19" s="18"/>
      <c r="AT19" s="18"/>
      <c r="AU19" s="18"/>
      <c r="AV19" s="18"/>
      <c r="AW19" s="18"/>
      <c r="AX19" s="18"/>
      <c r="AY19" s="18"/>
      <c r="AZ19" s="18"/>
      <c r="BA19" s="18"/>
      <c r="BB19" s="18"/>
      <c r="BC19" s="18"/>
      <c r="BD19" s="18"/>
      <c r="BE19" s="18"/>
      <c r="BF19" s="18"/>
    </row>
    <row r="20" spans="1:58" ht="26.25" customHeight="1">
      <c r="A20" s="208"/>
      <c r="B20" s="208"/>
      <c r="C20" s="208"/>
      <c r="D20" s="231"/>
      <c r="E20" s="41"/>
      <c r="F20" s="208"/>
      <c r="G20" s="41"/>
      <c r="H20" s="224"/>
      <c r="I20" s="208"/>
      <c r="J20" s="208"/>
      <c r="K20" s="208"/>
      <c r="L20" s="208"/>
      <c r="M20" s="208"/>
      <c r="N20" s="208"/>
      <c r="O20" s="208"/>
      <c r="P20" s="208"/>
      <c r="Q20" s="25">
        <v>2</v>
      </c>
      <c r="R20" s="42"/>
      <c r="S20" s="25" t="str">
        <f t="shared" si="0"/>
        <v/>
      </c>
      <c r="T20" s="27"/>
      <c r="U20" s="27"/>
      <c r="V20" s="28" t="str">
        <f t="shared" si="1"/>
        <v/>
      </c>
      <c r="W20" s="27"/>
      <c r="X20" s="27"/>
      <c r="Y20" s="27"/>
      <c r="Z20" s="29" t="str">
        <f>IFERROR(IF(AND(S19="Probabilidad",S20="Probabilidad"),(AB19-(+AB19*V20)),IF(AND(S19="Impacto",S20="Probabilidad"),(K19-(+K19*V20)),IF(S20="Impacto",AB19,""))),"")</f>
        <v/>
      </c>
      <c r="AA20" s="30" t="str">
        <f t="shared" si="2"/>
        <v/>
      </c>
      <c r="AB20" s="31" t="str">
        <f t="shared" si="3"/>
        <v/>
      </c>
      <c r="AC20" s="30" t="str">
        <f t="shared" si="4"/>
        <v/>
      </c>
      <c r="AD20" s="31" t="str">
        <f>IFERROR(IF(AND(S19="Impacto",S20="Impacto"),(AD19-(+AD19*V20)),IF(AND(S19="Probabilidad",S20="Impacto"),(O19-(+O19*V20)),IF(S20="Probabilidad",AD19,""))),"")</f>
        <v/>
      </c>
      <c r="AE20" s="32" t="str">
        <f t="shared" si="5"/>
        <v/>
      </c>
      <c r="AF20" s="33"/>
      <c r="AG20" s="41"/>
      <c r="AH20" s="25"/>
      <c r="AI20" s="43"/>
      <c r="AJ20" s="43"/>
      <c r="AK20" s="41"/>
      <c r="AL20" s="25"/>
      <c r="AM20" s="18"/>
      <c r="AN20" s="18"/>
      <c r="AO20" s="18"/>
      <c r="AP20" s="18"/>
      <c r="AQ20" s="18"/>
      <c r="AR20" s="18"/>
      <c r="AS20" s="18"/>
      <c r="AT20" s="18"/>
      <c r="AU20" s="18"/>
      <c r="AV20" s="18"/>
      <c r="AW20" s="18"/>
      <c r="AX20" s="18"/>
      <c r="AY20" s="18"/>
      <c r="AZ20" s="18"/>
      <c r="BA20" s="18"/>
      <c r="BB20" s="18"/>
      <c r="BC20" s="18"/>
      <c r="BD20" s="18"/>
      <c r="BE20" s="18"/>
      <c r="BF20" s="18"/>
    </row>
    <row r="21" spans="1:58" ht="26.25" customHeight="1">
      <c r="A21" s="208"/>
      <c r="B21" s="208"/>
      <c r="C21" s="208"/>
      <c r="D21" s="231"/>
      <c r="E21" s="41"/>
      <c r="F21" s="208"/>
      <c r="G21" s="41"/>
      <c r="H21" s="224"/>
      <c r="I21" s="208"/>
      <c r="J21" s="208"/>
      <c r="K21" s="208"/>
      <c r="L21" s="208"/>
      <c r="M21" s="208"/>
      <c r="N21" s="208"/>
      <c r="O21" s="208"/>
      <c r="P21" s="208"/>
      <c r="Q21" s="25">
        <v>3</v>
      </c>
      <c r="R21" s="44"/>
      <c r="S21" s="25" t="str">
        <f t="shared" si="0"/>
        <v/>
      </c>
      <c r="T21" s="27"/>
      <c r="U21" s="27"/>
      <c r="V21" s="28" t="str">
        <f t="shared" si="1"/>
        <v/>
      </c>
      <c r="W21" s="27"/>
      <c r="X21" s="27"/>
      <c r="Y21" s="27"/>
      <c r="Z21" s="29" t="str">
        <f t="shared" ref="Z21:Z24" si="8">IFERROR(IF(AND(S20="Probabilidad",S21="Probabilidad"),(AB20-(+AB20*V21)),IF(AND(S20="Impacto",S21="Probabilidad"),(AB19-(+AB19*V21)),IF(S21="Impacto",AB20,""))),"")</f>
        <v/>
      </c>
      <c r="AA21" s="30" t="str">
        <f t="shared" si="2"/>
        <v/>
      </c>
      <c r="AB21" s="31" t="str">
        <f t="shared" si="3"/>
        <v/>
      </c>
      <c r="AC21" s="30" t="str">
        <f t="shared" si="4"/>
        <v/>
      </c>
      <c r="AD21" s="31" t="str">
        <f t="shared" ref="AD21:AD24" si="9">IFERROR(IF(AND(S20="Impacto",S21="Impacto"),(AD20-(+AD20*V21)),IF(AND(S20="Probabilidad",S21="Impacto"),(AD19-(+AD19*V21)),IF(S21="Probabilidad",AD20,""))),"")</f>
        <v/>
      </c>
      <c r="AE21" s="32" t="str">
        <f t="shared" si="5"/>
        <v/>
      </c>
      <c r="AF21" s="33"/>
      <c r="AG21" s="41"/>
      <c r="AH21" s="25"/>
      <c r="AI21" s="43"/>
      <c r="AJ21" s="43"/>
      <c r="AK21" s="41"/>
      <c r="AL21" s="25"/>
      <c r="AM21" s="18"/>
      <c r="AN21" s="18"/>
      <c r="AO21" s="18"/>
      <c r="AP21" s="18"/>
      <c r="AQ21" s="18"/>
      <c r="AR21" s="18"/>
      <c r="AS21" s="18"/>
      <c r="AT21" s="18"/>
      <c r="AU21" s="18"/>
      <c r="AV21" s="18"/>
      <c r="AW21" s="18"/>
      <c r="AX21" s="18"/>
      <c r="AY21" s="18"/>
      <c r="AZ21" s="18"/>
      <c r="BA21" s="18"/>
      <c r="BB21" s="18"/>
      <c r="BC21" s="18"/>
      <c r="BD21" s="18"/>
      <c r="BE21" s="18"/>
      <c r="BF21" s="18"/>
    </row>
    <row r="22" spans="1:58" ht="26.25" customHeight="1">
      <c r="A22" s="208"/>
      <c r="B22" s="208"/>
      <c r="C22" s="208"/>
      <c r="D22" s="231"/>
      <c r="E22" s="41"/>
      <c r="F22" s="208"/>
      <c r="G22" s="41"/>
      <c r="H22" s="224"/>
      <c r="I22" s="208"/>
      <c r="J22" s="208"/>
      <c r="K22" s="208"/>
      <c r="L22" s="208"/>
      <c r="M22" s="208"/>
      <c r="N22" s="208"/>
      <c r="O22" s="208"/>
      <c r="P22" s="208"/>
      <c r="Q22" s="25">
        <v>4</v>
      </c>
      <c r="R22" s="42"/>
      <c r="S22" s="25" t="str">
        <f t="shared" si="0"/>
        <v/>
      </c>
      <c r="T22" s="27"/>
      <c r="U22" s="27"/>
      <c r="V22" s="28" t="str">
        <f t="shared" si="1"/>
        <v/>
      </c>
      <c r="W22" s="27"/>
      <c r="X22" s="27"/>
      <c r="Y22" s="27"/>
      <c r="Z22" s="29" t="str">
        <f t="shared" si="8"/>
        <v/>
      </c>
      <c r="AA22" s="30" t="str">
        <f t="shared" si="2"/>
        <v/>
      </c>
      <c r="AB22" s="31" t="str">
        <f t="shared" si="3"/>
        <v/>
      </c>
      <c r="AC22" s="30" t="str">
        <f t="shared" si="4"/>
        <v/>
      </c>
      <c r="AD22" s="31" t="str">
        <f t="shared" si="9"/>
        <v/>
      </c>
      <c r="AE22" s="32" t="str">
        <f t="shared" si="5"/>
        <v/>
      </c>
      <c r="AF22" s="33"/>
      <c r="AG22" s="41"/>
      <c r="AH22" s="25"/>
      <c r="AI22" s="43"/>
      <c r="AJ22" s="43"/>
      <c r="AK22" s="41"/>
      <c r="AL22" s="25"/>
      <c r="AM22" s="18"/>
      <c r="AN22" s="18"/>
      <c r="AO22" s="18"/>
      <c r="AP22" s="18"/>
      <c r="AQ22" s="18"/>
      <c r="AR22" s="18"/>
      <c r="AS22" s="18"/>
      <c r="AT22" s="18"/>
      <c r="AU22" s="18"/>
      <c r="AV22" s="18"/>
      <c r="AW22" s="18"/>
      <c r="AX22" s="18"/>
      <c r="AY22" s="18"/>
      <c r="AZ22" s="18"/>
      <c r="BA22" s="18"/>
      <c r="BB22" s="18"/>
      <c r="BC22" s="18"/>
      <c r="BD22" s="18"/>
      <c r="BE22" s="18"/>
      <c r="BF22" s="18"/>
    </row>
    <row r="23" spans="1:58" ht="26.25" customHeight="1">
      <c r="A23" s="208"/>
      <c r="B23" s="208"/>
      <c r="C23" s="208"/>
      <c r="D23" s="231"/>
      <c r="E23" s="41"/>
      <c r="F23" s="208"/>
      <c r="G23" s="41"/>
      <c r="H23" s="224"/>
      <c r="I23" s="208"/>
      <c r="J23" s="208"/>
      <c r="K23" s="208"/>
      <c r="L23" s="208"/>
      <c r="M23" s="208"/>
      <c r="N23" s="208"/>
      <c r="O23" s="208"/>
      <c r="P23" s="208"/>
      <c r="Q23" s="25">
        <v>5</v>
      </c>
      <c r="R23" s="42"/>
      <c r="S23" s="25" t="str">
        <f t="shared" si="0"/>
        <v/>
      </c>
      <c r="T23" s="27"/>
      <c r="U23" s="27"/>
      <c r="V23" s="28" t="str">
        <f t="shared" si="1"/>
        <v/>
      </c>
      <c r="W23" s="27"/>
      <c r="X23" s="27"/>
      <c r="Y23" s="27"/>
      <c r="Z23" s="29" t="str">
        <f t="shared" si="8"/>
        <v/>
      </c>
      <c r="AA23" s="30" t="str">
        <f t="shared" si="2"/>
        <v/>
      </c>
      <c r="AB23" s="31" t="str">
        <f t="shared" si="3"/>
        <v/>
      </c>
      <c r="AC23" s="30" t="str">
        <f t="shared" si="4"/>
        <v/>
      </c>
      <c r="AD23" s="31" t="str">
        <f t="shared" si="9"/>
        <v/>
      </c>
      <c r="AE23" s="32" t="str">
        <f t="shared" si="5"/>
        <v/>
      </c>
      <c r="AF23" s="33"/>
      <c r="AG23" s="41"/>
      <c r="AH23" s="25"/>
      <c r="AI23" s="43"/>
      <c r="AJ23" s="43"/>
      <c r="AK23" s="41"/>
      <c r="AL23" s="25"/>
      <c r="AM23" s="18"/>
      <c r="AN23" s="18"/>
      <c r="AO23" s="18"/>
      <c r="AP23" s="18"/>
      <c r="AQ23" s="18"/>
      <c r="AR23" s="18"/>
      <c r="AS23" s="18"/>
      <c r="AT23" s="18"/>
      <c r="AU23" s="18"/>
      <c r="AV23" s="18"/>
      <c r="AW23" s="18"/>
      <c r="AX23" s="18"/>
      <c r="AY23" s="18"/>
      <c r="AZ23" s="18"/>
      <c r="BA23" s="18"/>
      <c r="BB23" s="18"/>
      <c r="BC23" s="18"/>
      <c r="BD23" s="18"/>
      <c r="BE23" s="18"/>
      <c r="BF23" s="18"/>
    </row>
    <row r="24" spans="1:58" ht="26.25" customHeight="1">
      <c r="A24" s="193"/>
      <c r="B24" s="193"/>
      <c r="C24" s="193"/>
      <c r="D24" s="180"/>
      <c r="E24" s="41"/>
      <c r="F24" s="193"/>
      <c r="G24" s="41"/>
      <c r="H24" s="182"/>
      <c r="I24" s="193"/>
      <c r="J24" s="193"/>
      <c r="K24" s="193"/>
      <c r="L24" s="193"/>
      <c r="M24" s="193"/>
      <c r="N24" s="193"/>
      <c r="O24" s="193"/>
      <c r="P24" s="193"/>
      <c r="Q24" s="25">
        <v>6</v>
      </c>
      <c r="R24" s="42"/>
      <c r="S24" s="25" t="str">
        <f t="shared" si="0"/>
        <v/>
      </c>
      <c r="T24" s="27"/>
      <c r="U24" s="27"/>
      <c r="V24" s="28" t="str">
        <f t="shared" si="1"/>
        <v/>
      </c>
      <c r="W24" s="27"/>
      <c r="X24" s="27"/>
      <c r="Y24" s="27"/>
      <c r="Z24" s="29" t="str">
        <f t="shared" si="8"/>
        <v/>
      </c>
      <c r="AA24" s="30" t="str">
        <f t="shared" si="2"/>
        <v/>
      </c>
      <c r="AB24" s="31" t="str">
        <f t="shared" si="3"/>
        <v/>
      </c>
      <c r="AC24" s="30" t="str">
        <f t="shared" si="4"/>
        <v/>
      </c>
      <c r="AD24" s="31" t="str">
        <f t="shared" si="9"/>
        <v/>
      </c>
      <c r="AE24" s="32" t="str">
        <f t="shared" si="5"/>
        <v/>
      </c>
      <c r="AF24" s="33"/>
      <c r="AG24" s="41"/>
      <c r="AH24" s="25"/>
      <c r="AI24" s="43"/>
      <c r="AJ24" s="43"/>
      <c r="AK24" s="41"/>
      <c r="AL24" s="25"/>
      <c r="AM24" s="18"/>
      <c r="AN24" s="18"/>
      <c r="AO24" s="18"/>
      <c r="AP24" s="18"/>
      <c r="AQ24" s="18"/>
      <c r="AR24" s="18"/>
      <c r="AS24" s="18"/>
      <c r="AT24" s="18"/>
      <c r="AU24" s="18"/>
      <c r="AV24" s="18"/>
      <c r="AW24" s="18"/>
      <c r="AX24" s="18"/>
      <c r="AY24" s="18"/>
      <c r="AZ24" s="18"/>
      <c r="BA24" s="18"/>
      <c r="BB24" s="18"/>
      <c r="BC24" s="18"/>
      <c r="BD24" s="18"/>
      <c r="BE24" s="18"/>
      <c r="BF24" s="18"/>
    </row>
    <row r="25" spans="1:58" ht="26.25" customHeight="1">
      <c r="A25" s="213">
        <v>4</v>
      </c>
      <c r="B25" s="228"/>
      <c r="C25" s="228"/>
      <c r="D25" s="234"/>
      <c r="E25" s="41"/>
      <c r="F25" s="228"/>
      <c r="G25" s="41"/>
      <c r="H25" s="232"/>
      <c r="I25" s="233"/>
      <c r="J25" s="225" t="str">
        <f>IF(I25&lt;=0,"",IF(I25&lt;=2,"Muy Baja",IF(I25&lt;=24,"Baja",IF(I25&lt;=500,"Media",IF(I25&lt;=5000,"Alta","Muy Alta")))))</f>
        <v/>
      </c>
      <c r="K25" s="226" t="str">
        <f>IF(J25="","",IF(J25="Muy Baja",0.2,IF(J25="Baja",0.4,IF(J25="Media",0.6,IF(J25="Alta",0.8,IF(J25="Muy Alta",1,))))))</f>
        <v/>
      </c>
      <c r="L25" s="226"/>
      <c r="M25" s="226">
        <f ca="1">IF(NOT(ISERROR(MATCH(L25,'Tabla Impacto'!$B$221:$B$223,0))),'Tabla Impacto'!$F$223&amp;"Por favor no seleccionar los criterios de impacto(Afectación Económica o presupuestal y Pérdida Reputacional)",L25)</f>
        <v>0</v>
      </c>
      <c r="N25" s="225" t="str">
        <f ca="1">IF(OR(M25='Tabla Impacto'!$C$11,M25='Tabla Impacto'!$D$11),"Leve",IF(OR(M25='Tabla Impacto'!$C$12,M25='Tabla Impacto'!$D$12),"Menor",IF(OR(M25='Tabla Impacto'!$C$13,M25='Tabla Impacto'!$D$13),"Moderado",IF(OR(M25='Tabla Impacto'!$C$14,M25='Tabla Impacto'!$D$14),"Mayor",IF(OR(M25='Tabla Impacto'!$C$15,M25='Tabla Impacto'!$D$15),"Catastrófico","")))))</f>
        <v/>
      </c>
      <c r="O25" s="226" t="str">
        <f ca="1">IF(N25="","",IF(N25="Leve",0.2,IF(N25="Menor",0.4,IF(N25="Moderado",0.6,IF(N25="Mayor",0.8,IF(N25="Catastrófico",1,))))))</f>
        <v/>
      </c>
      <c r="P25" s="227" t="str">
        <f ca="1">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25">
        <v>1</v>
      </c>
      <c r="R25" s="42"/>
      <c r="S25" s="25" t="str">
        <f t="shared" si="0"/>
        <v/>
      </c>
      <c r="T25" s="27"/>
      <c r="U25" s="27"/>
      <c r="V25" s="28" t="str">
        <f t="shared" si="1"/>
        <v/>
      </c>
      <c r="W25" s="27"/>
      <c r="X25" s="27"/>
      <c r="Y25" s="27"/>
      <c r="Z25" s="29" t="str">
        <f>IFERROR(IF(S25="Probabilidad",(K25-(+K25*V25)),IF(S25="Impacto",K25,"")),"")</f>
        <v/>
      </c>
      <c r="AA25" s="30" t="str">
        <f t="shared" si="2"/>
        <v/>
      </c>
      <c r="AB25" s="31" t="str">
        <f t="shared" si="3"/>
        <v/>
      </c>
      <c r="AC25" s="30" t="str">
        <f t="shared" si="4"/>
        <v/>
      </c>
      <c r="AD25" s="31" t="str">
        <f>IFERROR(IF(S25="Impacto",(O25-(+O25*V25)),IF(S25="Probabilidad",O25,"")),"")</f>
        <v/>
      </c>
      <c r="AE25" s="32" t="str">
        <f t="shared" si="5"/>
        <v/>
      </c>
      <c r="AF25" s="33"/>
      <c r="AG25" s="41"/>
      <c r="AH25" s="25"/>
      <c r="AI25" s="43"/>
      <c r="AJ25" s="43"/>
      <c r="AK25" s="41"/>
      <c r="AL25" s="25"/>
      <c r="AM25" s="18"/>
      <c r="AN25" s="18"/>
      <c r="AO25" s="18"/>
      <c r="AP25" s="18"/>
      <c r="AQ25" s="18"/>
      <c r="AR25" s="18"/>
      <c r="AS25" s="18"/>
      <c r="AT25" s="18"/>
      <c r="AU25" s="18"/>
      <c r="AV25" s="18"/>
      <c r="AW25" s="18"/>
      <c r="AX25" s="18"/>
      <c r="AY25" s="18"/>
      <c r="AZ25" s="18"/>
      <c r="BA25" s="18"/>
      <c r="BB25" s="18"/>
      <c r="BC25" s="18"/>
      <c r="BD25" s="18"/>
      <c r="BE25" s="18"/>
      <c r="BF25" s="18"/>
    </row>
    <row r="26" spans="1:58" ht="26.25" customHeight="1">
      <c r="A26" s="208"/>
      <c r="B26" s="208"/>
      <c r="C26" s="208"/>
      <c r="D26" s="231"/>
      <c r="E26" s="41"/>
      <c r="F26" s="208"/>
      <c r="G26" s="41"/>
      <c r="H26" s="224"/>
      <c r="I26" s="208"/>
      <c r="J26" s="208"/>
      <c r="K26" s="208"/>
      <c r="L26" s="208"/>
      <c r="M26" s="208"/>
      <c r="N26" s="208"/>
      <c r="O26" s="208"/>
      <c r="P26" s="208"/>
      <c r="Q26" s="25">
        <v>2</v>
      </c>
      <c r="R26" s="42"/>
      <c r="S26" s="25" t="str">
        <f t="shared" si="0"/>
        <v/>
      </c>
      <c r="T26" s="27"/>
      <c r="U26" s="27"/>
      <c r="V26" s="28" t="str">
        <f t="shared" si="1"/>
        <v/>
      </c>
      <c r="W26" s="27"/>
      <c r="X26" s="27"/>
      <c r="Y26" s="27"/>
      <c r="Z26" s="29" t="str">
        <f>IFERROR(IF(AND(S25="Probabilidad",S26="Probabilidad"),(AB25-(+AB25*V26)),IF(AND(S25="Impacto",S26="Probabilidad"),(K25-(+K25*V26)),IF(S26="Impacto",AB25,""))),"")</f>
        <v/>
      </c>
      <c r="AA26" s="30" t="str">
        <f t="shared" si="2"/>
        <v/>
      </c>
      <c r="AB26" s="31" t="str">
        <f t="shared" si="3"/>
        <v/>
      </c>
      <c r="AC26" s="30" t="str">
        <f t="shared" si="4"/>
        <v/>
      </c>
      <c r="AD26" s="31" t="str">
        <f>IFERROR(IF(AND(S25="Impacto",S26="Impacto"),(AD25-(+AD25*V26)),IF(AND(S25="Probabilidad",S26="Impacto"),(O25-(+O25*V26)),IF(S26="Probabilidad",AD25,""))),"")</f>
        <v/>
      </c>
      <c r="AE26" s="32" t="str">
        <f t="shared" si="5"/>
        <v/>
      </c>
      <c r="AF26" s="33"/>
      <c r="AG26" s="41"/>
      <c r="AH26" s="25"/>
      <c r="AI26" s="43"/>
      <c r="AJ26" s="43"/>
      <c r="AK26" s="41"/>
      <c r="AL26" s="25"/>
      <c r="AM26" s="18"/>
      <c r="AN26" s="18"/>
      <c r="AO26" s="18"/>
      <c r="AP26" s="18"/>
      <c r="AQ26" s="18"/>
      <c r="AR26" s="18"/>
      <c r="AS26" s="18"/>
      <c r="AT26" s="18"/>
      <c r="AU26" s="18"/>
      <c r="AV26" s="18"/>
      <c r="AW26" s="18"/>
      <c r="AX26" s="18"/>
      <c r="AY26" s="18"/>
      <c r="AZ26" s="18"/>
      <c r="BA26" s="18"/>
      <c r="BB26" s="18"/>
      <c r="BC26" s="18"/>
      <c r="BD26" s="18"/>
      <c r="BE26" s="18"/>
      <c r="BF26" s="18"/>
    </row>
    <row r="27" spans="1:58" ht="26.25" customHeight="1">
      <c r="A27" s="208"/>
      <c r="B27" s="208"/>
      <c r="C27" s="208"/>
      <c r="D27" s="231"/>
      <c r="E27" s="41"/>
      <c r="F27" s="208"/>
      <c r="G27" s="41"/>
      <c r="H27" s="224"/>
      <c r="I27" s="208"/>
      <c r="J27" s="208"/>
      <c r="K27" s="208"/>
      <c r="L27" s="208"/>
      <c r="M27" s="208"/>
      <c r="N27" s="208"/>
      <c r="O27" s="208"/>
      <c r="P27" s="208"/>
      <c r="Q27" s="25">
        <v>3</v>
      </c>
      <c r="R27" s="44"/>
      <c r="S27" s="25" t="str">
        <f t="shared" si="0"/>
        <v/>
      </c>
      <c r="T27" s="27"/>
      <c r="U27" s="27"/>
      <c r="V27" s="28" t="str">
        <f t="shared" si="1"/>
        <v/>
      </c>
      <c r="W27" s="27"/>
      <c r="X27" s="27"/>
      <c r="Y27" s="27"/>
      <c r="Z27" s="29" t="str">
        <f t="shared" ref="Z27:Z30" si="10">IFERROR(IF(AND(S26="Probabilidad",S27="Probabilidad"),(AB26-(+AB26*V27)),IF(AND(S26="Impacto",S27="Probabilidad"),(AB25-(+AB25*V27)),IF(S27="Impacto",AB26,""))),"")</f>
        <v/>
      </c>
      <c r="AA27" s="30" t="str">
        <f t="shared" si="2"/>
        <v/>
      </c>
      <c r="AB27" s="31" t="str">
        <f t="shared" si="3"/>
        <v/>
      </c>
      <c r="AC27" s="30" t="str">
        <f t="shared" si="4"/>
        <v/>
      </c>
      <c r="AD27" s="31" t="str">
        <f t="shared" ref="AD27:AD30" si="11">IFERROR(IF(AND(S26="Impacto",S27="Impacto"),(AD26-(+AD26*V27)),IF(AND(S26="Probabilidad",S27="Impacto"),(AD25-(+AD25*V27)),IF(S27="Probabilidad",AD26,""))),"")</f>
        <v/>
      </c>
      <c r="AE27" s="32" t="str">
        <f t="shared" si="5"/>
        <v/>
      </c>
      <c r="AF27" s="33"/>
      <c r="AG27" s="41"/>
      <c r="AH27" s="25"/>
      <c r="AI27" s="43"/>
      <c r="AJ27" s="43"/>
      <c r="AK27" s="41"/>
      <c r="AL27" s="25"/>
      <c r="AM27" s="18"/>
      <c r="AN27" s="18"/>
      <c r="AO27" s="18"/>
      <c r="AP27" s="18"/>
      <c r="AQ27" s="18"/>
      <c r="AR27" s="18"/>
      <c r="AS27" s="18"/>
      <c r="AT27" s="18"/>
      <c r="AU27" s="18"/>
      <c r="AV27" s="18"/>
      <c r="AW27" s="18"/>
      <c r="AX27" s="18"/>
      <c r="AY27" s="18"/>
      <c r="AZ27" s="18"/>
      <c r="BA27" s="18"/>
      <c r="BB27" s="18"/>
      <c r="BC27" s="18"/>
      <c r="BD27" s="18"/>
      <c r="BE27" s="18"/>
      <c r="BF27" s="18"/>
    </row>
    <row r="28" spans="1:58" ht="26.25" customHeight="1">
      <c r="A28" s="208"/>
      <c r="B28" s="208"/>
      <c r="C28" s="208"/>
      <c r="D28" s="231"/>
      <c r="E28" s="41"/>
      <c r="F28" s="208"/>
      <c r="G28" s="41"/>
      <c r="H28" s="224"/>
      <c r="I28" s="208"/>
      <c r="J28" s="208"/>
      <c r="K28" s="208"/>
      <c r="L28" s="208"/>
      <c r="M28" s="208"/>
      <c r="N28" s="208"/>
      <c r="O28" s="208"/>
      <c r="P28" s="208"/>
      <c r="Q28" s="25">
        <v>4</v>
      </c>
      <c r="R28" s="42"/>
      <c r="S28" s="25" t="str">
        <f t="shared" si="0"/>
        <v/>
      </c>
      <c r="T28" s="27"/>
      <c r="U28" s="27"/>
      <c r="V28" s="28" t="str">
        <f t="shared" si="1"/>
        <v/>
      </c>
      <c r="W28" s="27"/>
      <c r="X28" s="27"/>
      <c r="Y28" s="27"/>
      <c r="Z28" s="29" t="str">
        <f t="shared" si="10"/>
        <v/>
      </c>
      <c r="AA28" s="30" t="str">
        <f t="shared" si="2"/>
        <v/>
      </c>
      <c r="AB28" s="31" t="str">
        <f t="shared" si="3"/>
        <v/>
      </c>
      <c r="AC28" s="30" t="str">
        <f t="shared" si="4"/>
        <v/>
      </c>
      <c r="AD28" s="31" t="str">
        <f t="shared" si="11"/>
        <v/>
      </c>
      <c r="AE28" s="32" t="str">
        <f t="shared" si="5"/>
        <v/>
      </c>
      <c r="AF28" s="33"/>
      <c r="AG28" s="41"/>
      <c r="AH28" s="25"/>
      <c r="AI28" s="43"/>
      <c r="AJ28" s="43"/>
      <c r="AK28" s="41"/>
      <c r="AL28" s="25"/>
      <c r="AM28" s="18"/>
      <c r="AN28" s="18"/>
      <c r="AO28" s="18"/>
      <c r="AP28" s="18"/>
      <c r="AQ28" s="18"/>
      <c r="AR28" s="18"/>
      <c r="AS28" s="18"/>
      <c r="AT28" s="18"/>
      <c r="AU28" s="18"/>
      <c r="AV28" s="18"/>
      <c r="AW28" s="18"/>
      <c r="AX28" s="18"/>
      <c r="AY28" s="18"/>
      <c r="AZ28" s="18"/>
      <c r="BA28" s="18"/>
      <c r="BB28" s="18"/>
      <c r="BC28" s="18"/>
      <c r="BD28" s="18"/>
      <c r="BE28" s="18"/>
      <c r="BF28" s="18"/>
    </row>
    <row r="29" spans="1:58" ht="26.25" customHeight="1">
      <c r="A29" s="208"/>
      <c r="B29" s="208"/>
      <c r="C29" s="208"/>
      <c r="D29" s="231"/>
      <c r="E29" s="41"/>
      <c r="F29" s="208"/>
      <c r="G29" s="41"/>
      <c r="H29" s="224"/>
      <c r="I29" s="208"/>
      <c r="J29" s="208"/>
      <c r="K29" s="208"/>
      <c r="L29" s="208"/>
      <c r="M29" s="208"/>
      <c r="N29" s="208"/>
      <c r="O29" s="208"/>
      <c r="P29" s="208"/>
      <c r="Q29" s="25">
        <v>5</v>
      </c>
      <c r="R29" s="42"/>
      <c r="S29" s="25" t="str">
        <f t="shared" si="0"/>
        <v/>
      </c>
      <c r="T29" s="27"/>
      <c r="U29" s="27"/>
      <c r="V29" s="28" t="str">
        <f t="shared" si="1"/>
        <v/>
      </c>
      <c r="W29" s="27"/>
      <c r="X29" s="27"/>
      <c r="Y29" s="27"/>
      <c r="Z29" s="29" t="str">
        <f t="shared" si="10"/>
        <v/>
      </c>
      <c r="AA29" s="30" t="str">
        <f t="shared" si="2"/>
        <v/>
      </c>
      <c r="AB29" s="31" t="str">
        <f t="shared" si="3"/>
        <v/>
      </c>
      <c r="AC29" s="30" t="str">
        <f t="shared" si="4"/>
        <v/>
      </c>
      <c r="AD29" s="31" t="str">
        <f t="shared" si="11"/>
        <v/>
      </c>
      <c r="AE29" s="32" t="str">
        <f t="shared" si="5"/>
        <v/>
      </c>
      <c r="AF29" s="33"/>
      <c r="AG29" s="41"/>
      <c r="AH29" s="25"/>
      <c r="AI29" s="43"/>
      <c r="AJ29" s="43"/>
      <c r="AK29" s="41"/>
      <c r="AL29" s="25"/>
      <c r="AM29" s="18"/>
      <c r="AN29" s="18"/>
      <c r="AO29" s="18"/>
      <c r="AP29" s="18"/>
      <c r="AQ29" s="18"/>
      <c r="AR29" s="18"/>
      <c r="AS29" s="18"/>
      <c r="AT29" s="18"/>
      <c r="AU29" s="18"/>
      <c r="AV29" s="18"/>
      <c r="AW29" s="18"/>
      <c r="AX29" s="18"/>
      <c r="AY29" s="18"/>
      <c r="AZ29" s="18"/>
      <c r="BA29" s="18"/>
      <c r="BB29" s="18"/>
      <c r="BC29" s="18"/>
      <c r="BD29" s="18"/>
      <c r="BE29" s="18"/>
      <c r="BF29" s="18"/>
    </row>
    <row r="30" spans="1:58" ht="26.25" customHeight="1">
      <c r="A30" s="193"/>
      <c r="B30" s="193"/>
      <c r="C30" s="193"/>
      <c r="D30" s="180"/>
      <c r="E30" s="41"/>
      <c r="F30" s="193"/>
      <c r="G30" s="41"/>
      <c r="H30" s="182"/>
      <c r="I30" s="193"/>
      <c r="J30" s="193"/>
      <c r="K30" s="193"/>
      <c r="L30" s="193"/>
      <c r="M30" s="193"/>
      <c r="N30" s="193"/>
      <c r="O30" s="193"/>
      <c r="P30" s="193"/>
      <c r="Q30" s="25">
        <v>6</v>
      </c>
      <c r="R30" s="42"/>
      <c r="S30" s="25" t="str">
        <f t="shared" si="0"/>
        <v/>
      </c>
      <c r="T30" s="27"/>
      <c r="U30" s="27"/>
      <c r="V30" s="28" t="str">
        <f t="shared" si="1"/>
        <v/>
      </c>
      <c r="W30" s="27"/>
      <c r="X30" s="27"/>
      <c r="Y30" s="27"/>
      <c r="Z30" s="29" t="str">
        <f t="shared" si="10"/>
        <v/>
      </c>
      <c r="AA30" s="30" t="str">
        <f t="shared" si="2"/>
        <v/>
      </c>
      <c r="AB30" s="31" t="str">
        <f t="shared" si="3"/>
        <v/>
      </c>
      <c r="AC30" s="30" t="str">
        <f t="shared" si="4"/>
        <v/>
      </c>
      <c r="AD30" s="31" t="str">
        <f t="shared" si="11"/>
        <v/>
      </c>
      <c r="AE30" s="32" t="str">
        <f t="shared" si="5"/>
        <v/>
      </c>
      <c r="AF30" s="33"/>
      <c r="AG30" s="41"/>
      <c r="AH30" s="25"/>
      <c r="AI30" s="43"/>
      <c r="AJ30" s="43"/>
      <c r="AK30" s="41"/>
      <c r="AL30" s="25"/>
      <c r="AM30" s="18"/>
      <c r="AN30" s="18"/>
      <c r="AO30" s="18"/>
      <c r="AP30" s="18"/>
      <c r="AQ30" s="18"/>
      <c r="AR30" s="18"/>
      <c r="AS30" s="18"/>
      <c r="AT30" s="18"/>
      <c r="AU30" s="18"/>
      <c r="AV30" s="18"/>
      <c r="AW30" s="18"/>
      <c r="AX30" s="18"/>
      <c r="AY30" s="18"/>
      <c r="AZ30" s="18"/>
      <c r="BA30" s="18"/>
      <c r="BB30" s="18"/>
      <c r="BC30" s="18"/>
      <c r="BD30" s="18"/>
      <c r="BE30" s="18"/>
      <c r="BF30" s="18"/>
    </row>
    <row r="31" spans="1:58" ht="26.25" customHeight="1">
      <c r="A31" s="213">
        <v>5</v>
      </c>
      <c r="B31" s="228"/>
      <c r="C31" s="228"/>
      <c r="D31" s="234"/>
      <c r="E31" s="41"/>
      <c r="F31" s="228"/>
      <c r="G31" s="41"/>
      <c r="H31" s="232"/>
      <c r="I31" s="233"/>
      <c r="J31" s="225" t="str">
        <f>IF(I31&lt;=0,"",IF(I31&lt;=2,"Muy Baja",IF(I31&lt;=24,"Baja",IF(I31&lt;=500,"Media",IF(I31&lt;=5000,"Alta","Muy Alta")))))</f>
        <v/>
      </c>
      <c r="K31" s="226" t="str">
        <f>IF(J31="","",IF(J31="Muy Baja",0.2,IF(J31="Baja",0.4,IF(J31="Media",0.6,IF(J31="Alta",0.8,IF(J31="Muy Alta",1,))))))</f>
        <v/>
      </c>
      <c r="L31" s="226"/>
      <c r="M31" s="226">
        <f ca="1">IF(NOT(ISERROR(MATCH(L31,'Tabla Impacto'!$B$221:$B$223,0))),'Tabla Impacto'!$F$223&amp;"Por favor no seleccionar los criterios de impacto(Afectación Económica o presupuestal y Pérdida Reputacional)",L31)</f>
        <v>0</v>
      </c>
      <c r="N31" s="225" t="str">
        <f ca="1">IF(OR(M31='Tabla Impacto'!$C$11,M31='Tabla Impacto'!$D$11),"Leve",IF(OR(M31='Tabla Impacto'!$C$12,M31='Tabla Impacto'!$D$12),"Menor",IF(OR(M31='Tabla Impacto'!$C$13,M31='Tabla Impacto'!$D$13),"Moderado",IF(OR(M31='Tabla Impacto'!$C$14,M31='Tabla Impacto'!$D$14),"Mayor",IF(OR(M31='Tabla Impacto'!$C$15,M31='Tabla Impacto'!$D$15),"Catastrófico","")))))</f>
        <v/>
      </c>
      <c r="O31" s="226" t="str">
        <f ca="1">IF(N31="","",IF(N31="Leve",0.2,IF(N31="Menor",0.4,IF(N31="Moderado",0.6,IF(N31="Mayor",0.8,IF(N31="Catastrófico",1,))))))</f>
        <v/>
      </c>
      <c r="P31" s="227" t="str">
        <f ca="1">IF(OR(AND(J31="Muy Baja",N31="Leve"),AND(J31="Muy Baja",N31="Menor"),AND(J31="Baja",N31="Leve")),"Bajo",IF(OR(AND(J31="Muy baja",N31="Moderado"),AND(J31="Baja",N31="Menor"),AND(J31="Baja",N31="Moderado"),AND(J31="Media",N31="Leve"),AND(J31="Media",N31="Menor"),AND(J31="Media",N31="Moderado"),AND(J31="Alta",N31="Leve"),AND(J31="Alta",N31="Menor")),"Moderado",IF(OR(AND(J31="Muy Baja",N31="Mayor"),AND(J31="Baja",N31="Mayor"),AND(J31="Media",N31="Mayor"),AND(J31="Alta",N31="Moderado"),AND(J31="Alta",N31="Mayor"),AND(J31="Muy Alta",N31="Leve"),AND(J31="Muy Alta",N31="Menor"),AND(J31="Muy Alta",N31="Moderado"),AND(J31="Muy Alta",N31="Mayor")),"Alto",IF(OR(AND(J31="Muy Baja",N31="Catastrófico"),AND(J31="Baja",N31="Catastrófico"),AND(J31="Media",N31="Catastrófico"),AND(J31="Alta",N31="Catastrófico"),AND(J31="Muy Alta",N31="Catastrófico")),"Extremo",""))))</f>
        <v/>
      </c>
      <c r="Q31" s="25">
        <v>1</v>
      </c>
      <c r="R31" s="42"/>
      <c r="S31" s="25" t="str">
        <f t="shared" si="0"/>
        <v/>
      </c>
      <c r="T31" s="27"/>
      <c r="U31" s="27"/>
      <c r="V31" s="28" t="str">
        <f t="shared" si="1"/>
        <v/>
      </c>
      <c r="W31" s="27"/>
      <c r="X31" s="27"/>
      <c r="Y31" s="27"/>
      <c r="Z31" s="29" t="str">
        <f>IFERROR(IF(S31="Probabilidad",(K31-(+K31*V31)),IF(S31="Impacto",K31,"")),"")</f>
        <v/>
      </c>
      <c r="AA31" s="30" t="str">
        <f t="shared" si="2"/>
        <v/>
      </c>
      <c r="AB31" s="31" t="str">
        <f t="shared" si="3"/>
        <v/>
      </c>
      <c r="AC31" s="30" t="str">
        <f t="shared" si="4"/>
        <v/>
      </c>
      <c r="AD31" s="31" t="str">
        <f>IFERROR(IF(S31="Impacto",(O31-(+O31*V31)),IF(S31="Probabilidad",O31,"")),"")</f>
        <v/>
      </c>
      <c r="AE31" s="32" t="str">
        <f t="shared" si="5"/>
        <v/>
      </c>
      <c r="AF31" s="33"/>
      <c r="AG31" s="41"/>
      <c r="AH31" s="25"/>
      <c r="AI31" s="43"/>
      <c r="AJ31" s="43"/>
      <c r="AK31" s="41"/>
      <c r="AL31" s="25"/>
      <c r="AM31" s="18"/>
      <c r="AN31" s="18"/>
      <c r="AO31" s="18"/>
      <c r="AP31" s="18"/>
      <c r="AQ31" s="18"/>
      <c r="AR31" s="18"/>
      <c r="AS31" s="18"/>
      <c r="AT31" s="18"/>
      <c r="AU31" s="18"/>
      <c r="AV31" s="18"/>
      <c r="AW31" s="18"/>
      <c r="AX31" s="18"/>
      <c r="AY31" s="18"/>
      <c r="AZ31" s="18"/>
      <c r="BA31" s="18"/>
      <c r="BB31" s="18"/>
      <c r="BC31" s="18"/>
      <c r="BD31" s="18"/>
      <c r="BE31" s="18"/>
      <c r="BF31" s="18"/>
    </row>
    <row r="32" spans="1:58" ht="26.25" customHeight="1">
      <c r="A32" s="208"/>
      <c r="B32" s="208"/>
      <c r="C32" s="208"/>
      <c r="D32" s="231"/>
      <c r="E32" s="41"/>
      <c r="F32" s="208"/>
      <c r="G32" s="41"/>
      <c r="H32" s="224"/>
      <c r="I32" s="208"/>
      <c r="J32" s="208"/>
      <c r="K32" s="208"/>
      <c r="L32" s="208"/>
      <c r="M32" s="208"/>
      <c r="N32" s="208"/>
      <c r="O32" s="208"/>
      <c r="P32" s="208"/>
      <c r="Q32" s="25">
        <v>2</v>
      </c>
      <c r="R32" s="42"/>
      <c r="S32" s="25" t="str">
        <f t="shared" si="0"/>
        <v/>
      </c>
      <c r="T32" s="27"/>
      <c r="U32" s="27"/>
      <c r="V32" s="28" t="str">
        <f t="shared" si="1"/>
        <v/>
      </c>
      <c r="W32" s="27"/>
      <c r="X32" s="27"/>
      <c r="Y32" s="27"/>
      <c r="Z32" s="29" t="str">
        <f>IFERROR(IF(AND(S31="Probabilidad",S32="Probabilidad"),(AB31-(+AB31*V32)),IF(AND(S31="Impacto",S32="Probabilidad"),(K31-(+K31*V32)),IF(S32="Impacto",AB31,""))),"")</f>
        <v/>
      </c>
      <c r="AA32" s="30" t="str">
        <f t="shared" si="2"/>
        <v/>
      </c>
      <c r="AB32" s="31" t="str">
        <f t="shared" si="3"/>
        <v/>
      </c>
      <c r="AC32" s="30" t="str">
        <f t="shared" si="4"/>
        <v/>
      </c>
      <c r="AD32" s="31" t="str">
        <f>IFERROR(IF(AND(S31="Impacto",S32="Impacto"),(AD31-(+AD31*V32)),IF(AND(S31="Probabilidad",S32="Impacto"),(O31-(+O31*V32)),IF(S32="Probabilidad",AD31,""))),"")</f>
        <v/>
      </c>
      <c r="AE32" s="32" t="str">
        <f t="shared" si="5"/>
        <v/>
      </c>
      <c r="AF32" s="33"/>
      <c r="AG32" s="41"/>
      <c r="AH32" s="25"/>
      <c r="AI32" s="43"/>
      <c r="AJ32" s="43"/>
      <c r="AK32" s="41"/>
      <c r="AL32" s="25"/>
      <c r="AM32" s="18"/>
      <c r="AN32" s="18"/>
      <c r="AO32" s="18"/>
      <c r="AP32" s="18"/>
      <c r="AQ32" s="18"/>
      <c r="AR32" s="18"/>
      <c r="AS32" s="18"/>
      <c r="AT32" s="18"/>
      <c r="AU32" s="18"/>
      <c r="AV32" s="18"/>
      <c r="AW32" s="18"/>
      <c r="AX32" s="18"/>
      <c r="AY32" s="18"/>
      <c r="AZ32" s="18"/>
      <c r="BA32" s="18"/>
      <c r="BB32" s="18"/>
      <c r="BC32" s="18"/>
      <c r="BD32" s="18"/>
      <c r="BE32" s="18"/>
      <c r="BF32" s="18"/>
    </row>
    <row r="33" spans="1:58" ht="26.25" customHeight="1">
      <c r="A33" s="208"/>
      <c r="B33" s="208"/>
      <c r="C33" s="208"/>
      <c r="D33" s="231"/>
      <c r="E33" s="41"/>
      <c r="F33" s="208"/>
      <c r="G33" s="41"/>
      <c r="H33" s="224"/>
      <c r="I33" s="208"/>
      <c r="J33" s="208"/>
      <c r="K33" s="208"/>
      <c r="L33" s="208"/>
      <c r="M33" s="208"/>
      <c r="N33" s="208"/>
      <c r="O33" s="208"/>
      <c r="P33" s="208"/>
      <c r="Q33" s="25">
        <v>3</v>
      </c>
      <c r="R33" s="44"/>
      <c r="S33" s="25" t="str">
        <f t="shared" si="0"/>
        <v/>
      </c>
      <c r="T33" s="27"/>
      <c r="U33" s="27"/>
      <c r="V33" s="28" t="str">
        <f t="shared" si="1"/>
        <v/>
      </c>
      <c r="W33" s="27"/>
      <c r="X33" s="27"/>
      <c r="Y33" s="27"/>
      <c r="Z33" s="29" t="str">
        <f t="shared" ref="Z33:Z36" si="12">IFERROR(IF(AND(S32="Probabilidad",S33="Probabilidad"),(AB32-(+AB32*V33)),IF(AND(S32="Impacto",S33="Probabilidad"),(AB31-(+AB31*V33)),IF(S33="Impacto",AB32,""))),"")</f>
        <v/>
      </c>
      <c r="AA33" s="30" t="str">
        <f t="shared" si="2"/>
        <v/>
      </c>
      <c r="AB33" s="31" t="str">
        <f t="shared" si="3"/>
        <v/>
      </c>
      <c r="AC33" s="30" t="str">
        <f t="shared" si="4"/>
        <v/>
      </c>
      <c r="AD33" s="31" t="str">
        <f t="shared" ref="AD33:AD36" si="13">IFERROR(IF(AND(S32="Impacto",S33="Impacto"),(AD32-(+AD32*V33)),IF(AND(S32="Probabilidad",S33="Impacto"),(AD31-(+AD31*V33)),IF(S33="Probabilidad",AD32,""))),"")</f>
        <v/>
      </c>
      <c r="AE33" s="32" t="str">
        <f t="shared" si="5"/>
        <v/>
      </c>
      <c r="AF33" s="33"/>
      <c r="AG33" s="41"/>
      <c r="AH33" s="25"/>
      <c r="AI33" s="43"/>
      <c r="AJ33" s="43"/>
      <c r="AK33" s="41"/>
      <c r="AL33" s="25"/>
      <c r="AM33" s="18"/>
      <c r="AN33" s="18"/>
      <c r="AO33" s="18"/>
      <c r="AP33" s="18"/>
      <c r="AQ33" s="18"/>
      <c r="AR33" s="18"/>
      <c r="AS33" s="18"/>
      <c r="AT33" s="18"/>
      <c r="AU33" s="18"/>
      <c r="AV33" s="18"/>
      <c r="AW33" s="18"/>
      <c r="AX33" s="18"/>
      <c r="AY33" s="18"/>
      <c r="AZ33" s="18"/>
      <c r="BA33" s="18"/>
      <c r="BB33" s="18"/>
      <c r="BC33" s="18"/>
      <c r="BD33" s="18"/>
      <c r="BE33" s="18"/>
      <c r="BF33" s="18"/>
    </row>
    <row r="34" spans="1:58" ht="26.25" customHeight="1">
      <c r="A34" s="208"/>
      <c r="B34" s="208"/>
      <c r="C34" s="208"/>
      <c r="D34" s="231"/>
      <c r="E34" s="41"/>
      <c r="F34" s="208"/>
      <c r="G34" s="41"/>
      <c r="H34" s="224"/>
      <c r="I34" s="208"/>
      <c r="J34" s="208"/>
      <c r="K34" s="208"/>
      <c r="L34" s="208"/>
      <c r="M34" s="208"/>
      <c r="N34" s="208"/>
      <c r="O34" s="208"/>
      <c r="P34" s="208"/>
      <c r="Q34" s="25">
        <v>4</v>
      </c>
      <c r="R34" s="42"/>
      <c r="S34" s="25" t="str">
        <f t="shared" si="0"/>
        <v/>
      </c>
      <c r="T34" s="27"/>
      <c r="U34" s="27"/>
      <c r="V34" s="28" t="str">
        <f t="shared" si="1"/>
        <v/>
      </c>
      <c r="W34" s="27"/>
      <c r="X34" s="27"/>
      <c r="Y34" s="27"/>
      <c r="Z34" s="29" t="str">
        <f t="shared" si="12"/>
        <v/>
      </c>
      <c r="AA34" s="30" t="str">
        <f t="shared" si="2"/>
        <v/>
      </c>
      <c r="AB34" s="31" t="str">
        <f t="shared" si="3"/>
        <v/>
      </c>
      <c r="AC34" s="30" t="str">
        <f t="shared" si="4"/>
        <v/>
      </c>
      <c r="AD34" s="31" t="str">
        <f t="shared" si="13"/>
        <v/>
      </c>
      <c r="AE34" s="32" t="str">
        <f t="shared" si="5"/>
        <v/>
      </c>
      <c r="AF34" s="33"/>
      <c r="AG34" s="41"/>
      <c r="AH34" s="25"/>
      <c r="AI34" s="43"/>
      <c r="AJ34" s="43"/>
      <c r="AK34" s="41"/>
      <c r="AL34" s="25"/>
      <c r="AM34" s="18"/>
      <c r="AN34" s="18"/>
      <c r="AO34" s="18"/>
      <c r="AP34" s="18"/>
      <c r="AQ34" s="18"/>
      <c r="AR34" s="18"/>
      <c r="AS34" s="18"/>
      <c r="AT34" s="18"/>
      <c r="AU34" s="18"/>
      <c r="AV34" s="18"/>
      <c r="AW34" s="18"/>
      <c r="AX34" s="18"/>
      <c r="AY34" s="18"/>
      <c r="AZ34" s="18"/>
      <c r="BA34" s="18"/>
      <c r="BB34" s="18"/>
      <c r="BC34" s="18"/>
      <c r="BD34" s="18"/>
      <c r="BE34" s="18"/>
      <c r="BF34" s="18"/>
    </row>
    <row r="35" spans="1:58" ht="26.25" customHeight="1">
      <c r="A35" s="208"/>
      <c r="B35" s="208"/>
      <c r="C35" s="208"/>
      <c r="D35" s="231"/>
      <c r="E35" s="41"/>
      <c r="F35" s="208"/>
      <c r="G35" s="41"/>
      <c r="H35" s="224"/>
      <c r="I35" s="208"/>
      <c r="J35" s="208"/>
      <c r="K35" s="208"/>
      <c r="L35" s="208"/>
      <c r="M35" s="208"/>
      <c r="N35" s="208"/>
      <c r="O35" s="208"/>
      <c r="P35" s="208"/>
      <c r="Q35" s="25">
        <v>5</v>
      </c>
      <c r="R35" s="42"/>
      <c r="S35" s="25" t="str">
        <f t="shared" si="0"/>
        <v/>
      </c>
      <c r="T35" s="27"/>
      <c r="U35" s="27"/>
      <c r="V35" s="28" t="str">
        <f t="shared" si="1"/>
        <v/>
      </c>
      <c r="W35" s="27"/>
      <c r="X35" s="27"/>
      <c r="Y35" s="27"/>
      <c r="Z35" s="29" t="str">
        <f t="shared" si="12"/>
        <v/>
      </c>
      <c r="AA35" s="30" t="str">
        <f t="shared" si="2"/>
        <v/>
      </c>
      <c r="AB35" s="31" t="str">
        <f t="shared" si="3"/>
        <v/>
      </c>
      <c r="AC35" s="30" t="str">
        <f t="shared" si="4"/>
        <v/>
      </c>
      <c r="AD35" s="31" t="str">
        <f t="shared" si="13"/>
        <v/>
      </c>
      <c r="AE35" s="32" t="str">
        <f t="shared" si="5"/>
        <v/>
      </c>
      <c r="AF35" s="33"/>
      <c r="AG35" s="41"/>
      <c r="AH35" s="25"/>
      <c r="AI35" s="43"/>
      <c r="AJ35" s="43"/>
      <c r="AK35" s="41"/>
      <c r="AL35" s="25"/>
      <c r="AM35" s="18"/>
      <c r="AN35" s="18"/>
      <c r="AO35" s="18"/>
      <c r="AP35" s="18"/>
      <c r="AQ35" s="18"/>
      <c r="AR35" s="18"/>
      <c r="AS35" s="18"/>
      <c r="AT35" s="18"/>
      <c r="AU35" s="18"/>
      <c r="AV35" s="18"/>
      <c r="AW35" s="18"/>
      <c r="AX35" s="18"/>
      <c r="AY35" s="18"/>
      <c r="AZ35" s="18"/>
      <c r="BA35" s="18"/>
      <c r="BB35" s="18"/>
      <c r="BC35" s="18"/>
      <c r="BD35" s="18"/>
      <c r="BE35" s="18"/>
      <c r="BF35" s="18"/>
    </row>
    <row r="36" spans="1:58" ht="26.25" customHeight="1">
      <c r="A36" s="193"/>
      <c r="B36" s="193"/>
      <c r="C36" s="193"/>
      <c r="D36" s="180"/>
      <c r="E36" s="41"/>
      <c r="F36" s="193"/>
      <c r="G36" s="41"/>
      <c r="H36" s="182"/>
      <c r="I36" s="193"/>
      <c r="J36" s="193"/>
      <c r="K36" s="193"/>
      <c r="L36" s="193"/>
      <c r="M36" s="193"/>
      <c r="N36" s="193"/>
      <c r="O36" s="193"/>
      <c r="P36" s="193"/>
      <c r="Q36" s="25">
        <v>6</v>
      </c>
      <c r="R36" s="42"/>
      <c r="S36" s="25" t="str">
        <f t="shared" si="0"/>
        <v/>
      </c>
      <c r="T36" s="27"/>
      <c r="U36" s="27"/>
      <c r="V36" s="28" t="str">
        <f t="shared" si="1"/>
        <v/>
      </c>
      <c r="W36" s="27"/>
      <c r="X36" s="27"/>
      <c r="Y36" s="27"/>
      <c r="Z36" s="29" t="str">
        <f t="shared" si="12"/>
        <v/>
      </c>
      <c r="AA36" s="30" t="str">
        <f t="shared" si="2"/>
        <v/>
      </c>
      <c r="AB36" s="31" t="str">
        <f t="shared" si="3"/>
        <v/>
      </c>
      <c r="AC36" s="30" t="str">
        <f t="shared" si="4"/>
        <v/>
      </c>
      <c r="AD36" s="31" t="str">
        <f t="shared" si="13"/>
        <v/>
      </c>
      <c r="AE36" s="32" t="str">
        <f t="shared" si="5"/>
        <v/>
      </c>
      <c r="AF36" s="33"/>
      <c r="AG36" s="41"/>
      <c r="AH36" s="25"/>
      <c r="AI36" s="43"/>
      <c r="AJ36" s="43"/>
      <c r="AK36" s="41"/>
      <c r="AL36" s="25"/>
      <c r="AM36" s="18"/>
      <c r="AN36" s="18"/>
      <c r="AO36" s="18"/>
      <c r="AP36" s="18"/>
      <c r="AQ36" s="18"/>
      <c r="AR36" s="18"/>
      <c r="AS36" s="18"/>
      <c r="AT36" s="18"/>
      <c r="AU36" s="18"/>
      <c r="AV36" s="18"/>
      <c r="AW36" s="18"/>
      <c r="AX36" s="18"/>
      <c r="AY36" s="18"/>
      <c r="AZ36" s="18"/>
      <c r="BA36" s="18"/>
      <c r="BB36" s="18"/>
      <c r="BC36" s="18"/>
      <c r="BD36" s="18"/>
      <c r="BE36" s="18"/>
      <c r="BF36" s="18"/>
    </row>
    <row r="37" spans="1:58" ht="26.25" customHeight="1">
      <c r="A37" s="213">
        <v>6</v>
      </c>
      <c r="B37" s="228"/>
      <c r="C37" s="228"/>
      <c r="D37" s="234"/>
      <c r="E37" s="41"/>
      <c r="F37" s="228"/>
      <c r="G37" s="41"/>
      <c r="H37" s="232"/>
      <c r="I37" s="233"/>
      <c r="J37" s="225" t="str">
        <f>IF(I37&lt;=0,"",IF(I37&lt;=2,"Muy Baja",IF(I37&lt;=24,"Baja",IF(I37&lt;=500,"Media",IF(I37&lt;=5000,"Alta","Muy Alta")))))</f>
        <v/>
      </c>
      <c r="K37" s="226" t="str">
        <f>IF(J37="","",IF(J37="Muy Baja",0.2,IF(J37="Baja",0.4,IF(J37="Media",0.6,IF(J37="Alta",0.8,IF(J37="Muy Alta",1,))))))</f>
        <v/>
      </c>
      <c r="L37" s="226"/>
      <c r="M37" s="226">
        <f ca="1">IF(NOT(ISERROR(MATCH(L37,'Tabla Impacto'!$B$221:$B$223,0))),'Tabla Impacto'!$F$223&amp;"Por favor no seleccionar los criterios de impacto(Afectación Económica o presupuestal y Pérdida Reputacional)",L37)</f>
        <v>0</v>
      </c>
      <c r="N37" s="225" t="str">
        <f ca="1">IF(OR(M37='Tabla Impacto'!$C$11,M37='Tabla Impacto'!$D$11),"Leve",IF(OR(M37='Tabla Impacto'!$C$12,M37='Tabla Impacto'!$D$12),"Menor",IF(OR(M37='Tabla Impacto'!$C$13,M37='Tabla Impacto'!$D$13),"Moderado",IF(OR(M37='Tabla Impacto'!$C$14,M37='Tabla Impacto'!$D$14),"Mayor",IF(OR(M37='Tabla Impacto'!$C$15,M37='Tabla Impacto'!$D$15),"Catastrófico","")))))</f>
        <v/>
      </c>
      <c r="O37" s="226" t="str">
        <f ca="1">IF(N37="","",IF(N37="Leve",0.2,IF(N37="Menor",0.4,IF(N37="Moderado",0.6,IF(N37="Mayor",0.8,IF(N37="Catastrófico",1,))))))</f>
        <v/>
      </c>
      <c r="P37" s="227" t="str">
        <f ca="1">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
      </c>
      <c r="Q37" s="25">
        <v>1</v>
      </c>
      <c r="R37" s="42"/>
      <c r="S37" s="25" t="str">
        <f t="shared" si="0"/>
        <v/>
      </c>
      <c r="T37" s="27"/>
      <c r="U37" s="27"/>
      <c r="V37" s="28" t="str">
        <f t="shared" si="1"/>
        <v/>
      </c>
      <c r="W37" s="27"/>
      <c r="X37" s="27"/>
      <c r="Y37" s="27"/>
      <c r="Z37" s="29" t="str">
        <f>IFERROR(IF(S37="Probabilidad",(K37-(+K37*V37)),IF(S37="Impacto",K37,"")),"")</f>
        <v/>
      </c>
      <c r="AA37" s="30" t="str">
        <f t="shared" si="2"/>
        <v/>
      </c>
      <c r="AB37" s="31" t="str">
        <f t="shared" si="3"/>
        <v/>
      </c>
      <c r="AC37" s="30" t="str">
        <f t="shared" si="4"/>
        <v/>
      </c>
      <c r="AD37" s="31" t="str">
        <f>IFERROR(IF(S37="Impacto",(O37-(+O37*V37)),IF(S37="Probabilidad",O37,"")),"")</f>
        <v/>
      </c>
      <c r="AE37" s="32" t="str">
        <f t="shared" si="5"/>
        <v/>
      </c>
      <c r="AF37" s="33"/>
      <c r="AG37" s="41"/>
      <c r="AH37" s="25"/>
      <c r="AI37" s="43"/>
      <c r="AJ37" s="43"/>
      <c r="AK37" s="41"/>
      <c r="AL37" s="25"/>
      <c r="AM37" s="18"/>
      <c r="AN37" s="18"/>
      <c r="AO37" s="18"/>
      <c r="AP37" s="18"/>
      <c r="AQ37" s="18"/>
      <c r="AR37" s="18"/>
      <c r="AS37" s="18"/>
      <c r="AT37" s="18"/>
      <c r="AU37" s="18"/>
      <c r="AV37" s="18"/>
      <c r="AW37" s="18"/>
      <c r="AX37" s="18"/>
      <c r="AY37" s="18"/>
      <c r="AZ37" s="18"/>
      <c r="BA37" s="18"/>
      <c r="BB37" s="18"/>
      <c r="BC37" s="18"/>
      <c r="BD37" s="18"/>
      <c r="BE37" s="18"/>
      <c r="BF37" s="18"/>
    </row>
    <row r="38" spans="1:58" ht="26.25" customHeight="1">
      <c r="A38" s="208"/>
      <c r="B38" s="208"/>
      <c r="C38" s="208"/>
      <c r="D38" s="231"/>
      <c r="E38" s="41"/>
      <c r="F38" s="208"/>
      <c r="G38" s="41"/>
      <c r="H38" s="224"/>
      <c r="I38" s="208"/>
      <c r="J38" s="208"/>
      <c r="K38" s="208"/>
      <c r="L38" s="208"/>
      <c r="M38" s="208"/>
      <c r="N38" s="208"/>
      <c r="O38" s="208"/>
      <c r="P38" s="208"/>
      <c r="Q38" s="25">
        <v>2</v>
      </c>
      <c r="R38" s="42"/>
      <c r="S38" s="25" t="str">
        <f t="shared" si="0"/>
        <v/>
      </c>
      <c r="T38" s="27"/>
      <c r="U38" s="27"/>
      <c r="V38" s="28" t="str">
        <f t="shared" si="1"/>
        <v/>
      </c>
      <c r="W38" s="27"/>
      <c r="X38" s="27"/>
      <c r="Y38" s="27"/>
      <c r="Z38" s="29" t="str">
        <f>IFERROR(IF(AND(S37="Probabilidad",S38="Probabilidad"),(AB37-(+AB37*V38)),IF(AND(S37="Impacto",S38="Probabilidad"),(K37-(+K37*V38)),IF(S38="Impacto",AB37,""))),"")</f>
        <v/>
      </c>
      <c r="AA38" s="30" t="str">
        <f t="shared" si="2"/>
        <v/>
      </c>
      <c r="AB38" s="31" t="str">
        <f t="shared" si="3"/>
        <v/>
      </c>
      <c r="AC38" s="30" t="str">
        <f t="shared" si="4"/>
        <v/>
      </c>
      <c r="AD38" s="31" t="str">
        <f>IFERROR(IF(AND(S37="Impacto",S38="Impacto"),(AD37-(+AD37*V38)),IF(AND(S37="Probabilidad",S38="Impacto"),(O37-(+O37*V38)),IF(S38="Probabilidad",AD37,""))),"")</f>
        <v/>
      </c>
      <c r="AE38" s="32" t="str">
        <f t="shared" si="5"/>
        <v/>
      </c>
      <c r="AF38" s="33"/>
      <c r="AG38" s="41"/>
      <c r="AH38" s="25"/>
      <c r="AI38" s="43"/>
      <c r="AJ38" s="43"/>
      <c r="AK38" s="41"/>
      <c r="AL38" s="25"/>
      <c r="AM38" s="18"/>
      <c r="AN38" s="18"/>
      <c r="AO38" s="18"/>
      <c r="AP38" s="18"/>
      <c r="AQ38" s="18"/>
      <c r="AR38" s="18"/>
      <c r="AS38" s="18"/>
      <c r="AT38" s="18"/>
      <c r="AU38" s="18"/>
      <c r="AV38" s="18"/>
      <c r="AW38" s="18"/>
      <c r="AX38" s="18"/>
      <c r="AY38" s="18"/>
      <c r="AZ38" s="18"/>
      <c r="BA38" s="18"/>
      <c r="BB38" s="18"/>
      <c r="BC38" s="18"/>
      <c r="BD38" s="18"/>
      <c r="BE38" s="18"/>
      <c r="BF38" s="18"/>
    </row>
    <row r="39" spans="1:58" ht="26.25" customHeight="1">
      <c r="A39" s="208"/>
      <c r="B39" s="208"/>
      <c r="C39" s="208"/>
      <c r="D39" s="231"/>
      <c r="E39" s="41"/>
      <c r="F39" s="208"/>
      <c r="G39" s="41"/>
      <c r="H39" s="224"/>
      <c r="I39" s="208"/>
      <c r="J39" s="208"/>
      <c r="K39" s="208"/>
      <c r="L39" s="208"/>
      <c r="M39" s="208"/>
      <c r="N39" s="208"/>
      <c r="O39" s="208"/>
      <c r="P39" s="208"/>
      <c r="Q39" s="25">
        <v>3</v>
      </c>
      <c r="R39" s="44"/>
      <c r="S39" s="25" t="str">
        <f t="shared" si="0"/>
        <v/>
      </c>
      <c r="T39" s="27"/>
      <c r="U39" s="27"/>
      <c r="V39" s="28" t="str">
        <f t="shared" si="1"/>
        <v/>
      </c>
      <c r="W39" s="27"/>
      <c r="X39" s="27"/>
      <c r="Y39" s="27"/>
      <c r="Z39" s="29" t="str">
        <f t="shared" ref="Z39:Z42" si="14">IFERROR(IF(AND(S38="Probabilidad",S39="Probabilidad"),(AB38-(+AB38*V39)),IF(AND(S38="Impacto",S39="Probabilidad"),(AB37-(+AB37*V39)),IF(S39="Impacto",AB38,""))),"")</f>
        <v/>
      </c>
      <c r="AA39" s="30" t="str">
        <f t="shared" si="2"/>
        <v/>
      </c>
      <c r="AB39" s="31" t="str">
        <f t="shared" si="3"/>
        <v/>
      </c>
      <c r="AC39" s="30" t="str">
        <f t="shared" si="4"/>
        <v/>
      </c>
      <c r="AD39" s="31" t="str">
        <f t="shared" ref="AD39:AD42" si="15">IFERROR(IF(AND(S38="Impacto",S39="Impacto"),(AD38-(+AD38*V39)),IF(AND(S38="Probabilidad",S39="Impacto"),(AD37-(+AD37*V39)),IF(S39="Probabilidad",AD38,""))),"")</f>
        <v/>
      </c>
      <c r="AE39" s="32" t="str">
        <f t="shared" si="5"/>
        <v/>
      </c>
      <c r="AF39" s="33"/>
      <c r="AG39" s="41"/>
      <c r="AH39" s="25"/>
      <c r="AI39" s="43"/>
      <c r="AJ39" s="43"/>
      <c r="AK39" s="41"/>
      <c r="AL39" s="25"/>
      <c r="AM39" s="18"/>
      <c r="AN39" s="18"/>
      <c r="AO39" s="18"/>
      <c r="AP39" s="18"/>
      <c r="AQ39" s="18"/>
      <c r="AR39" s="18"/>
      <c r="AS39" s="18"/>
      <c r="AT39" s="18"/>
      <c r="AU39" s="18"/>
      <c r="AV39" s="18"/>
      <c r="AW39" s="18"/>
      <c r="AX39" s="18"/>
      <c r="AY39" s="18"/>
      <c r="AZ39" s="18"/>
      <c r="BA39" s="18"/>
      <c r="BB39" s="18"/>
      <c r="BC39" s="18"/>
      <c r="BD39" s="18"/>
      <c r="BE39" s="18"/>
      <c r="BF39" s="18"/>
    </row>
    <row r="40" spans="1:58" ht="26.25" customHeight="1">
      <c r="A40" s="208"/>
      <c r="B40" s="208"/>
      <c r="C40" s="208"/>
      <c r="D40" s="231"/>
      <c r="E40" s="41"/>
      <c r="F40" s="208"/>
      <c r="G40" s="41"/>
      <c r="H40" s="224"/>
      <c r="I40" s="208"/>
      <c r="J40" s="208"/>
      <c r="K40" s="208"/>
      <c r="L40" s="208"/>
      <c r="M40" s="208"/>
      <c r="N40" s="208"/>
      <c r="O40" s="208"/>
      <c r="P40" s="208"/>
      <c r="Q40" s="25">
        <v>4</v>
      </c>
      <c r="R40" s="42"/>
      <c r="S40" s="25" t="str">
        <f t="shared" si="0"/>
        <v/>
      </c>
      <c r="T40" s="27"/>
      <c r="U40" s="27"/>
      <c r="V40" s="28" t="str">
        <f t="shared" si="1"/>
        <v/>
      </c>
      <c r="W40" s="27"/>
      <c r="X40" s="27"/>
      <c r="Y40" s="27"/>
      <c r="Z40" s="29" t="str">
        <f t="shared" si="14"/>
        <v/>
      </c>
      <c r="AA40" s="30" t="str">
        <f t="shared" si="2"/>
        <v/>
      </c>
      <c r="AB40" s="31" t="str">
        <f t="shared" si="3"/>
        <v/>
      </c>
      <c r="AC40" s="30" t="str">
        <f t="shared" si="4"/>
        <v/>
      </c>
      <c r="AD40" s="31" t="str">
        <f t="shared" si="15"/>
        <v/>
      </c>
      <c r="AE40" s="32" t="str">
        <f t="shared" si="5"/>
        <v/>
      </c>
      <c r="AF40" s="33"/>
      <c r="AG40" s="41"/>
      <c r="AH40" s="25"/>
      <c r="AI40" s="43"/>
      <c r="AJ40" s="43"/>
      <c r="AK40" s="41"/>
      <c r="AL40" s="25"/>
      <c r="AM40" s="18"/>
      <c r="AN40" s="18"/>
      <c r="AO40" s="18"/>
      <c r="AP40" s="18"/>
      <c r="AQ40" s="18"/>
      <c r="AR40" s="18"/>
      <c r="AS40" s="18"/>
      <c r="AT40" s="18"/>
      <c r="AU40" s="18"/>
      <c r="AV40" s="18"/>
      <c r="AW40" s="18"/>
      <c r="AX40" s="18"/>
      <c r="AY40" s="18"/>
      <c r="AZ40" s="18"/>
      <c r="BA40" s="18"/>
      <c r="BB40" s="18"/>
      <c r="BC40" s="18"/>
      <c r="BD40" s="18"/>
      <c r="BE40" s="18"/>
      <c r="BF40" s="18"/>
    </row>
    <row r="41" spans="1:58" ht="26.25" customHeight="1">
      <c r="A41" s="208"/>
      <c r="B41" s="208"/>
      <c r="C41" s="208"/>
      <c r="D41" s="231"/>
      <c r="E41" s="41"/>
      <c r="F41" s="208"/>
      <c r="G41" s="41"/>
      <c r="H41" s="224"/>
      <c r="I41" s="208"/>
      <c r="J41" s="208"/>
      <c r="K41" s="208"/>
      <c r="L41" s="208"/>
      <c r="M41" s="208"/>
      <c r="N41" s="208"/>
      <c r="O41" s="208"/>
      <c r="P41" s="208"/>
      <c r="Q41" s="25">
        <v>5</v>
      </c>
      <c r="R41" s="42"/>
      <c r="S41" s="25" t="str">
        <f t="shared" si="0"/>
        <v/>
      </c>
      <c r="T41" s="27"/>
      <c r="U41" s="27"/>
      <c r="V41" s="28" t="str">
        <f t="shared" si="1"/>
        <v/>
      </c>
      <c r="W41" s="27"/>
      <c r="X41" s="27"/>
      <c r="Y41" s="27"/>
      <c r="Z41" s="29" t="str">
        <f t="shared" si="14"/>
        <v/>
      </c>
      <c r="AA41" s="30" t="str">
        <f t="shared" si="2"/>
        <v/>
      </c>
      <c r="AB41" s="31" t="str">
        <f t="shared" si="3"/>
        <v/>
      </c>
      <c r="AC41" s="30" t="str">
        <f t="shared" si="4"/>
        <v/>
      </c>
      <c r="AD41" s="31" t="str">
        <f t="shared" si="15"/>
        <v/>
      </c>
      <c r="AE41" s="32" t="str">
        <f t="shared" si="5"/>
        <v/>
      </c>
      <c r="AF41" s="33"/>
      <c r="AG41" s="41"/>
      <c r="AH41" s="25"/>
      <c r="AI41" s="43"/>
      <c r="AJ41" s="43"/>
      <c r="AK41" s="41"/>
      <c r="AL41" s="25"/>
      <c r="AM41" s="18"/>
      <c r="AN41" s="18"/>
      <c r="AO41" s="18"/>
      <c r="AP41" s="18"/>
      <c r="AQ41" s="18"/>
      <c r="AR41" s="18"/>
      <c r="AS41" s="18"/>
      <c r="AT41" s="18"/>
      <c r="AU41" s="18"/>
      <c r="AV41" s="18"/>
      <c r="AW41" s="18"/>
      <c r="AX41" s="18"/>
      <c r="AY41" s="18"/>
      <c r="AZ41" s="18"/>
      <c r="BA41" s="18"/>
      <c r="BB41" s="18"/>
      <c r="BC41" s="18"/>
      <c r="BD41" s="18"/>
      <c r="BE41" s="18"/>
      <c r="BF41" s="18"/>
    </row>
    <row r="42" spans="1:58" ht="26.25" customHeight="1">
      <c r="A42" s="193"/>
      <c r="B42" s="193"/>
      <c r="C42" s="193"/>
      <c r="D42" s="180"/>
      <c r="E42" s="41"/>
      <c r="F42" s="193"/>
      <c r="G42" s="41"/>
      <c r="H42" s="182"/>
      <c r="I42" s="193"/>
      <c r="J42" s="193"/>
      <c r="K42" s="193"/>
      <c r="L42" s="193"/>
      <c r="M42" s="193"/>
      <c r="N42" s="193"/>
      <c r="O42" s="193"/>
      <c r="P42" s="193"/>
      <c r="Q42" s="25">
        <v>6</v>
      </c>
      <c r="R42" s="42"/>
      <c r="S42" s="25" t="str">
        <f t="shared" si="0"/>
        <v/>
      </c>
      <c r="T42" s="27"/>
      <c r="U42" s="27"/>
      <c r="V42" s="28" t="str">
        <f t="shared" si="1"/>
        <v/>
      </c>
      <c r="W42" s="27"/>
      <c r="X42" s="27"/>
      <c r="Y42" s="27"/>
      <c r="Z42" s="29" t="str">
        <f t="shared" si="14"/>
        <v/>
      </c>
      <c r="AA42" s="30" t="str">
        <f t="shared" si="2"/>
        <v/>
      </c>
      <c r="AB42" s="31" t="str">
        <f t="shared" si="3"/>
        <v/>
      </c>
      <c r="AC42" s="30" t="str">
        <f t="shared" si="4"/>
        <v/>
      </c>
      <c r="AD42" s="31" t="str">
        <f t="shared" si="15"/>
        <v/>
      </c>
      <c r="AE42" s="32" t="str">
        <f t="shared" si="5"/>
        <v/>
      </c>
      <c r="AF42" s="33"/>
      <c r="AG42" s="41"/>
      <c r="AH42" s="25"/>
      <c r="AI42" s="43"/>
      <c r="AJ42" s="43"/>
      <c r="AK42" s="41"/>
      <c r="AL42" s="25"/>
      <c r="AM42" s="18"/>
      <c r="AN42" s="18"/>
      <c r="AO42" s="18"/>
      <c r="AP42" s="18"/>
      <c r="AQ42" s="18"/>
      <c r="AR42" s="18"/>
      <c r="AS42" s="18"/>
      <c r="AT42" s="18"/>
      <c r="AU42" s="18"/>
      <c r="AV42" s="18"/>
      <c r="AW42" s="18"/>
      <c r="AX42" s="18"/>
      <c r="AY42" s="18"/>
      <c r="AZ42" s="18"/>
      <c r="BA42" s="18"/>
      <c r="BB42" s="18"/>
      <c r="BC42" s="18"/>
      <c r="BD42" s="18"/>
      <c r="BE42" s="18"/>
      <c r="BF42" s="18"/>
    </row>
    <row r="43" spans="1:58" ht="26.25" customHeight="1">
      <c r="A43" s="213">
        <v>7</v>
      </c>
      <c r="B43" s="228"/>
      <c r="C43" s="228"/>
      <c r="D43" s="228"/>
      <c r="E43" s="39"/>
      <c r="F43" s="229"/>
      <c r="G43" s="39"/>
      <c r="H43" s="228"/>
      <c r="I43" s="233"/>
      <c r="J43" s="225" t="str">
        <f>IF(I43&lt;=0,"",IF(I43&lt;=2,"Muy Baja",IF(I43&lt;=24,"Baja",IF(I43&lt;=500,"Media",IF(I43&lt;=5000,"Alta","Muy Alta")))))</f>
        <v/>
      </c>
      <c r="K43" s="226" t="str">
        <f>IF(J43="","",IF(J43="Muy Baja",0.2,IF(J43="Baja",0.4,IF(J43="Media",0.6,IF(J43="Alta",0.8,IF(J43="Muy Alta",1,))))))</f>
        <v/>
      </c>
      <c r="L43" s="226"/>
      <c r="M43" s="226">
        <f ca="1">IF(NOT(ISERROR(MATCH(L43,'Tabla Impacto'!$B$221:$B$223,0))),'Tabla Impacto'!$F$223&amp;"Por favor no seleccionar los criterios de impacto(Afectación Económica o presupuestal y Pérdida Reputacional)",L43)</f>
        <v>0</v>
      </c>
      <c r="N43" s="225" t="str">
        <f ca="1">IF(OR(M43='Tabla Impacto'!$C$11,M43='Tabla Impacto'!$D$11),"Leve",IF(OR(M43='Tabla Impacto'!$C$12,M43='Tabla Impacto'!$D$12),"Menor",IF(OR(M43='Tabla Impacto'!$C$13,M43='Tabla Impacto'!$D$13),"Moderado",IF(OR(M43='Tabla Impacto'!$C$14,M43='Tabla Impacto'!$D$14),"Mayor",IF(OR(M43='Tabla Impacto'!$C$15,M43='Tabla Impacto'!$D$15),"Catastrófico","")))))</f>
        <v/>
      </c>
      <c r="O43" s="226" t="str">
        <f ca="1">IF(N43="","",IF(N43="Leve",0.2,IF(N43="Menor",0.4,IF(N43="Moderado",0.6,IF(N43="Mayor",0.8,IF(N43="Catastrófico",1,))))))</f>
        <v/>
      </c>
      <c r="P43" s="227" t="str">
        <f ca="1">IF(OR(AND(J43="Muy Baja",N43="Leve"),AND(J43="Muy Baja",N43="Menor"),AND(J43="Baja",N43="Leve")),"Bajo",IF(OR(AND(J43="Muy baja",N43="Moderado"),AND(J43="Baja",N43="Menor"),AND(J43="Baja",N43="Moderado"),AND(J43="Media",N43="Leve"),AND(J43="Media",N43="Menor"),AND(J43="Media",N43="Moderado"),AND(J43="Alta",N43="Leve"),AND(J43="Alta",N43="Menor")),"Moderado",IF(OR(AND(J43="Muy Baja",N43="Mayor"),AND(J43="Baja",N43="Mayor"),AND(J43="Media",N43="Mayor"),AND(J43="Alta",N43="Moderado"),AND(J43="Alta",N43="Mayor"),AND(J43="Muy Alta",N43="Leve"),AND(J43="Muy Alta",N43="Menor"),AND(J43="Muy Alta",N43="Moderado"),AND(J43="Muy Alta",N43="Mayor")),"Alto",IF(OR(AND(J43="Muy Baja",N43="Catastrófico"),AND(J43="Baja",N43="Catastrófico"),AND(J43="Media",N43="Catastrófico"),AND(J43="Alta",N43="Catastrófico"),AND(J43="Muy Alta",N43="Catastrófico")),"Extremo",""))))</f>
        <v/>
      </c>
      <c r="Q43" s="25">
        <v>1</v>
      </c>
      <c r="R43" s="42"/>
      <c r="S43" s="25" t="str">
        <f t="shared" si="0"/>
        <v/>
      </c>
      <c r="T43" s="27"/>
      <c r="U43" s="27"/>
      <c r="V43" s="28" t="str">
        <f t="shared" si="1"/>
        <v/>
      </c>
      <c r="W43" s="27"/>
      <c r="X43" s="27"/>
      <c r="Y43" s="27"/>
      <c r="Z43" s="29" t="str">
        <f>IFERROR(IF(S43="Probabilidad",(K43-(+K43*V43)),IF(S43="Impacto",K43,"")),"")</f>
        <v/>
      </c>
      <c r="AA43" s="30" t="str">
        <f t="shared" si="2"/>
        <v/>
      </c>
      <c r="AB43" s="31" t="str">
        <f t="shared" si="3"/>
        <v/>
      </c>
      <c r="AC43" s="30" t="str">
        <f t="shared" si="4"/>
        <v/>
      </c>
      <c r="AD43" s="31" t="str">
        <f>IFERROR(IF(S43="Impacto",(O43-(+O43*V43)),IF(S43="Probabilidad",O43,"")),"")</f>
        <v/>
      </c>
      <c r="AE43" s="32" t="str">
        <f t="shared" si="5"/>
        <v/>
      </c>
      <c r="AF43" s="33"/>
      <c r="AG43" s="41"/>
      <c r="AH43" s="25"/>
      <c r="AI43" s="43"/>
      <c r="AJ43" s="43"/>
      <c r="AK43" s="41"/>
      <c r="AL43" s="25"/>
      <c r="AM43" s="18"/>
      <c r="AN43" s="18"/>
      <c r="AO43" s="18"/>
      <c r="AP43" s="18"/>
      <c r="AQ43" s="18"/>
      <c r="AR43" s="18"/>
      <c r="AS43" s="18"/>
      <c r="AT43" s="18"/>
      <c r="AU43" s="18"/>
      <c r="AV43" s="18"/>
      <c r="AW43" s="18"/>
      <c r="AX43" s="18"/>
      <c r="AY43" s="18"/>
      <c r="AZ43" s="18"/>
      <c r="BA43" s="18"/>
      <c r="BB43" s="18"/>
      <c r="BC43" s="18"/>
      <c r="BD43" s="18"/>
      <c r="BE43" s="18"/>
      <c r="BF43" s="18"/>
    </row>
    <row r="44" spans="1:58" ht="26.25" customHeight="1">
      <c r="A44" s="208"/>
      <c r="B44" s="208"/>
      <c r="C44" s="208"/>
      <c r="D44" s="208"/>
      <c r="E44" s="39"/>
      <c r="F44" s="208"/>
      <c r="G44" s="39"/>
      <c r="H44" s="208"/>
      <c r="I44" s="208"/>
      <c r="J44" s="208"/>
      <c r="K44" s="208"/>
      <c r="L44" s="208"/>
      <c r="M44" s="208"/>
      <c r="N44" s="208"/>
      <c r="O44" s="208"/>
      <c r="P44" s="208"/>
      <c r="Q44" s="25">
        <v>2</v>
      </c>
      <c r="R44" s="42"/>
      <c r="S44" s="25" t="str">
        <f t="shared" si="0"/>
        <v/>
      </c>
      <c r="T44" s="27"/>
      <c r="U44" s="27"/>
      <c r="V44" s="28" t="str">
        <f t="shared" si="1"/>
        <v/>
      </c>
      <c r="W44" s="27"/>
      <c r="X44" s="27"/>
      <c r="Y44" s="27"/>
      <c r="Z44" s="29" t="str">
        <f>IFERROR(IF(AND(S43="Probabilidad",S44="Probabilidad"),(AB43-(+AB43*V44)),IF(AND(S43="Impacto",S44="Probabilidad"),(K43-(+K43*V44)),IF(S44="Impacto",AB43,""))),"")</f>
        <v/>
      </c>
      <c r="AA44" s="30" t="str">
        <f t="shared" si="2"/>
        <v/>
      </c>
      <c r="AB44" s="31" t="str">
        <f t="shared" si="3"/>
        <v/>
      </c>
      <c r="AC44" s="30" t="str">
        <f t="shared" si="4"/>
        <v/>
      </c>
      <c r="AD44" s="31" t="str">
        <f>IFERROR(IF(AND(S43="Impacto",S44="Impacto"),(AD43-(+AD43*V44)),IF(AND(S43="Probabilidad",S44="Impacto"),(O43-(+O43*V44)),IF(S44="Probabilidad",AD43,""))),"")</f>
        <v/>
      </c>
      <c r="AE44" s="32" t="str">
        <f t="shared" si="5"/>
        <v/>
      </c>
      <c r="AF44" s="33"/>
      <c r="AG44" s="41"/>
      <c r="AH44" s="25"/>
      <c r="AI44" s="43"/>
      <c r="AJ44" s="43"/>
      <c r="AK44" s="41"/>
      <c r="AL44" s="25"/>
      <c r="AM44" s="18"/>
      <c r="AN44" s="18"/>
      <c r="AO44" s="18"/>
      <c r="AP44" s="18"/>
      <c r="AQ44" s="18"/>
      <c r="AR44" s="18"/>
      <c r="AS44" s="18"/>
      <c r="AT44" s="18"/>
      <c r="AU44" s="18"/>
      <c r="AV44" s="18"/>
      <c r="AW44" s="18"/>
      <c r="AX44" s="18"/>
      <c r="AY44" s="18"/>
      <c r="AZ44" s="18"/>
      <c r="BA44" s="18"/>
      <c r="BB44" s="18"/>
      <c r="BC44" s="18"/>
      <c r="BD44" s="18"/>
      <c r="BE44" s="18"/>
      <c r="BF44" s="18"/>
    </row>
    <row r="45" spans="1:58" ht="26.25" customHeight="1">
      <c r="A45" s="208"/>
      <c r="B45" s="208"/>
      <c r="C45" s="208"/>
      <c r="D45" s="208"/>
      <c r="E45" s="39"/>
      <c r="F45" s="208"/>
      <c r="G45" s="39"/>
      <c r="H45" s="208"/>
      <c r="I45" s="208"/>
      <c r="J45" s="208"/>
      <c r="K45" s="208"/>
      <c r="L45" s="208"/>
      <c r="M45" s="208"/>
      <c r="N45" s="208"/>
      <c r="O45" s="208"/>
      <c r="P45" s="208"/>
      <c r="Q45" s="25">
        <v>3</v>
      </c>
      <c r="R45" s="44"/>
      <c r="S45" s="25" t="str">
        <f t="shared" si="0"/>
        <v/>
      </c>
      <c r="T45" s="27"/>
      <c r="U45" s="27"/>
      <c r="V45" s="28" t="str">
        <f t="shared" si="1"/>
        <v/>
      </c>
      <c r="W45" s="27"/>
      <c r="X45" s="27"/>
      <c r="Y45" s="27"/>
      <c r="Z45" s="29" t="str">
        <f t="shared" ref="Z45:Z48" si="16">IFERROR(IF(AND(S44="Probabilidad",S45="Probabilidad"),(AB44-(+AB44*V45)),IF(AND(S44="Impacto",S45="Probabilidad"),(AB43-(+AB43*V45)),IF(S45="Impacto",AB44,""))),"")</f>
        <v/>
      </c>
      <c r="AA45" s="30" t="str">
        <f t="shared" si="2"/>
        <v/>
      </c>
      <c r="AB45" s="31" t="str">
        <f t="shared" si="3"/>
        <v/>
      </c>
      <c r="AC45" s="30" t="str">
        <f t="shared" si="4"/>
        <v/>
      </c>
      <c r="AD45" s="31" t="str">
        <f t="shared" ref="AD45:AD48" si="17">IFERROR(IF(AND(S44="Impacto",S45="Impacto"),(AD44-(+AD44*V45)),IF(AND(S44="Probabilidad",S45="Impacto"),(AD43-(+AD43*V45)),IF(S45="Probabilidad",AD44,""))),"")</f>
        <v/>
      </c>
      <c r="AE45" s="32" t="str">
        <f t="shared" si="5"/>
        <v/>
      </c>
      <c r="AF45" s="33"/>
      <c r="AG45" s="41"/>
      <c r="AH45" s="25"/>
      <c r="AI45" s="43"/>
      <c r="AJ45" s="43"/>
      <c r="AK45" s="41"/>
      <c r="AL45" s="25"/>
      <c r="AM45" s="18"/>
      <c r="AN45" s="18"/>
      <c r="AO45" s="18"/>
      <c r="AP45" s="18"/>
      <c r="AQ45" s="18"/>
      <c r="AR45" s="18"/>
      <c r="AS45" s="18"/>
      <c r="AT45" s="18"/>
      <c r="AU45" s="18"/>
      <c r="AV45" s="18"/>
      <c r="AW45" s="18"/>
      <c r="AX45" s="18"/>
      <c r="AY45" s="18"/>
      <c r="AZ45" s="18"/>
      <c r="BA45" s="18"/>
      <c r="BB45" s="18"/>
      <c r="BC45" s="18"/>
      <c r="BD45" s="18"/>
      <c r="BE45" s="18"/>
      <c r="BF45" s="18"/>
    </row>
    <row r="46" spans="1:58" ht="26.25" customHeight="1">
      <c r="A46" s="208"/>
      <c r="B46" s="208"/>
      <c r="C46" s="208"/>
      <c r="D46" s="208"/>
      <c r="E46" s="39"/>
      <c r="F46" s="208"/>
      <c r="G46" s="39"/>
      <c r="H46" s="208"/>
      <c r="I46" s="208"/>
      <c r="J46" s="208"/>
      <c r="K46" s="208"/>
      <c r="L46" s="208"/>
      <c r="M46" s="208"/>
      <c r="N46" s="208"/>
      <c r="O46" s="208"/>
      <c r="P46" s="208"/>
      <c r="Q46" s="25">
        <v>4</v>
      </c>
      <c r="R46" s="42"/>
      <c r="S46" s="25" t="str">
        <f t="shared" si="0"/>
        <v/>
      </c>
      <c r="T46" s="27"/>
      <c r="U46" s="27"/>
      <c r="V46" s="28" t="str">
        <f t="shared" si="1"/>
        <v/>
      </c>
      <c r="W46" s="27"/>
      <c r="X46" s="27"/>
      <c r="Y46" s="27"/>
      <c r="Z46" s="29" t="str">
        <f t="shared" si="16"/>
        <v/>
      </c>
      <c r="AA46" s="30" t="str">
        <f t="shared" si="2"/>
        <v/>
      </c>
      <c r="AB46" s="31" t="str">
        <f t="shared" si="3"/>
        <v/>
      </c>
      <c r="AC46" s="30" t="str">
        <f t="shared" si="4"/>
        <v/>
      </c>
      <c r="AD46" s="31" t="str">
        <f t="shared" si="17"/>
        <v/>
      </c>
      <c r="AE46" s="32" t="str">
        <f t="shared" si="5"/>
        <v/>
      </c>
      <c r="AF46" s="33"/>
      <c r="AG46" s="41"/>
      <c r="AH46" s="25"/>
      <c r="AI46" s="43"/>
      <c r="AJ46" s="43"/>
      <c r="AK46" s="41"/>
      <c r="AL46" s="25"/>
      <c r="AM46" s="18"/>
      <c r="AN46" s="18"/>
      <c r="AO46" s="18"/>
      <c r="AP46" s="18"/>
      <c r="AQ46" s="18"/>
      <c r="AR46" s="18"/>
      <c r="AS46" s="18"/>
      <c r="AT46" s="18"/>
      <c r="AU46" s="18"/>
      <c r="AV46" s="18"/>
      <c r="AW46" s="18"/>
      <c r="AX46" s="18"/>
      <c r="AY46" s="18"/>
      <c r="AZ46" s="18"/>
      <c r="BA46" s="18"/>
      <c r="BB46" s="18"/>
      <c r="BC46" s="18"/>
      <c r="BD46" s="18"/>
      <c r="BE46" s="18"/>
      <c r="BF46" s="18"/>
    </row>
    <row r="47" spans="1:58" ht="26.25" customHeight="1">
      <c r="A47" s="208"/>
      <c r="B47" s="208"/>
      <c r="C47" s="208"/>
      <c r="D47" s="208"/>
      <c r="E47" s="39"/>
      <c r="F47" s="208"/>
      <c r="G47" s="39"/>
      <c r="H47" s="208"/>
      <c r="I47" s="208"/>
      <c r="J47" s="208"/>
      <c r="K47" s="208"/>
      <c r="L47" s="208"/>
      <c r="M47" s="208"/>
      <c r="N47" s="208"/>
      <c r="O47" s="208"/>
      <c r="P47" s="208"/>
      <c r="Q47" s="25">
        <v>5</v>
      </c>
      <c r="R47" s="42"/>
      <c r="S47" s="25" t="str">
        <f t="shared" si="0"/>
        <v/>
      </c>
      <c r="T47" s="27"/>
      <c r="U47" s="27"/>
      <c r="V47" s="28" t="str">
        <f t="shared" si="1"/>
        <v/>
      </c>
      <c r="W47" s="27"/>
      <c r="X47" s="27"/>
      <c r="Y47" s="27"/>
      <c r="Z47" s="29" t="str">
        <f t="shared" si="16"/>
        <v/>
      </c>
      <c r="AA47" s="30" t="str">
        <f t="shared" si="2"/>
        <v/>
      </c>
      <c r="AB47" s="31" t="str">
        <f t="shared" si="3"/>
        <v/>
      </c>
      <c r="AC47" s="30" t="str">
        <f t="shared" si="4"/>
        <v/>
      </c>
      <c r="AD47" s="31" t="str">
        <f t="shared" si="17"/>
        <v/>
      </c>
      <c r="AE47" s="32" t="str">
        <f t="shared" si="5"/>
        <v/>
      </c>
      <c r="AF47" s="33"/>
      <c r="AG47" s="41"/>
      <c r="AH47" s="25"/>
      <c r="AI47" s="43"/>
      <c r="AJ47" s="43"/>
      <c r="AK47" s="41"/>
      <c r="AL47" s="25"/>
      <c r="AM47" s="18"/>
      <c r="AN47" s="18"/>
      <c r="AO47" s="18"/>
      <c r="AP47" s="18"/>
      <c r="AQ47" s="18"/>
      <c r="AR47" s="18"/>
      <c r="AS47" s="18"/>
      <c r="AT47" s="18"/>
      <c r="AU47" s="18"/>
      <c r="AV47" s="18"/>
      <c r="AW47" s="18"/>
      <c r="AX47" s="18"/>
      <c r="AY47" s="18"/>
      <c r="AZ47" s="18"/>
      <c r="BA47" s="18"/>
      <c r="BB47" s="18"/>
      <c r="BC47" s="18"/>
      <c r="BD47" s="18"/>
      <c r="BE47" s="18"/>
      <c r="BF47" s="18"/>
    </row>
    <row r="48" spans="1:58" ht="26.25" customHeight="1">
      <c r="A48" s="193"/>
      <c r="B48" s="193"/>
      <c r="C48" s="193"/>
      <c r="D48" s="193"/>
      <c r="E48" s="40"/>
      <c r="F48" s="193"/>
      <c r="G48" s="40"/>
      <c r="H48" s="193"/>
      <c r="I48" s="193"/>
      <c r="J48" s="193"/>
      <c r="K48" s="193"/>
      <c r="L48" s="193"/>
      <c r="M48" s="193"/>
      <c r="N48" s="193"/>
      <c r="O48" s="193"/>
      <c r="P48" s="193"/>
      <c r="Q48" s="25">
        <v>6</v>
      </c>
      <c r="R48" s="42"/>
      <c r="S48" s="25" t="str">
        <f t="shared" si="0"/>
        <v/>
      </c>
      <c r="T48" s="27"/>
      <c r="U48" s="27"/>
      <c r="V48" s="28" t="str">
        <f t="shared" si="1"/>
        <v/>
      </c>
      <c r="W48" s="27"/>
      <c r="X48" s="27"/>
      <c r="Y48" s="27"/>
      <c r="Z48" s="29" t="str">
        <f t="shared" si="16"/>
        <v/>
      </c>
      <c r="AA48" s="30" t="str">
        <f t="shared" si="2"/>
        <v/>
      </c>
      <c r="AB48" s="31" t="str">
        <f t="shared" si="3"/>
        <v/>
      </c>
      <c r="AC48" s="30" t="str">
        <f t="shared" si="4"/>
        <v/>
      </c>
      <c r="AD48" s="31" t="str">
        <f t="shared" si="17"/>
        <v/>
      </c>
      <c r="AE48" s="32" t="str">
        <f t="shared" si="5"/>
        <v/>
      </c>
      <c r="AF48" s="33"/>
      <c r="AG48" s="41"/>
      <c r="AH48" s="25"/>
      <c r="AI48" s="43"/>
      <c r="AJ48" s="43"/>
      <c r="AK48" s="41"/>
      <c r="AL48" s="25"/>
      <c r="AM48" s="18"/>
      <c r="AN48" s="18"/>
      <c r="AO48" s="18"/>
      <c r="AP48" s="18"/>
      <c r="AQ48" s="18"/>
      <c r="AR48" s="18"/>
      <c r="AS48" s="18"/>
      <c r="AT48" s="18"/>
      <c r="AU48" s="18"/>
      <c r="AV48" s="18"/>
      <c r="AW48" s="18"/>
      <c r="AX48" s="18"/>
      <c r="AY48" s="18"/>
      <c r="AZ48" s="18"/>
      <c r="BA48" s="18"/>
      <c r="BB48" s="18"/>
      <c r="BC48" s="18"/>
      <c r="BD48" s="18"/>
      <c r="BE48" s="18"/>
      <c r="BF48" s="18"/>
    </row>
    <row r="49" spans="1:58" ht="26.25" customHeight="1">
      <c r="A49" s="213">
        <v>8</v>
      </c>
      <c r="B49" s="228"/>
      <c r="C49" s="228"/>
      <c r="D49" s="228"/>
      <c r="E49" s="38"/>
      <c r="F49" s="228"/>
      <c r="G49" s="38"/>
      <c r="H49" s="228"/>
      <c r="I49" s="233"/>
      <c r="J49" s="225" t="str">
        <f>IF(I49&lt;=0,"",IF(I49&lt;=2,"Muy Baja",IF(I49&lt;=24,"Baja",IF(I49&lt;=500,"Media",IF(I49&lt;=5000,"Alta","Muy Alta")))))</f>
        <v/>
      </c>
      <c r="K49" s="226" t="str">
        <f>IF(J49="","",IF(J49="Muy Baja",0.2,IF(J49="Baja",0.4,IF(J49="Media",0.6,IF(J49="Alta",0.8,IF(J49="Muy Alta",1,))))))</f>
        <v/>
      </c>
      <c r="L49" s="226"/>
      <c r="M49" s="226">
        <f ca="1">IF(NOT(ISERROR(MATCH(L49,'Tabla Impacto'!$B$221:$B$223,0))),'Tabla Impacto'!$F$223&amp;"Por favor no seleccionar los criterios de impacto(Afectación Económica o presupuestal y Pérdida Reputacional)",L49)</f>
        <v>0</v>
      </c>
      <c r="N49" s="225" t="str">
        <f ca="1">IF(OR(M49='Tabla Impacto'!$C$11,M49='Tabla Impacto'!$D$11),"Leve",IF(OR(M49='Tabla Impacto'!$C$12,M49='Tabla Impacto'!$D$12),"Menor",IF(OR(M49='Tabla Impacto'!$C$13,M49='Tabla Impacto'!$D$13),"Moderado",IF(OR(M49='Tabla Impacto'!$C$14,M49='Tabla Impacto'!$D$14),"Mayor",IF(OR(M49='Tabla Impacto'!$C$15,M49='Tabla Impacto'!$D$15),"Catastrófico","")))))</f>
        <v/>
      </c>
      <c r="O49" s="226" t="str">
        <f ca="1">IF(N49="","",IF(N49="Leve",0.2,IF(N49="Menor",0.4,IF(N49="Moderado",0.6,IF(N49="Mayor",0.8,IF(N49="Catastrófico",1,))))))</f>
        <v/>
      </c>
      <c r="P49" s="227" t="str">
        <f ca="1">IF(OR(AND(J49="Muy Baja",N49="Leve"),AND(J49="Muy Baja",N49="Menor"),AND(J49="Baja",N49="Leve")),"Bajo",IF(OR(AND(J49="Muy baja",N49="Moderado"),AND(J49="Baja",N49="Menor"),AND(J49="Baja",N49="Moderado"),AND(J49="Media",N49="Leve"),AND(J49="Media",N49="Menor"),AND(J49="Media",N49="Moderado"),AND(J49="Alta",N49="Leve"),AND(J49="Alta",N49="Menor")),"Moderado",IF(OR(AND(J49="Muy Baja",N49="Mayor"),AND(J49="Baja",N49="Mayor"),AND(J49="Media",N49="Mayor"),AND(J49="Alta",N49="Moderado"),AND(J49="Alta",N49="Mayor"),AND(J49="Muy Alta",N49="Leve"),AND(J49="Muy Alta",N49="Menor"),AND(J49="Muy Alta",N49="Moderado"),AND(J49="Muy Alta",N49="Mayor")),"Alto",IF(OR(AND(J49="Muy Baja",N49="Catastrófico"),AND(J49="Baja",N49="Catastrófico"),AND(J49="Media",N49="Catastrófico"),AND(J49="Alta",N49="Catastrófico"),AND(J49="Muy Alta",N49="Catastrófico")),"Extremo",""))))</f>
        <v/>
      </c>
      <c r="Q49" s="25">
        <v>1</v>
      </c>
      <c r="R49" s="42"/>
      <c r="S49" s="25" t="str">
        <f t="shared" si="0"/>
        <v/>
      </c>
      <c r="T49" s="27"/>
      <c r="U49" s="27"/>
      <c r="V49" s="28" t="str">
        <f t="shared" si="1"/>
        <v/>
      </c>
      <c r="W49" s="27"/>
      <c r="X49" s="27"/>
      <c r="Y49" s="27"/>
      <c r="Z49" s="29" t="str">
        <f>IFERROR(IF(S49="Probabilidad",(K49-(+K49*V49)),IF(S49="Impacto",K49,"")),"")</f>
        <v/>
      </c>
      <c r="AA49" s="30" t="str">
        <f t="shared" si="2"/>
        <v/>
      </c>
      <c r="AB49" s="31" t="str">
        <f t="shared" si="3"/>
        <v/>
      </c>
      <c r="AC49" s="30" t="str">
        <f t="shared" si="4"/>
        <v/>
      </c>
      <c r="AD49" s="31" t="str">
        <f>IFERROR(IF(S49="Impacto",(O49-(+O49*V49)),IF(S49="Probabilidad",O49,"")),"")</f>
        <v/>
      </c>
      <c r="AE49" s="32" t="str">
        <f t="shared" si="5"/>
        <v/>
      </c>
      <c r="AF49" s="33"/>
      <c r="AG49" s="41"/>
      <c r="AH49" s="25"/>
      <c r="AI49" s="43"/>
      <c r="AJ49" s="43"/>
      <c r="AK49" s="41"/>
      <c r="AL49" s="25"/>
      <c r="AM49" s="18"/>
      <c r="AN49" s="18"/>
      <c r="AO49" s="18"/>
      <c r="AP49" s="18"/>
      <c r="AQ49" s="18"/>
      <c r="AR49" s="18"/>
      <c r="AS49" s="18"/>
      <c r="AT49" s="18"/>
      <c r="AU49" s="18"/>
      <c r="AV49" s="18"/>
      <c r="AW49" s="18"/>
      <c r="AX49" s="18"/>
      <c r="AY49" s="18"/>
      <c r="AZ49" s="18"/>
      <c r="BA49" s="18"/>
      <c r="BB49" s="18"/>
      <c r="BC49" s="18"/>
      <c r="BD49" s="18"/>
      <c r="BE49" s="18"/>
      <c r="BF49" s="18"/>
    </row>
    <row r="50" spans="1:58" ht="26.25" customHeight="1">
      <c r="A50" s="208"/>
      <c r="B50" s="208"/>
      <c r="C50" s="208"/>
      <c r="D50" s="208"/>
      <c r="E50" s="39"/>
      <c r="F50" s="208"/>
      <c r="G50" s="39"/>
      <c r="H50" s="208"/>
      <c r="I50" s="208"/>
      <c r="J50" s="208"/>
      <c r="K50" s="208"/>
      <c r="L50" s="208"/>
      <c r="M50" s="208"/>
      <c r="N50" s="208"/>
      <c r="O50" s="208"/>
      <c r="P50" s="208"/>
      <c r="Q50" s="25">
        <v>2</v>
      </c>
      <c r="R50" s="42"/>
      <c r="S50" s="25" t="str">
        <f t="shared" si="0"/>
        <v/>
      </c>
      <c r="T50" s="27"/>
      <c r="U50" s="27"/>
      <c r="V50" s="28" t="str">
        <f t="shared" si="1"/>
        <v/>
      </c>
      <c r="W50" s="27"/>
      <c r="X50" s="27"/>
      <c r="Y50" s="27"/>
      <c r="Z50" s="29" t="str">
        <f>IFERROR(IF(AND(S49="Probabilidad",S50="Probabilidad"),(AB49-(+AB49*V50)),IF(AND(S49="Impacto",S50="Probabilidad"),(K49-(+K49*V50)),IF(S50="Impacto",AB49,""))),"")</f>
        <v/>
      </c>
      <c r="AA50" s="30" t="str">
        <f t="shared" si="2"/>
        <v/>
      </c>
      <c r="AB50" s="31" t="str">
        <f t="shared" si="3"/>
        <v/>
      </c>
      <c r="AC50" s="30" t="str">
        <f t="shared" si="4"/>
        <v/>
      </c>
      <c r="AD50" s="31" t="str">
        <f>IFERROR(IF(AND(S49="Impacto",S50="Impacto"),(AD49-(+AD49*V50)),IF(AND(S49="Probabilidad",S50="Impacto"),(O49-(+O49*V50)),IF(S50="Probabilidad",AD49,""))),"")</f>
        <v/>
      </c>
      <c r="AE50" s="32" t="str">
        <f t="shared" si="5"/>
        <v/>
      </c>
      <c r="AF50" s="33"/>
      <c r="AG50" s="41"/>
      <c r="AH50" s="25"/>
      <c r="AI50" s="43"/>
      <c r="AJ50" s="43"/>
      <c r="AK50" s="41"/>
      <c r="AL50" s="25"/>
      <c r="AM50" s="18"/>
      <c r="AN50" s="18"/>
      <c r="AO50" s="18"/>
      <c r="AP50" s="18"/>
      <c r="AQ50" s="18"/>
      <c r="AR50" s="18"/>
      <c r="AS50" s="18"/>
      <c r="AT50" s="18"/>
      <c r="AU50" s="18"/>
      <c r="AV50" s="18"/>
      <c r="AW50" s="18"/>
      <c r="AX50" s="18"/>
      <c r="AY50" s="18"/>
      <c r="AZ50" s="18"/>
      <c r="BA50" s="18"/>
      <c r="BB50" s="18"/>
      <c r="BC50" s="18"/>
      <c r="BD50" s="18"/>
      <c r="BE50" s="18"/>
      <c r="BF50" s="18"/>
    </row>
    <row r="51" spans="1:58" ht="26.25" customHeight="1">
      <c r="A51" s="208"/>
      <c r="B51" s="208"/>
      <c r="C51" s="208"/>
      <c r="D51" s="208"/>
      <c r="E51" s="39"/>
      <c r="F51" s="208"/>
      <c r="G51" s="39"/>
      <c r="H51" s="208"/>
      <c r="I51" s="208"/>
      <c r="J51" s="208"/>
      <c r="K51" s="208"/>
      <c r="L51" s="208"/>
      <c r="M51" s="208"/>
      <c r="N51" s="208"/>
      <c r="O51" s="208"/>
      <c r="P51" s="208"/>
      <c r="Q51" s="25">
        <v>3</v>
      </c>
      <c r="R51" s="44"/>
      <c r="S51" s="25" t="str">
        <f t="shared" si="0"/>
        <v/>
      </c>
      <c r="T51" s="27"/>
      <c r="U51" s="27"/>
      <c r="V51" s="28" t="str">
        <f t="shared" si="1"/>
        <v/>
      </c>
      <c r="W51" s="27"/>
      <c r="X51" s="27"/>
      <c r="Y51" s="27"/>
      <c r="Z51" s="29" t="str">
        <f t="shared" ref="Z51:Z54" si="18">IFERROR(IF(AND(S50="Probabilidad",S51="Probabilidad"),(AB50-(+AB50*V51)),IF(AND(S50="Impacto",S51="Probabilidad"),(AB49-(+AB49*V51)),IF(S51="Impacto",AB50,""))),"")</f>
        <v/>
      </c>
      <c r="AA51" s="30" t="str">
        <f t="shared" si="2"/>
        <v/>
      </c>
      <c r="AB51" s="31" t="str">
        <f t="shared" si="3"/>
        <v/>
      </c>
      <c r="AC51" s="30" t="str">
        <f t="shared" si="4"/>
        <v/>
      </c>
      <c r="AD51" s="31" t="str">
        <f t="shared" ref="AD51:AD54" si="19">IFERROR(IF(AND(S50="Impacto",S51="Impacto"),(AD50-(+AD50*V51)),IF(AND(S50="Probabilidad",S51="Impacto"),(AD49-(+AD49*V51)),IF(S51="Probabilidad",AD50,""))),"")</f>
        <v/>
      </c>
      <c r="AE51" s="32" t="str">
        <f t="shared" si="5"/>
        <v/>
      </c>
      <c r="AF51" s="33"/>
      <c r="AG51" s="41"/>
      <c r="AH51" s="25"/>
      <c r="AI51" s="43"/>
      <c r="AJ51" s="43"/>
      <c r="AK51" s="41"/>
      <c r="AL51" s="25"/>
      <c r="AM51" s="18"/>
      <c r="AN51" s="18"/>
      <c r="AO51" s="18"/>
      <c r="AP51" s="18"/>
      <c r="AQ51" s="18"/>
      <c r="AR51" s="18"/>
      <c r="AS51" s="18"/>
      <c r="AT51" s="18"/>
      <c r="AU51" s="18"/>
      <c r="AV51" s="18"/>
      <c r="AW51" s="18"/>
      <c r="AX51" s="18"/>
      <c r="AY51" s="18"/>
      <c r="AZ51" s="18"/>
      <c r="BA51" s="18"/>
      <c r="BB51" s="18"/>
      <c r="BC51" s="18"/>
      <c r="BD51" s="18"/>
      <c r="BE51" s="18"/>
      <c r="BF51" s="18"/>
    </row>
    <row r="52" spans="1:58" ht="26.25" customHeight="1">
      <c r="A52" s="208"/>
      <c r="B52" s="208"/>
      <c r="C52" s="208"/>
      <c r="D52" s="208"/>
      <c r="E52" s="39"/>
      <c r="F52" s="208"/>
      <c r="G52" s="39"/>
      <c r="H52" s="208"/>
      <c r="I52" s="208"/>
      <c r="J52" s="208"/>
      <c r="K52" s="208"/>
      <c r="L52" s="208"/>
      <c r="M52" s="208"/>
      <c r="N52" s="208"/>
      <c r="O52" s="208"/>
      <c r="P52" s="208"/>
      <c r="Q52" s="25">
        <v>4</v>
      </c>
      <c r="R52" s="42"/>
      <c r="S52" s="25" t="str">
        <f t="shared" si="0"/>
        <v/>
      </c>
      <c r="T52" s="27"/>
      <c r="U52" s="27"/>
      <c r="V52" s="28" t="str">
        <f t="shared" si="1"/>
        <v/>
      </c>
      <c r="W52" s="27"/>
      <c r="X52" s="27"/>
      <c r="Y52" s="27"/>
      <c r="Z52" s="29" t="str">
        <f t="shared" si="18"/>
        <v/>
      </c>
      <c r="AA52" s="30" t="str">
        <f t="shared" si="2"/>
        <v/>
      </c>
      <c r="AB52" s="31" t="str">
        <f t="shared" si="3"/>
        <v/>
      </c>
      <c r="AC52" s="30" t="str">
        <f t="shared" si="4"/>
        <v/>
      </c>
      <c r="AD52" s="31" t="str">
        <f t="shared" si="19"/>
        <v/>
      </c>
      <c r="AE52" s="32" t="str">
        <f t="shared" si="5"/>
        <v/>
      </c>
      <c r="AF52" s="33"/>
      <c r="AG52" s="41"/>
      <c r="AH52" s="25"/>
      <c r="AI52" s="43"/>
      <c r="AJ52" s="43"/>
      <c r="AK52" s="41"/>
      <c r="AL52" s="25"/>
      <c r="AM52" s="18"/>
      <c r="AN52" s="18"/>
      <c r="AO52" s="18"/>
      <c r="AP52" s="18"/>
      <c r="AQ52" s="18"/>
      <c r="AR52" s="18"/>
      <c r="AS52" s="18"/>
      <c r="AT52" s="18"/>
      <c r="AU52" s="18"/>
      <c r="AV52" s="18"/>
      <c r="AW52" s="18"/>
      <c r="AX52" s="18"/>
      <c r="AY52" s="18"/>
      <c r="AZ52" s="18"/>
      <c r="BA52" s="18"/>
      <c r="BB52" s="18"/>
      <c r="BC52" s="18"/>
      <c r="BD52" s="18"/>
      <c r="BE52" s="18"/>
      <c r="BF52" s="18"/>
    </row>
    <row r="53" spans="1:58" ht="26.25" customHeight="1">
      <c r="A53" s="208"/>
      <c r="B53" s="208"/>
      <c r="C53" s="208"/>
      <c r="D53" s="208"/>
      <c r="E53" s="39"/>
      <c r="F53" s="208"/>
      <c r="G53" s="39"/>
      <c r="H53" s="208"/>
      <c r="I53" s="208"/>
      <c r="J53" s="208"/>
      <c r="K53" s="208"/>
      <c r="L53" s="208"/>
      <c r="M53" s="208"/>
      <c r="N53" s="208"/>
      <c r="O53" s="208"/>
      <c r="P53" s="208"/>
      <c r="Q53" s="25">
        <v>5</v>
      </c>
      <c r="R53" s="42"/>
      <c r="S53" s="25" t="str">
        <f t="shared" si="0"/>
        <v/>
      </c>
      <c r="T53" s="27"/>
      <c r="U53" s="27"/>
      <c r="V53" s="28" t="str">
        <f t="shared" si="1"/>
        <v/>
      </c>
      <c r="W53" s="27"/>
      <c r="X53" s="27"/>
      <c r="Y53" s="27"/>
      <c r="Z53" s="29" t="str">
        <f t="shared" si="18"/>
        <v/>
      </c>
      <c r="AA53" s="30" t="str">
        <f t="shared" si="2"/>
        <v/>
      </c>
      <c r="AB53" s="31" t="str">
        <f t="shared" si="3"/>
        <v/>
      </c>
      <c r="AC53" s="30" t="str">
        <f t="shared" si="4"/>
        <v/>
      </c>
      <c r="AD53" s="31" t="str">
        <f t="shared" si="19"/>
        <v/>
      </c>
      <c r="AE53" s="32" t="str">
        <f t="shared" si="5"/>
        <v/>
      </c>
      <c r="AF53" s="33"/>
      <c r="AG53" s="41"/>
      <c r="AH53" s="25"/>
      <c r="AI53" s="43"/>
      <c r="AJ53" s="43"/>
      <c r="AK53" s="41"/>
      <c r="AL53" s="25"/>
      <c r="AM53" s="18"/>
      <c r="AN53" s="18"/>
      <c r="AO53" s="18"/>
      <c r="AP53" s="18"/>
      <c r="AQ53" s="18"/>
      <c r="AR53" s="18"/>
      <c r="AS53" s="18"/>
      <c r="AT53" s="18"/>
      <c r="AU53" s="18"/>
      <c r="AV53" s="18"/>
      <c r="AW53" s="18"/>
      <c r="AX53" s="18"/>
      <c r="AY53" s="18"/>
      <c r="AZ53" s="18"/>
      <c r="BA53" s="18"/>
      <c r="BB53" s="18"/>
      <c r="BC53" s="18"/>
      <c r="BD53" s="18"/>
      <c r="BE53" s="18"/>
      <c r="BF53" s="18"/>
    </row>
    <row r="54" spans="1:58" ht="26.25" customHeight="1">
      <c r="A54" s="193"/>
      <c r="B54" s="193"/>
      <c r="C54" s="193"/>
      <c r="D54" s="193"/>
      <c r="E54" s="40"/>
      <c r="F54" s="193"/>
      <c r="G54" s="40"/>
      <c r="H54" s="193"/>
      <c r="I54" s="193"/>
      <c r="J54" s="193"/>
      <c r="K54" s="193"/>
      <c r="L54" s="193"/>
      <c r="M54" s="193"/>
      <c r="N54" s="193"/>
      <c r="O54" s="193"/>
      <c r="P54" s="193"/>
      <c r="Q54" s="25">
        <v>6</v>
      </c>
      <c r="R54" s="42"/>
      <c r="S54" s="25" t="str">
        <f t="shared" si="0"/>
        <v/>
      </c>
      <c r="T54" s="27"/>
      <c r="U54" s="27"/>
      <c r="V54" s="28" t="str">
        <f t="shared" si="1"/>
        <v/>
      </c>
      <c r="W54" s="27"/>
      <c r="X54" s="27"/>
      <c r="Y54" s="27"/>
      <c r="Z54" s="29" t="str">
        <f t="shared" si="18"/>
        <v/>
      </c>
      <c r="AA54" s="30" t="str">
        <f t="shared" si="2"/>
        <v/>
      </c>
      <c r="AB54" s="31" t="str">
        <f t="shared" si="3"/>
        <v/>
      </c>
      <c r="AC54" s="30" t="str">
        <f t="shared" si="4"/>
        <v/>
      </c>
      <c r="AD54" s="31" t="str">
        <f t="shared" si="19"/>
        <v/>
      </c>
      <c r="AE54" s="32" t="str">
        <f t="shared" si="5"/>
        <v/>
      </c>
      <c r="AF54" s="33"/>
      <c r="AG54" s="41"/>
      <c r="AH54" s="25"/>
      <c r="AI54" s="43"/>
      <c r="AJ54" s="43"/>
      <c r="AK54" s="41"/>
      <c r="AL54" s="25"/>
      <c r="AM54" s="18"/>
      <c r="AN54" s="18"/>
      <c r="AO54" s="18"/>
      <c r="AP54" s="18"/>
      <c r="AQ54" s="18"/>
      <c r="AR54" s="18"/>
      <c r="AS54" s="18"/>
      <c r="AT54" s="18"/>
      <c r="AU54" s="18"/>
      <c r="AV54" s="18"/>
      <c r="AW54" s="18"/>
      <c r="AX54" s="18"/>
      <c r="AY54" s="18"/>
      <c r="AZ54" s="18"/>
      <c r="BA54" s="18"/>
      <c r="BB54" s="18"/>
      <c r="BC54" s="18"/>
      <c r="BD54" s="18"/>
      <c r="BE54" s="18"/>
      <c r="BF54" s="18"/>
    </row>
    <row r="55" spans="1:58" ht="26.25" customHeight="1">
      <c r="A55" s="213">
        <v>9</v>
      </c>
      <c r="B55" s="228"/>
      <c r="C55" s="228"/>
      <c r="D55" s="228"/>
      <c r="E55" s="38"/>
      <c r="F55" s="228"/>
      <c r="G55" s="38"/>
      <c r="H55" s="228"/>
      <c r="I55" s="233"/>
      <c r="J55" s="225" t="str">
        <f>IF(I55&lt;=0,"",IF(I55&lt;=2,"Muy Baja",IF(I55&lt;=24,"Baja",IF(I55&lt;=500,"Media",IF(I55&lt;=5000,"Alta","Muy Alta")))))</f>
        <v/>
      </c>
      <c r="K55" s="226" t="str">
        <f>IF(J55="","",IF(J55="Muy Baja",0.2,IF(J55="Baja",0.4,IF(J55="Media",0.6,IF(J55="Alta",0.8,IF(J55="Muy Alta",1,))))))</f>
        <v/>
      </c>
      <c r="L55" s="226"/>
      <c r="M55" s="226">
        <f ca="1">IF(NOT(ISERROR(MATCH(L55,'Tabla Impacto'!$B$221:$B$223,0))),'Tabla Impacto'!$F$223&amp;"Por favor no seleccionar los criterios de impacto(Afectación Económica o presupuestal y Pérdida Reputacional)",L55)</f>
        <v>0</v>
      </c>
      <c r="N55" s="225" t="str">
        <f ca="1">IF(OR(M55='Tabla Impacto'!$C$11,M55='Tabla Impacto'!$D$11),"Leve",IF(OR(M55='Tabla Impacto'!$C$12,M55='Tabla Impacto'!$D$12),"Menor",IF(OR(M55='Tabla Impacto'!$C$13,M55='Tabla Impacto'!$D$13),"Moderado",IF(OR(M55='Tabla Impacto'!$C$14,M55='Tabla Impacto'!$D$14),"Mayor",IF(OR(M55='Tabla Impacto'!$C$15,M55='Tabla Impacto'!$D$15),"Catastrófico","")))))</f>
        <v/>
      </c>
      <c r="O55" s="226" t="str">
        <f ca="1">IF(N55="","",IF(N55="Leve",0.2,IF(N55="Menor",0.4,IF(N55="Moderado",0.6,IF(N55="Mayor",0.8,IF(N55="Catastrófico",1,))))))</f>
        <v/>
      </c>
      <c r="P55" s="227" t="str">
        <f ca="1">IF(OR(AND(J55="Muy Baja",N55="Leve"),AND(J55="Muy Baja",N55="Menor"),AND(J55="Baja",N55="Leve")),"Bajo",IF(OR(AND(J55="Muy baja",N55="Moderado"),AND(J55="Baja",N55="Menor"),AND(J55="Baja",N55="Moderado"),AND(J55="Media",N55="Leve"),AND(J55="Media",N55="Menor"),AND(J55="Media",N55="Moderado"),AND(J55="Alta",N55="Leve"),AND(J55="Alta",N55="Menor")),"Moderado",IF(OR(AND(J55="Muy Baja",N55="Mayor"),AND(J55="Baja",N55="Mayor"),AND(J55="Media",N55="Mayor"),AND(J55="Alta",N55="Moderado"),AND(J55="Alta",N55="Mayor"),AND(J55="Muy Alta",N55="Leve"),AND(J55="Muy Alta",N55="Menor"),AND(J55="Muy Alta",N55="Moderado"),AND(J55="Muy Alta",N55="Mayor")),"Alto",IF(OR(AND(J55="Muy Baja",N55="Catastrófico"),AND(J55="Baja",N55="Catastrófico"),AND(J55="Media",N55="Catastrófico"),AND(J55="Alta",N55="Catastrófico"),AND(J55="Muy Alta",N55="Catastrófico")),"Extremo",""))))</f>
        <v/>
      </c>
      <c r="Q55" s="25">
        <v>1</v>
      </c>
      <c r="R55" s="42"/>
      <c r="S55" s="25" t="str">
        <f t="shared" si="0"/>
        <v/>
      </c>
      <c r="T55" s="27"/>
      <c r="U55" s="27"/>
      <c r="V55" s="28" t="str">
        <f t="shared" si="1"/>
        <v/>
      </c>
      <c r="W55" s="27"/>
      <c r="X55" s="27"/>
      <c r="Y55" s="27"/>
      <c r="Z55" s="29" t="str">
        <f>IFERROR(IF(S55="Probabilidad",(K55-(+K55*V55)),IF(S55="Impacto",K55,"")),"")</f>
        <v/>
      </c>
      <c r="AA55" s="30" t="str">
        <f t="shared" si="2"/>
        <v/>
      </c>
      <c r="AB55" s="31" t="str">
        <f t="shared" si="3"/>
        <v/>
      </c>
      <c r="AC55" s="30" t="str">
        <f t="shared" si="4"/>
        <v/>
      </c>
      <c r="AD55" s="31" t="str">
        <f>IFERROR(IF(S55="Impacto",(O55-(+O55*V55)),IF(S55="Probabilidad",O55,"")),"")</f>
        <v/>
      </c>
      <c r="AE55" s="32" t="str">
        <f t="shared" si="5"/>
        <v/>
      </c>
      <c r="AF55" s="33"/>
      <c r="AG55" s="41"/>
      <c r="AH55" s="25"/>
      <c r="AI55" s="43"/>
      <c r="AJ55" s="43"/>
      <c r="AK55" s="41"/>
      <c r="AL55" s="25"/>
      <c r="AM55" s="18"/>
      <c r="AN55" s="18"/>
      <c r="AO55" s="18"/>
      <c r="AP55" s="18"/>
      <c r="AQ55" s="18"/>
      <c r="AR55" s="18"/>
      <c r="AS55" s="18"/>
      <c r="AT55" s="18"/>
      <c r="AU55" s="18"/>
      <c r="AV55" s="18"/>
      <c r="AW55" s="18"/>
      <c r="AX55" s="18"/>
      <c r="AY55" s="18"/>
      <c r="AZ55" s="18"/>
      <c r="BA55" s="18"/>
      <c r="BB55" s="18"/>
      <c r="BC55" s="18"/>
      <c r="BD55" s="18"/>
      <c r="BE55" s="18"/>
      <c r="BF55" s="18"/>
    </row>
    <row r="56" spans="1:58" ht="26.25" customHeight="1">
      <c r="A56" s="208"/>
      <c r="B56" s="208"/>
      <c r="C56" s="208"/>
      <c r="D56" s="208"/>
      <c r="E56" s="39"/>
      <c r="F56" s="208"/>
      <c r="G56" s="39"/>
      <c r="H56" s="208"/>
      <c r="I56" s="208"/>
      <c r="J56" s="208"/>
      <c r="K56" s="208"/>
      <c r="L56" s="208"/>
      <c r="M56" s="208"/>
      <c r="N56" s="208"/>
      <c r="O56" s="208"/>
      <c r="P56" s="208"/>
      <c r="Q56" s="25">
        <v>2</v>
      </c>
      <c r="R56" s="42"/>
      <c r="S56" s="25" t="str">
        <f t="shared" si="0"/>
        <v/>
      </c>
      <c r="T56" s="27"/>
      <c r="U56" s="27"/>
      <c r="V56" s="28" t="str">
        <f t="shared" si="1"/>
        <v/>
      </c>
      <c r="W56" s="27"/>
      <c r="X56" s="27"/>
      <c r="Y56" s="27"/>
      <c r="Z56" s="29" t="str">
        <f>IFERROR(IF(AND(S55="Probabilidad",S56="Probabilidad"),(AB55-(+AB55*V56)),IF(AND(S55="Impacto",S56="Probabilidad"),(K55-(+K55*V56)),IF(S56="Impacto",AB55,""))),"")</f>
        <v/>
      </c>
      <c r="AA56" s="30" t="str">
        <f t="shared" si="2"/>
        <v/>
      </c>
      <c r="AB56" s="31" t="str">
        <f t="shared" si="3"/>
        <v/>
      </c>
      <c r="AC56" s="30" t="str">
        <f t="shared" si="4"/>
        <v/>
      </c>
      <c r="AD56" s="31" t="str">
        <f>IFERROR(IF(AND(S55="Impacto",S56="Impacto"),(AD55-(+AD55*V56)),IF(AND(S55="Probabilidad",S56="Impacto"),(O55-(+O55*V56)),IF(S56="Probabilidad",AD55,""))),"")</f>
        <v/>
      </c>
      <c r="AE56" s="32" t="str">
        <f t="shared" si="5"/>
        <v/>
      </c>
      <c r="AF56" s="33"/>
      <c r="AG56" s="41"/>
      <c r="AH56" s="25"/>
      <c r="AI56" s="43"/>
      <c r="AJ56" s="43"/>
      <c r="AK56" s="41"/>
      <c r="AL56" s="25"/>
      <c r="AM56" s="18"/>
      <c r="AN56" s="18"/>
      <c r="AO56" s="18"/>
      <c r="AP56" s="18"/>
      <c r="AQ56" s="18"/>
      <c r="AR56" s="18"/>
      <c r="AS56" s="18"/>
      <c r="AT56" s="18"/>
      <c r="AU56" s="18"/>
      <c r="AV56" s="18"/>
      <c r="AW56" s="18"/>
      <c r="AX56" s="18"/>
      <c r="AY56" s="18"/>
      <c r="AZ56" s="18"/>
      <c r="BA56" s="18"/>
      <c r="BB56" s="18"/>
      <c r="BC56" s="18"/>
      <c r="BD56" s="18"/>
      <c r="BE56" s="18"/>
      <c r="BF56" s="18"/>
    </row>
    <row r="57" spans="1:58" ht="26.25" customHeight="1">
      <c r="A57" s="208"/>
      <c r="B57" s="208"/>
      <c r="C57" s="208"/>
      <c r="D57" s="208"/>
      <c r="E57" s="39"/>
      <c r="F57" s="208"/>
      <c r="G57" s="39"/>
      <c r="H57" s="208"/>
      <c r="I57" s="208"/>
      <c r="J57" s="208"/>
      <c r="K57" s="208"/>
      <c r="L57" s="208"/>
      <c r="M57" s="208"/>
      <c r="N57" s="208"/>
      <c r="O57" s="208"/>
      <c r="P57" s="208"/>
      <c r="Q57" s="25">
        <v>3</v>
      </c>
      <c r="R57" s="44"/>
      <c r="S57" s="25" t="str">
        <f t="shared" si="0"/>
        <v/>
      </c>
      <c r="T57" s="27"/>
      <c r="U57" s="27"/>
      <c r="V57" s="28" t="str">
        <f t="shared" si="1"/>
        <v/>
      </c>
      <c r="W57" s="27"/>
      <c r="X57" s="27"/>
      <c r="Y57" s="27"/>
      <c r="Z57" s="29" t="str">
        <f t="shared" ref="Z57:Z60" si="20">IFERROR(IF(AND(S56="Probabilidad",S57="Probabilidad"),(AB56-(+AB56*V57)),IF(AND(S56="Impacto",S57="Probabilidad"),(AB55-(+AB55*V57)),IF(S57="Impacto",AB56,""))),"")</f>
        <v/>
      </c>
      <c r="AA57" s="30" t="str">
        <f t="shared" si="2"/>
        <v/>
      </c>
      <c r="AB57" s="31" t="str">
        <f t="shared" si="3"/>
        <v/>
      </c>
      <c r="AC57" s="30" t="str">
        <f t="shared" si="4"/>
        <v/>
      </c>
      <c r="AD57" s="31" t="str">
        <f t="shared" ref="AD57:AD60" si="21">IFERROR(IF(AND(S56="Impacto",S57="Impacto"),(AD56-(+AD56*V57)),IF(AND(S56="Probabilidad",S57="Impacto"),(AD55-(+AD55*V57)),IF(S57="Probabilidad",AD56,""))),"")</f>
        <v/>
      </c>
      <c r="AE57" s="32" t="str">
        <f t="shared" si="5"/>
        <v/>
      </c>
      <c r="AF57" s="33"/>
      <c r="AG57" s="41"/>
      <c r="AH57" s="25"/>
      <c r="AI57" s="43"/>
      <c r="AJ57" s="43"/>
      <c r="AK57" s="41"/>
      <c r="AL57" s="25"/>
      <c r="AM57" s="18"/>
      <c r="AN57" s="18"/>
      <c r="AO57" s="18"/>
      <c r="AP57" s="18"/>
      <c r="AQ57" s="18"/>
      <c r="AR57" s="18"/>
      <c r="AS57" s="18"/>
      <c r="AT57" s="18"/>
      <c r="AU57" s="18"/>
      <c r="AV57" s="18"/>
      <c r="AW57" s="18"/>
      <c r="AX57" s="18"/>
      <c r="AY57" s="18"/>
      <c r="AZ57" s="18"/>
      <c r="BA57" s="18"/>
      <c r="BB57" s="18"/>
      <c r="BC57" s="18"/>
      <c r="BD57" s="18"/>
      <c r="BE57" s="18"/>
      <c r="BF57" s="18"/>
    </row>
    <row r="58" spans="1:58" ht="26.25" customHeight="1">
      <c r="A58" s="208"/>
      <c r="B58" s="208"/>
      <c r="C58" s="208"/>
      <c r="D58" s="208"/>
      <c r="E58" s="39"/>
      <c r="F58" s="208"/>
      <c r="G58" s="39"/>
      <c r="H58" s="208"/>
      <c r="I58" s="208"/>
      <c r="J58" s="208"/>
      <c r="K58" s="208"/>
      <c r="L58" s="208"/>
      <c r="M58" s="208"/>
      <c r="N58" s="208"/>
      <c r="O58" s="208"/>
      <c r="P58" s="208"/>
      <c r="Q58" s="25">
        <v>4</v>
      </c>
      <c r="R58" s="42"/>
      <c r="S58" s="25" t="str">
        <f t="shared" si="0"/>
        <v/>
      </c>
      <c r="T58" s="27"/>
      <c r="U58" s="27"/>
      <c r="V58" s="28" t="str">
        <f t="shared" si="1"/>
        <v/>
      </c>
      <c r="W58" s="27"/>
      <c r="X58" s="27"/>
      <c r="Y58" s="27"/>
      <c r="Z58" s="29" t="str">
        <f t="shared" si="20"/>
        <v/>
      </c>
      <c r="AA58" s="30" t="str">
        <f t="shared" si="2"/>
        <v/>
      </c>
      <c r="AB58" s="31" t="str">
        <f t="shared" si="3"/>
        <v/>
      </c>
      <c r="AC58" s="30" t="str">
        <f t="shared" si="4"/>
        <v/>
      </c>
      <c r="AD58" s="31" t="str">
        <f t="shared" si="21"/>
        <v/>
      </c>
      <c r="AE58" s="32" t="str">
        <f t="shared" si="5"/>
        <v/>
      </c>
      <c r="AF58" s="33"/>
      <c r="AG58" s="41"/>
      <c r="AH58" s="25"/>
      <c r="AI58" s="43"/>
      <c r="AJ58" s="43"/>
      <c r="AK58" s="41"/>
      <c r="AL58" s="25"/>
      <c r="AM58" s="18"/>
      <c r="AN58" s="18"/>
      <c r="AO58" s="18"/>
      <c r="AP58" s="18"/>
      <c r="AQ58" s="18"/>
      <c r="AR58" s="18"/>
      <c r="AS58" s="18"/>
      <c r="AT58" s="18"/>
      <c r="AU58" s="18"/>
      <c r="AV58" s="18"/>
      <c r="AW58" s="18"/>
      <c r="AX58" s="18"/>
      <c r="AY58" s="18"/>
      <c r="AZ58" s="18"/>
      <c r="BA58" s="18"/>
      <c r="BB58" s="18"/>
      <c r="BC58" s="18"/>
      <c r="BD58" s="18"/>
      <c r="BE58" s="18"/>
      <c r="BF58" s="18"/>
    </row>
    <row r="59" spans="1:58" ht="26.25" customHeight="1">
      <c r="A59" s="208"/>
      <c r="B59" s="208"/>
      <c r="C59" s="208"/>
      <c r="D59" s="208"/>
      <c r="E59" s="39"/>
      <c r="F59" s="208"/>
      <c r="G59" s="39"/>
      <c r="H59" s="208"/>
      <c r="I59" s="208"/>
      <c r="J59" s="208"/>
      <c r="K59" s="208"/>
      <c r="L59" s="208"/>
      <c r="M59" s="208"/>
      <c r="N59" s="208"/>
      <c r="O59" s="208"/>
      <c r="P59" s="208"/>
      <c r="Q59" s="25">
        <v>5</v>
      </c>
      <c r="R59" s="42"/>
      <c r="S59" s="25" t="str">
        <f t="shared" si="0"/>
        <v/>
      </c>
      <c r="T59" s="27"/>
      <c r="U59" s="27"/>
      <c r="V59" s="28" t="str">
        <f t="shared" si="1"/>
        <v/>
      </c>
      <c r="W59" s="27"/>
      <c r="X59" s="27"/>
      <c r="Y59" s="27"/>
      <c r="Z59" s="29" t="str">
        <f t="shared" si="20"/>
        <v/>
      </c>
      <c r="AA59" s="30" t="str">
        <f t="shared" si="2"/>
        <v/>
      </c>
      <c r="AB59" s="31" t="str">
        <f t="shared" si="3"/>
        <v/>
      </c>
      <c r="AC59" s="30" t="str">
        <f t="shared" si="4"/>
        <v/>
      </c>
      <c r="AD59" s="31" t="str">
        <f t="shared" si="21"/>
        <v/>
      </c>
      <c r="AE59" s="32" t="str">
        <f t="shared" si="5"/>
        <v/>
      </c>
      <c r="AF59" s="33"/>
      <c r="AG59" s="41"/>
      <c r="AH59" s="25"/>
      <c r="AI59" s="43"/>
      <c r="AJ59" s="43"/>
      <c r="AK59" s="41"/>
      <c r="AL59" s="25"/>
      <c r="AM59" s="18"/>
      <c r="AN59" s="18"/>
      <c r="AO59" s="18"/>
      <c r="AP59" s="18"/>
      <c r="AQ59" s="18"/>
      <c r="AR59" s="18"/>
      <c r="AS59" s="18"/>
      <c r="AT59" s="18"/>
      <c r="AU59" s="18"/>
      <c r="AV59" s="18"/>
      <c r="AW59" s="18"/>
      <c r="AX59" s="18"/>
      <c r="AY59" s="18"/>
      <c r="AZ59" s="18"/>
      <c r="BA59" s="18"/>
      <c r="BB59" s="18"/>
      <c r="BC59" s="18"/>
      <c r="BD59" s="18"/>
      <c r="BE59" s="18"/>
      <c r="BF59" s="18"/>
    </row>
    <row r="60" spans="1:58" ht="26.25" customHeight="1">
      <c r="A60" s="193"/>
      <c r="B60" s="193"/>
      <c r="C60" s="193"/>
      <c r="D60" s="193"/>
      <c r="E60" s="40"/>
      <c r="F60" s="193"/>
      <c r="G60" s="40"/>
      <c r="H60" s="193"/>
      <c r="I60" s="193"/>
      <c r="J60" s="193"/>
      <c r="K60" s="193"/>
      <c r="L60" s="193"/>
      <c r="M60" s="193"/>
      <c r="N60" s="193"/>
      <c r="O60" s="193"/>
      <c r="P60" s="193"/>
      <c r="Q60" s="25">
        <v>6</v>
      </c>
      <c r="R60" s="42"/>
      <c r="S60" s="25" t="str">
        <f t="shared" si="0"/>
        <v/>
      </c>
      <c r="T60" s="27"/>
      <c r="U60" s="27"/>
      <c r="V60" s="28" t="str">
        <f t="shared" si="1"/>
        <v/>
      </c>
      <c r="W60" s="27"/>
      <c r="X60" s="27"/>
      <c r="Y60" s="27"/>
      <c r="Z60" s="29" t="str">
        <f t="shared" si="20"/>
        <v/>
      </c>
      <c r="AA60" s="30" t="str">
        <f t="shared" si="2"/>
        <v/>
      </c>
      <c r="AB60" s="31" t="str">
        <f t="shared" si="3"/>
        <v/>
      </c>
      <c r="AC60" s="30" t="str">
        <f t="shared" si="4"/>
        <v/>
      </c>
      <c r="AD60" s="31" t="str">
        <f t="shared" si="21"/>
        <v/>
      </c>
      <c r="AE60" s="32" t="str">
        <f t="shared" si="5"/>
        <v/>
      </c>
      <c r="AF60" s="33"/>
      <c r="AG60" s="41"/>
      <c r="AH60" s="25"/>
      <c r="AI60" s="43"/>
      <c r="AJ60" s="43"/>
      <c r="AK60" s="41"/>
      <c r="AL60" s="25"/>
      <c r="AM60" s="18"/>
      <c r="AN60" s="18"/>
      <c r="AO60" s="18"/>
      <c r="AP60" s="18"/>
      <c r="AQ60" s="18"/>
      <c r="AR60" s="18"/>
      <c r="AS60" s="18"/>
      <c r="AT60" s="18"/>
      <c r="AU60" s="18"/>
      <c r="AV60" s="18"/>
      <c r="AW60" s="18"/>
      <c r="AX60" s="18"/>
      <c r="AY60" s="18"/>
      <c r="AZ60" s="18"/>
      <c r="BA60" s="18"/>
      <c r="BB60" s="18"/>
      <c r="BC60" s="18"/>
      <c r="BD60" s="18"/>
      <c r="BE60" s="18"/>
      <c r="BF60" s="18"/>
    </row>
    <row r="61" spans="1:58" ht="19.5" customHeight="1">
      <c r="A61" s="213">
        <v>10</v>
      </c>
      <c r="B61" s="228"/>
      <c r="C61" s="228"/>
      <c r="D61" s="228"/>
      <c r="E61" s="38"/>
      <c r="F61" s="228"/>
      <c r="G61" s="38"/>
      <c r="H61" s="228"/>
      <c r="I61" s="233"/>
      <c r="J61" s="225" t="str">
        <f>IF(I61&lt;=0,"",IF(I61&lt;=2,"Muy Baja",IF(I61&lt;=24,"Baja",IF(I61&lt;=500,"Media",IF(I61&lt;=5000,"Alta","Muy Alta")))))</f>
        <v/>
      </c>
      <c r="K61" s="226" t="str">
        <f>IF(J61="","",IF(J61="Muy Baja",0.2,IF(J61="Baja",0.4,IF(J61="Media",0.6,IF(J61="Alta",0.8,IF(J61="Muy Alta",1,))))))</f>
        <v/>
      </c>
      <c r="L61" s="226"/>
      <c r="M61" s="226">
        <f ca="1">IF(NOT(ISERROR(MATCH(L61,'Tabla Impacto'!$B$221:$B$223,0))),'Tabla Impacto'!$F$223&amp;"Por favor no seleccionar los criterios de impacto(Afectación Económica o presupuestal y Pérdida Reputacional)",L61)</f>
        <v>0</v>
      </c>
      <c r="N61" s="225" t="str">
        <f ca="1">IF(OR(M61='Tabla Impacto'!$C$11,M61='Tabla Impacto'!$D$11),"Leve",IF(OR(M61='Tabla Impacto'!$C$12,M61='Tabla Impacto'!$D$12),"Menor",IF(OR(M61='Tabla Impacto'!$C$13,M61='Tabla Impacto'!$D$13),"Moderado",IF(OR(M61='Tabla Impacto'!$C$14,M61='Tabla Impacto'!$D$14),"Mayor",IF(OR(M61='Tabla Impacto'!$C$15,M61='Tabla Impacto'!$D$15),"Catastrófico","")))))</f>
        <v/>
      </c>
      <c r="O61" s="226" t="str">
        <f ca="1">IF(N61="","",IF(N61="Leve",0.2,IF(N61="Menor",0.4,IF(N61="Moderado",0.6,IF(N61="Mayor",0.8,IF(N61="Catastrófico",1,))))))</f>
        <v/>
      </c>
      <c r="P61" s="227" t="str">
        <f ca="1">IF(OR(AND(J61="Muy Baja",N61="Leve"),AND(J61="Muy Baja",N61="Menor"),AND(J61="Baja",N61="Leve")),"Bajo",IF(OR(AND(J61="Muy baja",N61="Moderado"),AND(J61="Baja",N61="Menor"),AND(J61="Baja",N61="Moderado"),AND(J61="Media",N61="Leve"),AND(J61="Media",N61="Menor"),AND(J61="Media",N61="Moderado"),AND(J61="Alta",N61="Leve"),AND(J61="Alta",N61="Menor")),"Moderado",IF(OR(AND(J61="Muy Baja",N61="Mayor"),AND(J61="Baja",N61="Mayor"),AND(J61="Media",N61="Mayor"),AND(J61="Alta",N61="Moderado"),AND(J61="Alta",N61="Mayor"),AND(J61="Muy Alta",N61="Leve"),AND(J61="Muy Alta",N61="Menor"),AND(J61="Muy Alta",N61="Moderado"),AND(J61="Muy Alta",N61="Mayor")),"Alto",IF(OR(AND(J61="Muy Baja",N61="Catastrófico"),AND(J61="Baja",N61="Catastrófico"),AND(J61="Media",N61="Catastrófico"),AND(J61="Alta",N61="Catastrófico"),AND(J61="Muy Alta",N61="Catastrófico")),"Extremo",""))))</f>
        <v/>
      </c>
      <c r="Q61" s="25">
        <v>1</v>
      </c>
      <c r="R61" s="42"/>
      <c r="S61" s="25" t="str">
        <f t="shared" si="0"/>
        <v/>
      </c>
      <c r="T61" s="27"/>
      <c r="U61" s="27"/>
      <c r="V61" s="28" t="str">
        <f t="shared" si="1"/>
        <v/>
      </c>
      <c r="W61" s="27"/>
      <c r="X61" s="27"/>
      <c r="Y61" s="27"/>
      <c r="Z61" s="29" t="str">
        <f>IFERROR(IF(S61="Probabilidad",(K61-(+K61*V61)),IF(S61="Impacto",K61,"")),"")</f>
        <v/>
      </c>
      <c r="AA61" s="30" t="str">
        <f t="shared" si="2"/>
        <v/>
      </c>
      <c r="AB61" s="31" t="str">
        <f t="shared" si="3"/>
        <v/>
      </c>
      <c r="AC61" s="30" t="str">
        <f t="shared" si="4"/>
        <v/>
      </c>
      <c r="AD61" s="31" t="str">
        <f>IFERROR(IF(S61="Impacto",(O61-(+O61*V61)),IF(S61="Probabilidad",O61,"")),"")</f>
        <v/>
      </c>
      <c r="AE61" s="32" t="str">
        <f t="shared" si="5"/>
        <v/>
      </c>
      <c r="AF61" s="33"/>
      <c r="AG61" s="41"/>
      <c r="AH61" s="25"/>
      <c r="AI61" s="43"/>
      <c r="AJ61" s="43"/>
      <c r="AK61" s="41"/>
      <c r="AL61" s="25"/>
      <c r="AM61" s="18"/>
      <c r="AN61" s="18"/>
      <c r="AO61" s="18"/>
      <c r="AP61" s="18"/>
      <c r="AQ61" s="18"/>
      <c r="AR61" s="18"/>
      <c r="AS61" s="18"/>
      <c r="AT61" s="18"/>
      <c r="AU61" s="18"/>
      <c r="AV61" s="18"/>
      <c r="AW61" s="18"/>
      <c r="AX61" s="18"/>
      <c r="AY61" s="18"/>
      <c r="AZ61" s="18"/>
      <c r="BA61" s="18"/>
      <c r="BB61" s="18"/>
      <c r="BC61" s="18"/>
      <c r="BD61" s="18"/>
      <c r="BE61" s="18"/>
      <c r="BF61" s="18"/>
    </row>
    <row r="62" spans="1:58" ht="19.5" customHeight="1">
      <c r="A62" s="208"/>
      <c r="B62" s="208"/>
      <c r="C62" s="208"/>
      <c r="D62" s="208"/>
      <c r="E62" s="39"/>
      <c r="F62" s="208"/>
      <c r="G62" s="39"/>
      <c r="H62" s="208"/>
      <c r="I62" s="208"/>
      <c r="J62" s="208"/>
      <c r="K62" s="208"/>
      <c r="L62" s="208"/>
      <c r="M62" s="208"/>
      <c r="N62" s="208"/>
      <c r="O62" s="208"/>
      <c r="P62" s="208"/>
      <c r="Q62" s="25">
        <v>2</v>
      </c>
      <c r="R62" s="42"/>
      <c r="S62" s="25" t="str">
        <f t="shared" si="0"/>
        <v/>
      </c>
      <c r="T62" s="27"/>
      <c r="U62" s="27"/>
      <c r="V62" s="28" t="str">
        <f t="shared" si="1"/>
        <v/>
      </c>
      <c r="W62" s="27"/>
      <c r="X62" s="27"/>
      <c r="Y62" s="27"/>
      <c r="Z62" s="29" t="str">
        <f>IFERROR(IF(AND(S61="Probabilidad",S62="Probabilidad"),(AB61-(+AB61*V62)),IF(AND(S61="Impacto",S62="Probabilidad"),(K61-(+K61*V62)),IF(S62="Impacto",AB61,""))),"")</f>
        <v/>
      </c>
      <c r="AA62" s="30" t="str">
        <f t="shared" si="2"/>
        <v/>
      </c>
      <c r="AB62" s="31" t="str">
        <f t="shared" si="3"/>
        <v/>
      </c>
      <c r="AC62" s="30" t="str">
        <f t="shared" si="4"/>
        <v/>
      </c>
      <c r="AD62" s="31" t="str">
        <f>IFERROR(IF(AND(S61="Impacto",S62="Impacto"),(AD61-(+AD61*V62)),IF(AND(S61="Probabilidad",S62="Impacto"),(O61-(+O61*V62)),IF(S62="Probabilidad",AD61,""))),"")</f>
        <v/>
      </c>
      <c r="AE62" s="32" t="str">
        <f t="shared" si="5"/>
        <v/>
      </c>
      <c r="AF62" s="33"/>
      <c r="AG62" s="41"/>
      <c r="AH62" s="25"/>
      <c r="AI62" s="43"/>
      <c r="AJ62" s="43"/>
      <c r="AK62" s="41"/>
      <c r="AL62" s="25"/>
      <c r="AM62" s="45"/>
      <c r="AN62" s="45"/>
      <c r="AO62" s="45"/>
      <c r="AP62" s="45"/>
      <c r="AQ62" s="45"/>
      <c r="AR62" s="45"/>
      <c r="AS62" s="45"/>
      <c r="AT62" s="45"/>
      <c r="AU62" s="45"/>
      <c r="AV62" s="45"/>
      <c r="AW62" s="45"/>
      <c r="AX62" s="45"/>
      <c r="AY62" s="45"/>
      <c r="AZ62" s="45"/>
      <c r="BA62" s="45"/>
      <c r="BB62" s="45"/>
      <c r="BC62" s="45"/>
      <c r="BD62" s="45"/>
      <c r="BE62" s="45"/>
      <c r="BF62" s="45"/>
    </row>
    <row r="63" spans="1:58" ht="19.5" customHeight="1">
      <c r="A63" s="208"/>
      <c r="B63" s="208"/>
      <c r="C63" s="208"/>
      <c r="D63" s="208"/>
      <c r="E63" s="39"/>
      <c r="F63" s="208"/>
      <c r="G63" s="39"/>
      <c r="H63" s="208"/>
      <c r="I63" s="208"/>
      <c r="J63" s="208"/>
      <c r="K63" s="208"/>
      <c r="L63" s="208"/>
      <c r="M63" s="208"/>
      <c r="N63" s="208"/>
      <c r="O63" s="208"/>
      <c r="P63" s="208"/>
      <c r="Q63" s="25">
        <v>3</v>
      </c>
      <c r="R63" s="44"/>
      <c r="S63" s="25" t="str">
        <f t="shared" si="0"/>
        <v/>
      </c>
      <c r="T63" s="27"/>
      <c r="U63" s="27"/>
      <c r="V63" s="28" t="str">
        <f t="shared" si="1"/>
        <v/>
      </c>
      <c r="W63" s="27"/>
      <c r="X63" s="27"/>
      <c r="Y63" s="27"/>
      <c r="Z63" s="29" t="str">
        <f t="shared" ref="Z63:Z66" si="22">IFERROR(IF(AND(S62="Probabilidad",S63="Probabilidad"),(AB62-(+AB62*V63)),IF(AND(S62="Impacto",S63="Probabilidad"),(AB61-(+AB61*V63)),IF(S63="Impacto",AB62,""))),"")</f>
        <v/>
      </c>
      <c r="AA63" s="30" t="str">
        <f t="shared" si="2"/>
        <v/>
      </c>
      <c r="AB63" s="31" t="str">
        <f t="shared" si="3"/>
        <v/>
      </c>
      <c r="AC63" s="30" t="str">
        <f t="shared" si="4"/>
        <v/>
      </c>
      <c r="AD63" s="31" t="str">
        <f t="shared" ref="AD63:AD66" si="23">IFERROR(IF(AND(S62="Impacto",S63="Impacto"),(AD62-(+AD62*V63)),IF(AND(S62="Probabilidad",S63="Impacto"),(AD61-(+AD61*V63)),IF(S63="Probabilidad",AD62,""))),"")</f>
        <v/>
      </c>
      <c r="AE63" s="32" t="str">
        <f t="shared" si="5"/>
        <v/>
      </c>
      <c r="AF63" s="33"/>
      <c r="AG63" s="41"/>
      <c r="AH63" s="25"/>
      <c r="AI63" s="43"/>
      <c r="AJ63" s="43"/>
      <c r="AK63" s="41"/>
      <c r="AL63" s="25"/>
      <c r="AM63" s="45"/>
      <c r="AN63" s="45"/>
      <c r="AO63" s="45"/>
      <c r="AP63" s="45"/>
      <c r="AQ63" s="45"/>
      <c r="AR63" s="45"/>
      <c r="AS63" s="45"/>
      <c r="AT63" s="45"/>
      <c r="AU63" s="45"/>
      <c r="AV63" s="45"/>
      <c r="AW63" s="45"/>
      <c r="AX63" s="45"/>
      <c r="AY63" s="45"/>
      <c r="AZ63" s="45"/>
      <c r="BA63" s="45"/>
      <c r="BB63" s="45"/>
      <c r="BC63" s="45"/>
      <c r="BD63" s="45"/>
      <c r="BE63" s="45"/>
      <c r="BF63" s="45"/>
    </row>
    <row r="64" spans="1:58" ht="19.5" customHeight="1">
      <c r="A64" s="208"/>
      <c r="B64" s="208"/>
      <c r="C64" s="208"/>
      <c r="D64" s="208"/>
      <c r="E64" s="39"/>
      <c r="F64" s="208"/>
      <c r="G64" s="39"/>
      <c r="H64" s="208"/>
      <c r="I64" s="208"/>
      <c r="J64" s="208"/>
      <c r="K64" s="208"/>
      <c r="L64" s="208"/>
      <c r="M64" s="208"/>
      <c r="N64" s="208"/>
      <c r="O64" s="208"/>
      <c r="P64" s="208"/>
      <c r="Q64" s="25">
        <v>4</v>
      </c>
      <c r="R64" s="42"/>
      <c r="S64" s="25" t="str">
        <f t="shared" si="0"/>
        <v/>
      </c>
      <c r="T64" s="27"/>
      <c r="U64" s="27"/>
      <c r="V64" s="28" t="str">
        <f t="shared" si="1"/>
        <v/>
      </c>
      <c r="W64" s="27"/>
      <c r="X64" s="27"/>
      <c r="Y64" s="27"/>
      <c r="Z64" s="29" t="str">
        <f t="shared" si="22"/>
        <v/>
      </c>
      <c r="AA64" s="30" t="str">
        <f t="shared" si="2"/>
        <v/>
      </c>
      <c r="AB64" s="31" t="str">
        <f t="shared" si="3"/>
        <v/>
      </c>
      <c r="AC64" s="30" t="str">
        <f t="shared" si="4"/>
        <v/>
      </c>
      <c r="AD64" s="31" t="str">
        <f t="shared" si="23"/>
        <v/>
      </c>
      <c r="AE64" s="32" t="str">
        <f t="shared" si="5"/>
        <v/>
      </c>
      <c r="AF64" s="33"/>
      <c r="AG64" s="41"/>
      <c r="AH64" s="25"/>
      <c r="AI64" s="43"/>
      <c r="AJ64" s="43"/>
      <c r="AK64" s="41"/>
      <c r="AL64" s="25"/>
      <c r="AM64" s="45"/>
      <c r="AN64" s="45"/>
      <c r="AO64" s="45"/>
      <c r="AP64" s="45"/>
      <c r="AQ64" s="45"/>
      <c r="AR64" s="45"/>
      <c r="AS64" s="45"/>
      <c r="AT64" s="45"/>
      <c r="AU64" s="45"/>
      <c r="AV64" s="45"/>
      <c r="AW64" s="45"/>
      <c r="AX64" s="45"/>
      <c r="AY64" s="45"/>
      <c r="AZ64" s="45"/>
      <c r="BA64" s="45"/>
      <c r="BB64" s="45"/>
      <c r="BC64" s="45"/>
      <c r="BD64" s="45"/>
      <c r="BE64" s="45"/>
      <c r="BF64" s="45"/>
    </row>
    <row r="65" spans="1:58" ht="19.5" customHeight="1">
      <c r="A65" s="208"/>
      <c r="B65" s="208"/>
      <c r="C65" s="208"/>
      <c r="D65" s="208"/>
      <c r="E65" s="39"/>
      <c r="F65" s="208"/>
      <c r="G65" s="39"/>
      <c r="H65" s="208"/>
      <c r="I65" s="208"/>
      <c r="J65" s="208"/>
      <c r="K65" s="208"/>
      <c r="L65" s="208"/>
      <c r="M65" s="208"/>
      <c r="N65" s="208"/>
      <c r="O65" s="208"/>
      <c r="P65" s="208"/>
      <c r="Q65" s="25">
        <v>5</v>
      </c>
      <c r="R65" s="42"/>
      <c r="S65" s="25" t="str">
        <f t="shared" si="0"/>
        <v/>
      </c>
      <c r="T65" s="27"/>
      <c r="U65" s="27"/>
      <c r="V65" s="28" t="str">
        <f t="shared" si="1"/>
        <v/>
      </c>
      <c r="W65" s="27"/>
      <c r="X65" s="27"/>
      <c r="Y65" s="27"/>
      <c r="Z65" s="29" t="str">
        <f t="shared" si="22"/>
        <v/>
      </c>
      <c r="AA65" s="30" t="str">
        <f t="shared" si="2"/>
        <v/>
      </c>
      <c r="AB65" s="31" t="str">
        <f t="shared" si="3"/>
        <v/>
      </c>
      <c r="AC65" s="30" t="str">
        <f t="shared" si="4"/>
        <v/>
      </c>
      <c r="AD65" s="31" t="str">
        <f t="shared" si="23"/>
        <v/>
      </c>
      <c r="AE65" s="32" t="str">
        <f t="shared" si="5"/>
        <v/>
      </c>
      <c r="AF65" s="33"/>
      <c r="AG65" s="41"/>
      <c r="AH65" s="25"/>
      <c r="AI65" s="43"/>
      <c r="AJ65" s="43"/>
      <c r="AK65" s="41"/>
      <c r="AL65" s="25"/>
      <c r="AM65" s="45"/>
      <c r="AN65" s="45"/>
      <c r="AO65" s="45"/>
      <c r="AP65" s="45"/>
      <c r="AQ65" s="45"/>
      <c r="AR65" s="45"/>
      <c r="AS65" s="45"/>
      <c r="AT65" s="45"/>
      <c r="AU65" s="45"/>
      <c r="AV65" s="45"/>
      <c r="AW65" s="45"/>
      <c r="AX65" s="45"/>
      <c r="AY65" s="45"/>
      <c r="AZ65" s="45"/>
      <c r="BA65" s="45"/>
      <c r="BB65" s="45"/>
      <c r="BC65" s="45"/>
      <c r="BD65" s="45"/>
      <c r="BE65" s="45"/>
      <c r="BF65" s="45"/>
    </row>
    <row r="66" spans="1:58" ht="19.5" customHeight="1">
      <c r="A66" s="193"/>
      <c r="B66" s="193"/>
      <c r="C66" s="193"/>
      <c r="D66" s="193"/>
      <c r="E66" s="40"/>
      <c r="F66" s="193"/>
      <c r="G66" s="40"/>
      <c r="H66" s="193"/>
      <c r="I66" s="193"/>
      <c r="J66" s="193"/>
      <c r="K66" s="193"/>
      <c r="L66" s="193"/>
      <c r="M66" s="193"/>
      <c r="N66" s="193"/>
      <c r="O66" s="193"/>
      <c r="P66" s="193"/>
      <c r="Q66" s="25">
        <v>6</v>
      </c>
      <c r="R66" s="42"/>
      <c r="S66" s="25" t="str">
        <f t="shared" si="0"/>
        <v/>
      </c>
      <c r="T66" s="27"/>
      <c r="U66" s="27"/>
      <c r="V66" s="28" t="str">
        <f t="shared" si="1"/>
        <v/>
      </c>
      <c r="W66" s="27"/>
      <c r="X66" s="27"/>
      <c r="Y66" s="27"/>
      <c r="Z66" s="29" t="str">
        <f t="shared" si="22"/>
        <v/>
      </c>
      <c r="AA66" s="30" t="str">
        <f t="shared" si="2"/>
        <v/>
      </c>
      <c r="AB66" s="31" t="str">
        <f t="shared" si="3"/>
        <v/>
      </c>
      <c r="AC66" s="30" t="str">
        <f t="shared" si="4"/>
        <v/>
      </c>
      <c r="AD66" s="31" t="str">
        <f t="shared" si="23"/>
        <v/>
      </c>
      <c r="AE66" s="32" t="str">
        <f t="shared" si="5"/>
        <v/>
      </c>
      <c r="AF66" s="33"/>
      <c r="AG66" s="41"/>
      <c r="AH66" s="25"/>
      <c r="AI66" s="43"/>
      <c r="AJ66" s="43"/>
      <c r="AK66" s="41"/>
      <c r="AL66" s="25"/>
      <c r="AM66" s="45"/>
      <c r="AN66" s="45"/>
      <c r="AO66" s="45"/>
      <c r="AP66" s="45"/>
      <c r="AQ66" s="45"/>
      <c r="AR66" s="45"/>
      <c r="AS66" s="45"/>
      <c r="AT66" s="45"/>
      <c r="AU66" s="45"/>
      <c r="AV66" s="45"/>
      <c r="AW66" s="45"/>
      <c r="AX66" s="45"/>
      <c r="AY66" s="45"/>
      <c r="AZ66" s="45"/>
      <c r="BA66" s="45"/>
      <c r="BB66" s="45"/>
      <c r="BC66" s="45"/>
      <c r="BD66" s="45"/>
      <c r="BE66" s="45"/>
      <c r="BF66" s="45"/>
    </row>
    <row r="67" spans="1:58" ht="49.5" customHeight="1">
      <c r="A67" s="46"/>
      <c r="B67" s="235" t="s">
        <v>110</v>
      </c>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200"/>
      <c r="AM67" s="45"/>
      <c r="AN67" s="45"/>
      <c r="AO67" s="45"/>
      <c r="AP67" s="45"/>
      <c r="AQ67" s="45"/>
      <c r="AR67" s="45"/>
      <c r="AS67" s="45"/>
      <c r="AT67" s="45"/>
      <c r="AU67" s="45"/>
      <c r="AV67" s="45"/>
      <c r="AW67" s="45"/>
      <c r="AX67" s="45"/>
      <c r="AY67" s="45"/>
      <c r="AZ67" s="45"/>
      <c r="BA67" s="45"/>
      <c r="BB67" s="45"/>
      <c r="BC67" s="45"/>
      <c r="BD67" s="45"/>
      <c r="BE67" s="45"/>
      <c r="BF67" s="45"/>
    </row>
    <row r="68" spans="1:58" ht="16.5" customHeight="1">
      <c r="A68" s="47"/>
      <c r="B68" s="47"/>
      <c r="C68" s="47"/>
      <c r="D68" s="47"/>
      <c r="E68" s="47"/>
      <c r="F68" s="45"/>
      <c r="G68" s="45"/>
      <c r="H68" s="48"/>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row>
    <row r="69" spans="1:58" ht="16.5" customHeight="1">
      <c r="A69" s="45"/>
      <c r="B69" s="49" t="s">
        <v>111</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row>
    <row r="70" spans="1:58" ht="16.5" customHeight="1">
      <c r="A70" s="47"/>
      <c r="B70" s="47"/>
      <c r="C70" s="47"/>
      <c r="D70" s="47"/>
      <c r="E70" s="47"/>
      <c r="F70" s="45"/>
      <c r="G70" s="45"/>
      <c r="H70" s="48"/>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row>
    <row r="71" spans="1:58" ht="16.5" customHeight="1">
      <c r="A71" s="47"/>
      <c r="B71" s="47"/>
      <c r="C71" s="47"/>
      <c r="D71" s="47"/>
      <c r="E71" s="47"/>
      <c r="F71" s="45"/>
      <c r="G71" s="45"/>
      <c r="H71" s="48"/>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row>
    <row r="72" spans="1:58" ht="16.5" customHeight="1">
      <c r="A72" s="47"/>
      <c r="B72" s="47"/>
      <c r="C72" s="47"/>
      <c r="D72" s="47"/>
      <c r="E72" s="47"/>
      <c r="F72" s="45"/>
      <c r="G72" s="45"/>
      <c r="H72" s="48"/>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row>
    <row r="73" spans="1:58" ht="16.5" customHeight="1">
      <c r="A73" s="47"/>
      <c r="B73" s="47"/>
      <c r="C73" s="47"/>
      <c r="D73" s="47"/>
      <c r="E73" s="47"/>
      <c r="F73" s="45"/>
      <c r="G73" s="45"/>
      <c r="H73" s="48"/>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row>
    <row r="74" spans="1:58" ht="16.5" customHeight="1">
      <c r="A74" s="47"/>
      <c r="B74" s="47"/>
      <c r="C74" s="47"/>
      <c r="D74" s="47"/>
      <c r="E74" s="47"/>
      <c r="F74" s="45"/>
      <c r="G74" s="45"/>
      <c r="H74" s="48"/>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row>
    <row r="75" spans="1:58" ht="16.5" customHeight="1">
      <c r="A75" s="47"/>
      <c r="B75" s="47"/>
      <c r="C75" s="47"/>
      <c r="D75" s="47"/>
      <c r="E75" s="47"/>
      <c r="F75" s="45"/>
      <c r="G75" s="45"/>
      <c r="H75" s="48"/>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row>
    <row r="76" spans="1:58" ht="16.5" customHeight="1">
      <c r="A76" s="47"/>
      <c r="B76" s="47"/>
      <c r="C76" s="47"/>
      <c r="D76" s="47"/>
      <c r="E76" s="47"/>
      <c r="F76" s="45"/>
      <c r="G76" s="45"/>
      <c r="H76" s="48"/>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row>
    <row r="77" spans="1:58" ht="16.5" customHeight="1">
      <c r="A77" s="47"/>
      <c r="B77" s="47"/>
      <c r="C77" s="47"/>
      <c r="D77" s="47"/>
      <c r="E77" s="47"/>
      <c r="F77" s="45"/>
      <c r="G77" s="45"/>
      <c r="H77" s="48"/>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row>
    <row r="78" spans="1:58" ht="16.5" customHeight="1">
      <c r="A78" s="47"/>
      <c r="B78" s="47"/>
      <c r="C78" s="47"/>
      <c r="D78" s="47"/>
      <c r="E78" s="47"/>
      <c r="F78" s="45"/>
      <c r="G78" s="45"/>
      <c r="H78" s="48"/>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row>
    <row r="79" spans="1:58" ht="16.5" customHeight="1">
      <c r="A79" s="47"/>
      <c r="B79" s="47"/>
      <c r="C79" s="47"/>
      <c r="D79" s="47"/>
      <c r="E79" s="47"/>
      <c r="F79" s="45"/>
      <c r="G79" s="45"/>
      <c r="H79" s="48"/>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row>
    <row r="80" spans="1:58" ht="16.5" customHeight="1">
      <c r="A80" s="47"/>
      <c r="B80" s="47"/>
      <c r="C80" s="47"/>
      <c r="D80" s="47"/>
      <c r="E80" s="47"/>
      <c r="F80" s="45"/>
      <c r="G80" s="45"/>
      <c r="H80" s="48"/>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row>
    <row r="81" spans="1:58" ht="16.5" customHeight="1">
      <c r="A81" s="47"/>
      <c r="B81" s="47"/>
      <c r="C81" s="47"/>
      <c r="D81" s="47"/>
      <c r="E81" s="47"/>
      <c r="F81" s="45"/>
      <c r="G81" s="45"/>
      <c r="H81" s="48"/>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row>
    <row r="82" spans="1:58" ht="16.5" customHeight="1">
      <c r="A82" s="47"/>
      <c r="B82" s="47"/>
      <c r="C82" s="47"/>
      <c r="D82" s="47"/>
      <c r="E82" s="47"/>
      <c r="F82" s="45"/>
      <c r="G82" s="45"/>
      <c r="H82" s="48"/>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row>
    <row r="83" spans="1:58" ht="16.5" customHeight="1">
      <c r="A83" s="47"/>
      <c r="B83" s="47"/>
      <c r="C83" s="47"/>
      <c r="D83" s="47"/>
      <c r="E83" s="47"/>
      <c r="F83" s="45"/>
      <c r="G83" s="45"/>
      <c r="H83" s="48"/>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row>
    <row r="84" spans="1:58" ht="16.5" customHeight="1">
      <c r="A84" s="47"/>
      <c r="B84" s="47"/>
      <c r="C84" s="47"/>
      <c r="D84" s="47"/>
      <c r="E84" s="47"/>
      <c r="F84" s="45"/>
      <c r="G84" s="45"/>
      <c r="H84" s="48"/>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row>
    <row r="85" spans="1:58" ht="16.5" customHeight="1">
      <c r="A85" s="47"/>
      <c r="B85" s="47"/>
      <c r="C85" s="47"/>
      <c r="D85" s="47"/>
      <c r="E85" s="47"/>
      <c r="F85" s="45"/>
      <c r="G85" s="45"/>
      <c r="H85" s="48"/>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row>
    <row r="86" spans="1:58" ht="16.5" customHeight="1">
      <c r="A86" s="47"/>
      <c r="B86" s="47"/>
      <c r="C86" s="47"/>
      <c r="D86" s="47"/>
      <c r="E86" s="47"/>
      <c r="F86" s="45"/>
      <c r="G86" s="45"/>
      <c r="H86" s="48"/>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row>
    <row r="87" spans="1:58" ht="16.5" customHeight="1">
      <c r="A87" s="47"/>
      <c r="B87" s="47"/>
      <c r="C87" s="47"/>
      <c r="D87" s="47"/>
      <c r="E87" s="47"/>
      <c r="F87" s="45"/>
      <c r="G87" s="45"/>
      <c r="H87" s="48"/>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row>
    <row r="88" spans="1:58" ht="16.5" customHeight="1">
      <c r="A88" s="47"/>
      <c r="B88" s="47"/>
      <c r="C88" s="47"/>
      <c r="D88" s="47"/>
      <c r="E88" s="47"/>
      <c r="F88" s="45"/>
      <c r="G88" s="45"/>
      <c r="H88" s="48"/>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row>
    <row r="89" spans="1:58" ht="16.5" customHeight="1">
      <c r="A89" s="47"/>
      <c r="B89" s="47"/>
      <c r="C89" s="47"/>
      <c r="D89" s="47"/>
      <c r="E89" s="47"/>
      <c r="F89" s="45"/>
      <c r="G89" s="45"/>
      <c r="H89" s="48"/>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row>
    <row r="90" spans="1:58" ht="16.5" customHeight="1">
      <c r="A90" s="47"/>
      <c r="B90" s="47"/>
      <c r="C90" s="47"/>
      <c r="D90" s="47"/>
      <c r="E90" s="47"/>
      <c r="F90" s="45"/>
      <c r="G90" s="45"/>
      <c r="H90" s="48"/>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row>
    <row r="91" spans="1:58" ht="16.5" customHeight="1">
      <c r="A91" s="47"/>
      <c r="B91" s="47"/>
      <c r="C91" s="47"/>
      <c r="D91" s="47"/>
      <c r="E91" s="47"/>
      <c r="F91" s="45"/>
      <c r="G91" s="45"/>
      <c r="H91" s="48"/>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row>
    <row r="92" spans="1:58" ht="16.5" customHeight="1">
      <c r="A92" s="47"/>
      <c r="B92" s="47"/>
      <c r="C92" s="47"/>
      <c r="D92" s="47"/>
      <c r="E92" s="47"/>
      <c r="F92" s="45"/>
      <c r="G92" s="45"/>
      <c r="H92" s="48"/>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row>
    <row r="93" spans="1:58" ht="16.5" customHeight="1">
      <c r="A93" s="47"/>
      <c r="B93" s="47"/>
      <c r="C93" s="47"/>
      <c r="D93" s="47"/>
      <c r="E93" s="47"/>
      <c r="F93" s="45"/>
      <c r="G93" s="45"/>
      <c r="H93" s="48"/>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row>
    <row r="94" spans="1:58" ht="16.5" customHeight="1">
      <c r="A94" s="47"/>
      <c r="B94" s="47"/>
      <c r="C94" s="47"/>
      <c r="D94" s="47"/>
      <c r="E94" s="47"/>
      <c r="F94" s="45"/>
      <c r="G94" s="45"/>
      <c r="H94" s="48"/>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row>
    <row r="95" spans="1:58" ht="16.5" customHeight="1">
      <c r="A95" s="47"/>
      <c r="B95" s="47"/>
      <c r="C95" s="47"/>
      <c r="D95" s="47"/>
      <c r="E95" s="47"/>
      <c r="F95" s="45"/>
      <c r="G95" s="45"/>
      <c r="H95" s="48"/>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row>
    <row r="96" spans="1:58" ht="16.5" customHeight="1">
      <c r="A96" s="47"/>
      <c r="B96" s="47"/>
      <c r="C96" s="47"/>
      <c r="D96" s="47"/>
      <c r="E96" s="47"/>
      <c r="F96" s="45"/>
      <c r="G96" s="45"/>
      <c r="H96" s="48"/>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row>
    <row r="97" spans="1:58" ht="16.5" customHeight="1">
      <c r="A97" s="47"/>
      <c r="B97" s="47"/>
      <c r="C97" s="47"/>
      <c r="D97" s="47"/>
      <c r="E97" s="47"/>
      <c r="F97" s="45"/>
      <c r="G97" s="45"/>
      <c r="H97" s="48"/>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row>
    <row r="98" spans="1:58" ht="16.5" customHeight="1">
      <c r="A98" s="47"/>
      <c r="B98" s="47"/>
      <c r="C98" s="47"/>
      <c r="D98" s="47"/>
      <c r="E98" s="47"/>
      <c r="F98" s="45"/>
      <c r="G98" s="45"/>
      <c r="H98" s="48"/>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row>
    <row r="99" spans="1:58" ht="16.5" customHeight="1">
      <c r="A99" s="47"/>
      <c r="B99" s="47"/>
      <c r="C99" s="47"/>
      <c r="D99" s="47"/>
      <c r="E99" s="47"/>
      <c r="F99" s="45"/>
      <c r="G99" s="45"/>
      <c r="H99" s="48"/>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row>
    <row r="100" spans="1:58" ht="16.5" customHeight="1">
      <c r="A100" s="47"/>
      <c r="B100" s="47"/>
      <c r="C100" s="47"/>
      <c r="D100" s="47"/>
      <c r="E100" s="47"/>
      <c r="F100" s="45"/>
      <c r="G100" s="45"/>
      <c r="H100" s="48"/>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row>
    <row r="101" spans="1:58" ht="16.5" customHeight="1">
      <c r="A101" s="47"/>
      <c r="B101" s="47"/>
      <c r="C101" s="47"/>
      <c r="D101" s="47"/>
      <c r="E101" s="47"/>
      <c r="F101" s="45"/>
      <c r="G101" s="45"/>
      <c r="H101" s="48"/>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row>
    <row r="102" spans="1:58" ht="16.5" customHeight="1">
      <c r="A102" s="47"/>
      <c r="B102" s="47"/>
      <c r="C102" s="47"/>
      <c r="D102" s="47"/>
      <c r="E102" s="47"/>
      <c r="F102" s="45"/>
      <c r="G102" s="45"/>
      <c r="H102" s="48"/>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row>
    <row r="103" spans="1:58" ht="16.5" customHeight="1">
      <c r="A103" s="47"/>
      <c r="B103" s="47"/>
      <c r="C103" s="47"/>
      <c r="D103" s="47"/>
      <c r="E103" s="47"/>
      <c r="F103" s="45"/>
      <c r="G103" s="45"/>
      <c r="H103" s="48"/>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row>
    <row r="104" spans="1:58" ht="16.5" customHeight="1">
      <c r="A104" s="47"/>
      <c r="B104" s="47"/>
      <c r="C104" s="47"/>
      <c r="D104" s="47"/>
      <c r="E104" s="47"/>
      <c r="F104" s="45"/>
      <c r="G104" s="45"/>
      <c r="H104" s="48"/>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row>
    <row r="105" spans="1:58" ht="16.5" customHeight="1">
      <c r="A105" s="47"/>
      <c r="B105" s="47"/>
      <c r="C105" s="47"/>
      <c r="D105" s="47"/>
      <c r="E105" s="47"/>
      <c r="F105" s="45"/>
      <c r="G105" s="45"/>
      <c r="H105" s="48"/>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row>
    <row r="106" spans="1:58" ht="16.5" customHeight="1">
      <c r="A106" s="47"/>
      <c r="B106" s="47"/>
      <c r="C106" s="47"/>
      <c r="D106" s="47"/>
      <c r="E106" s="47"/>
      <c r="F106" s="45"/>
      <c r="G106" s="45"/>
      <c r="H106" s="48"/>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row>
    <row r="107" spans="1:58" ht="16.5" customHeight="1">
      <c r="A107" s="47"/>
      <c r="B107" s="47"/>
      <c r="C107" s="47"/>
      <c r="D107" s="47"/>
      <c r="E107" s="47"/>
      <c r="F107" s="45"/>
      <c r="G107" s="45"/>
      <c r="H107" s="48"/>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row>
    <row r="108" spans="1:58" ht="16.5" customHeight="1">
      <c r="A108" s="47"/>
      <c r="B108" s="47"/>
      <c r="C108" s="47"/>
      <c r="D108" s="47"/>
      <c r="E108" s="47"/>
      <c r="F108" s="45"/>
      <c r="G108" s="45"/>
      <c r="H108" s="48"/>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row>
    <row r="109" spans="1:58" ht="16.5" customHeight="1">
      <c r="A109" s="47"/>
      <c r="B109" s="47"/>
      <c r="C109" s="47"/>
      <c r="D109" s="47"/>
      <c r="E109" s="47"/>
      <c r="F109" s="45"/>
      <c r="G109" s="45"/>
      <c r="H109" s="48"/>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row>
    <row r="110" spans="1:58" ht="16.5" customHeight="1">
      <c r="A110" s="47"/>
      <c r="B110" s="47"/>
      <c r="C110" s="47"/>
      <c r="D110" s="47"/>
      <c r="E110" s="47"/>
      <c r="F110" s="45"/>
      <c r="G110" s="45"/>
      <c r="H110" s="48"/>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row>
    <row r="111" spans="1:58" ht="16.5" customHeight="1">
      <c r="A111" s="47"/>
      <c r="B111" s="47"/>
      <c r="C111" s="47"/>
      <c r="D111" s="47"/>
      <c r="E111" s="47"/>
      <c r="F111" s="45"/>
      <c r="G111" s="45"/>
      <c r="H111" s="48"/>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row>
    <row r="112" spans="1:58" ht="16.5" customHeight="1">
      <c r="A112" s="47"/>
      <c r="B112" s="47"/>
      <c r="C112" s="47"/>
      <c r="D112" s="47"/>
      <c r="E112" s="47"/>
      <c r="F112" s="45"/>
      <c r="G112" s="45"/>
      <c r="H112" s="48"/>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row>
    <row r="113" spans="1:58" ht="16.5" customHeight="1">
      <c r="A113" s="47"/>
      <c r="B113" s="47"/>
      <c r="C113" s="47"/>
      <c r="D113" s="47"/>
      <c r="E113" s="47"/>
      <c r="F113" s="45"/>
      <c r="G113" s="45"/>
      <c r="H113" s="48"/>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row>
    <row r="114" spans="1:58" ht="16.5" customHeight="1">
      <c r="A114" s="47"/>
      <c r="B114" s="47"/>
      <c r="C114" s="47"/>
      <c r="D114" s="47"/>
      <c r="E114" s="47"/>
      <c r="F114" s="45"/>
      <c r="G114" s="45"/>
      <c r="H114" s="48"/>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row>
    <row r="115" spans="1:58" ht="16.5" customHeight="1">
      <c r="A115" s="47"/>
      <c r="B115" s="47"/>
      <c r="C115" s="47"/>
      <c r="D115" s="47"/>
      <c r="E115" s="47"/>
      <c r="F115" s="45"/>
      <c r="G115" s="45"/>
      <c r="H115" s="48"/>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row>
    <row r="116" spans="1:58" ht="16.5" customHeight="1">
      <c r="A116" s="47"/>
      <c r="B116" s="47"/>
      <c r="C116" s="47"/>
      <c r="D116" s="47"/>
      <c r="E116" s="47"/>
      <c r="F116" s="45"/>
      <c r="G116" s="45"/>
      <c r="H116" s="48"/>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row>
    <row r="117" spans="1:58" ht="16.5" customHeight="1">
      <c r="A117" s="47"/>
      <c r="B117" s="47"/>
      <c r="C117" s="47"/>
      <c r="D117" s="47"/>
      <c r="E117" s="47"/>
      <c r="F117" s="45"/>
      <c r="G117" s="45"/>
      <c r="H117" s="48"/>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row>
    <row r="118" spans="1:58" ht="16.5" customHeight="1">
      <c r="A118" s="47"/>
      <c r="B118" s="47"/>
      <c r="C118" s="47"/>
      <c r="D118" s="47"/>
      <c r="E118" s="47"/>
      <c r="F118" s="45"/>
      <c r="G118" s="45"/>
      <c r="H118" s="48"/>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row>
    <row r="119" spans="1:58" ht="16.5" customHeight="1">
      <c r="A119" s="47"/>
      <c r="B119" s="47"/>
      <c r="C119" s="47"/>
      <c r="D119" s="47"/>
      <c r="E119" s="47"/>
      <c r="F119" s="45"/>
      <c r="G119" s="45"/>
      <c r="H119" s="48"/>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row>
    <row r="120" spans="1:58" ht="16.5" customHeight="1">
      <c r="A120" s="47"/>
      <c r="B120" s="47"/>
      <c r="C120" s="47"/>
      <c r="D120" s="47"/>
      <c r="E120" s="47"/>
      <c r="F120" s="45"/>
      <c r="G120" s="45"/>
      <c r="H120" s="48"/>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row>
    <row r="121" spans="1:58" ht="16.5" customHeight="1">
      <c r="A121" s="47"/>
      <c r="B121" s="47"/>
      <c r="C121" s="47"/>
      <c r="D121" s="47"/>
      <c r="E121" s="47"/>
      <c r="F121" s="45"/>
      <c r="G121" s="45"/>
      <c r="H121" s="48"/>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row>
    <row r="122" spans="1:58" ht="16.5" customHeight="1">
      <c r="A122" s="47"/>
      <c r="B122" s="47"/>
      <c r="C122" s="47"/>
      <c r="D122" s="47"/>
      <c r="E122" s="47"/>
      <c r="F122" s="45"/>
      <c r="G122" s="45"/>
      <c r="H122" s="48"/>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row>
    <row r="123" spans="1:58" ht="16.5" customHeight="1">
      <c r="A123" s="47"/>
      <c r="B123" s="47"/>
      <c r="C123" s="47"/>
      <c r="D123" s="47"/>
      <c r="E123" s="47"/>
      <c r="F123" s="45"/>
      <c r="G123" s="45"/>
      <c r="H123" s="48"/>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row>
    <row r="124" spans="1:58" ht="16.5" customHeight="1">
      <c r="A124" s="47"/>
      <c r="B124" s="47"/>
      <c r="C124" s="47"/>
      <c r="D124" s="47"/>
      <c r="E124" s="47"/>
      <c r="F124" s="45"/>
      <c r="G124" s="45"/>
      <c r="H124" s="48"/>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row>
    <row r="125" spans="1:58" ht="16.5" customHeight="1">
      <c r="A125" s="47"/>
      <c r="B125" s="47"/>
      <c r="C125" s="47"/>
      <c r="D125" s="47"/>
      <c r="E125" s="47"/>
      <c r="F125" s="45"/>
      <c r="G125" s="45"/>
      <c r="H125" s="48"/>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row>
    <row r="126" spans="1:58" ht="16.5" customHeight="1">
      <c r="A126" s="47"/>
      <c r="B126" s="47"/>
      <c r="C126" s="47"/>
      <c r="D126" s="47"/>
      <c r="E126" s="47"/>
      <c r="F126" s="45"/>
      <c r="G126" s="45"/>
      <c r="H126" s="48"/>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row>
    <row r="127" spans="1:58" ht="16.5" customHeight="1">
      <c r="A127" s="47"/>
      <c r="B127" s="47"/>
      <c r="C127" s="47"/>
      <c r="D127" s="47"/>
      <c r="E127" s="47"/>
      <c r="F127" s="45"/>
      <c r="G127" s="45"/>
      <c r="H127" s="48"/>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row>
    <row r="128" spans="1:58" ht="16.5" customHeight="1">
      <c r="A128" s="47"/>
      <c r="B128" s="47"/>
      <c r="C128" s="47"/>
      <c r="D128" s="47"/>
      <c r="E128" s="47"/>
      <c r="F128" s="45"/>
      <c r="G128" s="45"/>
      <c r="H128" s="48"/>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row>
    <row r="129" spans="1:58" ht="16.5" customHeight="1">
      <c r="A129" s="47"/>
      <c r="B129" s="47"/>
      <c r="C129" s="47"/>
      <c r="D129" s="47"/>
      <c r="E129" s="47"/>
      <c r="F129" s="45"/>
      <c r="G129" s="45"/>
      <c r="H129" s="48"/>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row>
    <row r="130" spans="1:58" ht="16.5" customHeight="1">
      <c r="A130" s="47"/>
      <c r="B130" s="47"/>
      <c r="C130" s="47"/>
      <c r="D130" s="47"/>
      <c r="E130" s="47"/>
      <c r="F130" s="45"/>
      <c r="G130" s="45"/>
      <c r="H130" s="48"/>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row>
    <row r="131" spans="1:58" ht="16.5" customHeight="1">
      <c r="A131" s="47"/>
      <c r="B131" s="47"/>
      <c r="C131" s="47"/>
      <c r="D131" s="47"/>
      <c r="E131" s="47"/>
      <c r="F131" s="45"/>
      <c r="G131" s="45"/>
      <c r="H131" s="48"/>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row>
    <row r="132" spans="1:58" ht="16.5" customHeight="1">
      <c r="A132" s="47"/>
      <c r="B132" s="47"/>
      <c r="C132" s="47"/>
      <c r="D132" s="47"/>
      <c r="E132" s="47"/>
      <c r="F132" s="45"/>
      <c r="G132" s="45"/>
      <c r="H132" s="48"/>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row>
    <row r="133" spans="1:58" ht="16.5" customHeight="1">
      <c r="A133" s="47"/>
      <c r="B133" s="47"/>
      <c r="C133" s="47"/>
      <c r="D133" s="47"/>
      <c r="E133" s="47"/>
      <c r="F133" s="45"/>
      <c r="G133" s="45"/>
      <c r="H133" s="48"/>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row>
    <row r="134" spans="1:58" ht="16.5" customHeight="1">
      <c r="A134" s="47"/>
      <c r="B134" s="47"/>
      <c r="C134" s="47"/>
      <c r="D134" s="47"/>
      <c r="E134" s="47"/>
      <c r="F134" s="45"/>
      <c r="G134" s="45"/>
      <c r="H134" s="48"/>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row>
    <row r="135" spans="1:58" ht="16.5" customHeight="1">
      <c r="A135" s="47"/>
      <c r="B135" s="47"/>
      <c r="C135" s="47"/>
      <c r="D135" s="47"/>
      <c r="E135" s="47"/>
      <c r="F135" s="45"/>
      <c r="G135" s="45"/>
      <c r="H135" s="48"/>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row>
    <row r="136" spans="1:58" ht="16.5" customHeight="1">
      <c r="A136" s="47"/>
      <c r="B136" s="47"/>
      <c r="C136" s="47"/>
      <c r="D136" s="47"/>
      <c r="E136" s="47"/>
      <c r="F136" s="45"/>
      <c r="G136" s="45"/>
      <c r="H136" s="48"/>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row>
    <row r="137" spans="1:58" ht="16.5" customHeight="1">
      <c r="A137" s="47"/>
      <c r="B137" s="47"/>
      <c r="C137" s="47"/>
      <c r="D137" s="47"/>
      <c r="E137" s="47"/>
      <c r="F137" s="45"/>
      <c r="G137" s="45"/>
      <c r="H137" s="48"/>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row>
    <row r="138" spans="1:58" ht="16.5" customHeight="1">
      <c r="A138" s="47"/>
      <c r="B138" s="47"/>
      <c r="C138" s="47"/>
      <c r="D138" s="47"/>
      <c r="E138" s="47"/>
      <c r="F138" s="45"/>
      <c r="G138" s="45"/>
      <c r="H138" s="48"/>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row>
    <row r="139" spans="1:58" ht="16.5" customHeight="1">
      <c r="A139" s="47"/>
      <c r="B139" s="47"/>
      <c r="C139" s="47"/>
      <c r="D139" s="47"/>
      <c r="E139" s="47"/>
      <c r="F139" s="45"/>
      <c r="G139" s="45"/>
      <c r="H139" s="48"/>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row>
    <row r="140" spans="1:58" ht="16.5" customHeight="1">
      <c r="A140" s="47"/>
      <c r="B140" s="47"/>
      <c r="C140" s="47"/>
      <c r="D140" s="47"/>
      <c r="E140" s="47"/>
      <c r="F140" s="45"/>
      <c r="G140" s="45"/>
      <c r="H140" s="48"/>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row>
    <row r="141" spans="1:58" ht="16.5" customHeight="1">
      <c r="A141" s="47"/>
      <c r="B141" s="47"/>
      <c r="C141" s="47"/>
      <c r="D141" s="47"/>
      <c r="E141" s="47"/>
      <c r="F141" s="45"/>
      <c r="G141" s="45"/>
      <c r="H141" s="48"/>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row>
    <row r="142" spans="1:58" ht="16.5" customHeight="1">
      <c r="A142" s="47"/>
      <c r="B142" s="47"/>
      <c r="C142" s="47"/>
      <c r="D142" s="47"/>
      <c r="E142" s="47"/>
      <c r="F142" s="45"/>
      <c r="G142" s="45"/>
      <c r="H142" s="48"/>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row>
    <row r="143" spans="1:58" ht="16.5" customHeight="1">
      <c r="A143" s="47"/>
      <c r="B143" s="47"/>
      <c r="C143" s="47"/>
      <c r="D143" s="47"/>
      <c r="E143" s="47"/>
      <c r="F143" s="45"/>
      <c r="G143" s="45"/>
      <c r="H143" s="48"/>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row>
    <row r="144" spans="1:58" ht="16.5" customHeight="1">
      <c r="A144" s="47"/>
      <c r="B144" s="47"/>
      <c r="C144" s="47"/>
      <c r="D144" s="47"/>
      <c r="E144" s="47"/>
      <c r="F144" s="45"/>
      <c r="G144" s="45"/>
      <c r="H144" s="48"/>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row>
    <row r="145" spans="1:58" ht="16.5" customHeight="1">
      <c r="A145" s="47"/>
      <c r="B145" s="47"/>
      <c r="C145" s="47"/>
      <c r="D145" s="47"/>
      <c r="E145" s="47"/>
      <c r="F145" s="45"/>
      <c r="G145" s="45"/>
      <c r="H145" s="48"/>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row>
    <row r="146" spans="1:58" ht="16.5" customHeight="1">
      <c r="A146" s="47"/>
      <c r="B146" s="47"/>
      <c r="C146" s="47"/>
      <c r="D146" s="47"/>
      <c r="E146" s="47"/>
      <c r="F146" s="45"/>
      <c r="G146" s="45"/>
      <c r="H146" s="48"/>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row>
    <row r="147" spans="1:58" ht="16.5" customHeight="1">
      <c r="A147" s="47"/>
      <c r="B147" s="47"/>
      <c r="C147" s="47"/>
      <c r="D147" s="47"/>
      <c r="E147" s="47"/>
      <c r="F147" s="45"/>
      <c r="G147" s="45"/>
      <c r="H147" s="48"/>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row>
    <row r="148" spans="1:58" ht="16.5" customHeight="1">
      <c r="A148" s="47"/>
      <c r="B148" s="47"/>
      <c r="C148" s="47"/>
      <c r="D148" s="47"/>
      <c r="E148" s="47"/>
      <c r="F148" s="45"/>
      <c r="G148" s="45"/>
      <c r="H148" s="48"/>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row>
    <row r="149" spans="1:58" ht="16.5" customHeight="1">
      <c r="A149" s="47"/>
      <c r="B149" s="47"/>
      <c r="C149" s="47"/>
      <c r="D149" s="47"/>
      <c r="E149" s="47"/>
      <c r="F149" s="45"/>
      <c r="G149" s="45"/>
      <c r="H149" s="48"/>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row>
    <row r="150" spans="1:58" ht="16.5" customHeight="1">
      <c r="A150" s="47"/>
      <c r="B150" s="47"/>
      <c r="C150" s="47"/>
      <c r="D150" s="47"/>
      <c r="E150" s="47"/>
      <c r="F150" s="45"/>
      <c r="G150" s="45"/>
      <c r="H150" s="48"/>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row>
    <row r="151" spans="1:58" ht="16.5" customHeight="1">
      <c r="A151" s="47"/>
      <c r="B151" s="47"/>
      <c r="C151" s="47"/>
      <c r="D151" s="47"/>
      <c r="E151" s="47"/>
      <c r="F151" s="45"/>
      <c r="G151" s="45"/>
      <c r="H151" s="48"/>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row>
    <row r="152" spans="1:58" ht="16.5" customHeight="1">
      <c r="A152" s="47"/>
      <c r="B152" s="47"/>
      <c r="C152" s="47"/>
      <c r="D152" s="47"/>
      <c r="E152" s="47"/>
      <c r="F152" s="45"/>
      <c r="G152" s="45"/>
      <c r="H152" s="48"/>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row>
    <row r="153" spans="1:58" ht="16.5" customHeight="1">
      <c r="A153" s="47"/>
      <c r="B153" s="47"/>
      <c r="C153" s="47"/>
      <c r="D153" s="47"/>
      <c r="E153" s="47"/>
      <c r="F153" s="45"/>
      <c r="G153" s="45"/>
      <c r="H153" s="48"/>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row>
    <row r="154" spans="1:58" ht="16.5" customHeight="1">
      <c r="A154" s="47"/>
      <c r="B154" s="47"/>
      <c r="C154" s="47"/>
      <c r="D154" s="47"/>
      <c r="E154" s="47"/>
      <c r="F154" s="45"/>
      <c r="G154" s="45"/>
      <c r="H154" s="48"/>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row>
    <row r="155" spans="1:58" ht="16.5" customHeight="1">
      <c r="A155" s="47"/>
      <c r="B155" s="47"/>
      <c r="C155" s="47"/>
      <c r="D155" s="47"/>
      <c r="E155" s="47"/>
      <c r="F155" s="45"/>
      <c r="G155" s="45"/>
      <c r="H155" s="48"/>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row>
    <row r="156" spans="1:58" ht="16.5" customHeight="1">
      <c r="A156" s="47"/>
      <c r="B156" s="47"/>
      <c r="C156" s="47"/>
      <c r="D156" s="47"/>
      <c r="E156" s="47"/>
      <c r="F156" s="45"/>
      <c r="G156" s="45"/>
      <c r="H156" s="48"/>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row>
    <row r="157" spans="1:58" ht="16.5" customHeight="1">
      <c r="A157" s="47"/>
      <c r="B157" s="47"/>
      <c r="C157" s="47"/>
      <c r="D157" s="47"/>
      <c r="E157" s="47"/>
      <c r="F157" s="45"/>
      <c r="G157" s="45"/>
      <c r="H157" s="48"/>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row>
    <row r="158" spans="1:58" ht="16.5" customHeight="1">
      <c r="A158" s="47"/>
      <c r="B158" s="47"/>
      <c r="C158" s="47"/>
      <c r="D158" s="47"/>
      <c r="E158" s="47"/>
      <c r="F158" s="45"/>
      <c r="G158" s="45"/>
      <c r="H158" s="48"/>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row>
    <row r="159" spans="1:58" ht="16.5" customHeight="1">
      <c r="A159" s="47"/>
      <c r="B159" s="47"/>
      <c r="C159" s="47"/>
      <c r="D159" s="47"/>
      <c r="E159" s="47"/>
      <c r="F159" s="45"/>
      <c r="G159" s="45"/>
      <c r="H159" s="48"/>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row>
    <row r="160" spans="1:58" ht="16.5" customHeight="1">
      <c r="A160" s="47"/>
      <c r="B160" s="47"/>
      <c r="C160" s="47"/>
      <c r="D160" s="47"/>
      <c r="E160" s="47"/>
      <c r="F160" s="45"/>
      <c r="G160" s="45"/>
      <c r="H160" s="48"/>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row>
    <row r="161" spans="1:58" ht="16.5" customHeight="1">
      <c r="A161" s="47"/>
      <c r="B161" s="47"/>
      <c r="C161" s="47"/>
      <c r="D161" s="47"/>
      <c r="E161" s="47"/>
      <c r="F161" s="45"/>
      <c r="G161" s="45"/>
      <c r="H161" s="48"/>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row>
    <row r="162" spans="1:58" ht="16.5" customHeight="1">
      <c r="A162" s="47"/>
      <c r="B162" s="47"/>
      <c r="C162" s="47"/>
      <c r="D162" s="47"/>
      <c r="E162" s="47"/>
      <c r="F162" s="45"/>
      <c r="G162" s="45"/>
      <c r="H162" s="48"/>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row>
    <row r="163" spans="1:58" ht="16.5" customHeight="1">
      <c r="A163" s="47"/>
      <c r="B163" s="47"/>
      <c r="C163" s="47"/>
      <c r="D163" s="47"/>
      <c r="E163" s="47"/>
      <c r="F163" s="45"/>
      <c r="G163" s="45"/>
      <c r="H163" s="48"/>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row>
    <row r="164" spans="1:58" ht="16.5" customHeight="1">
      <c r="A164" s="47"/>
      <c r="B164" s="47"/>
      <c r="C164" s="47"/>
      <c r="D164" s="47"/>
      <c r="E164" s="47"/>
      <c r="F164" s="45"/>
      <c r="G164" s="45"/>
      <c r="H164" s="48"/>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row>
    <row r="165" spans="1:58" ht="16.5" customHeight="1">
      <c r="A165" s="47"/>
      <c r="B165" s="47"/>
      <c r="C165" s="47"/>
      <c r="D165" s="47"/>
      <c r="E165" s="47"/>
      <c r="F165" s="45"/>
      <c r="G165" s="45"/>
      <c r="H165" s="48"/>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row>
    <row r="166" spans="1:58" ht="16.5" customHeight="1">
      <c r="A166" s="47"/>
      <c r="B166" s="47"/>
      <c r="C166" s="47"/>
      <c r="D166" s="47"/>
      <c r="E166" s="47"/>
      <c r="F166" s="45"/>
      <c r="G166" s="45"/>
      <c r="H166" s="48"/>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row>
    <row r="167" spans="1:58" ht="16.5" customHeight="1">
      <c r="A167" s="47"/>
      <c r="B167" s="47"/>
      <c r="C167" s="47"/>
      <c r="D167" s="47"/>
      <c r="E167" s="47"/>
      <c r="F167" s="45"/>
      <c r="G167" s="45"/>
      <c r="H167" s="48"/>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row>
    <row r="168" spans="1:58" ht="16.5" customHeight="1">
      <c r="A168" s="47"/>
      <c r="B168" s="47"/>
      <c r="C168" s="47"/>
      <c r="D168" s="47"/>
      <c r="E168" s="47"/>
      <c r="F168" s="45"/>
      <c r="G168" s="45"/>
      <c r="H168" s="48"/>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row>
    <row r="169" spans="1:58" ht="16.5" customHeight="1">
      <c r="A169" s="47"/>
      <c r="B169" s="47"/>
      <c r="C169" s="47"/>
      <c r="D169" s="47"/>
      <c r="E169" s="47"/>
      <c r="F169" s="45"/>
      <c r="G169" s="45"/>
      <c r="H169" s="48"/>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row>
    <row r="170" spans="1:58" ht="16.5" customHeight="1">
      <c r="A170" s="47"/>
      <c r="B170" s="47"/>
      <c r="C170" s="47"/>
      <c r="D170" s="47"/>
      <c r="E170" s="47"/>
      <c r="F170" s="45"/>
      <c r="G170" s="45"/>
      <c r="H170" s="48"/>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row>
    <row r="171" spans="1:58" ht="16.5" customHeight="1">
      <c r="A171" s="47"/>
      <c r="B171" s="47"/>
      <c r="C171" s="47"/>
      <c r="D171" s="47"/>
      <c r="E171" s="47"/>
      <c r="F171" s="45"/>
      <c r="G171" s="45"/>
      <c r="H171" s="48"/>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row>
    <row r="172" spans="1:58" ht="16.5" customHeight="1">
      <c r="A172" s="47"/>
      <c r="B172" s="47"/>
      <c r="C172" s="47"/>
      <c r="D172" s="47"/>
      <c r="E172" s="47"/>
      <c r="F172" s="45"/>
      <c r="G172" s="45"/>
      <c r="H172" s="48"/>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row>
    <row r="173" spans="1:58" ht="16.5" customHeight="1">
      <c r="A173" s="47"/>
      <c r="B173" s="47"/>
      <c r="C173" s="47"/>
      <c r="D173" s="47"/>
      <c r="E173" s="47"/>
      <c r="F173" s="45"/>
      <c r="G173" s="45"/>
      <c r="H173" s="48"/>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row>
    <row r="174" spans="1:58" ht="16.5" customHeight="1">
      <c r="A174" s="47"/>
      <c r="B174" s="47"/>
      <c r="C174" s="47"/>
      <c r="D174" s="47"/>
      <c r="E174" s="47"/>
      <c r="F174" s="45"/>
      <c r="G174" s="45"/>
      <c r="H174" s="48"/>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row>
    <row r="175" spans="1:58" ht="16.5" customHeight="1">
      <c r="A175" s="47"/>
      <c r="B175" s="47"/>
      <c r="C175" s="47"/>
      <c r="D175" s="47"/>
      <c r="E175" s="47"/>
      <c r="F175" s="45"/>
      <c r="G175" s="45"/>
      <c r="H175" s="48"/>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row>
    <row r="176" spans="1:58" ht="16.5" customHeight="1">
      <c r="A176" s="47"/>
      <c r="B176" s="47"/>
      <c r="C176" s="47"/>
      <c r="D176" s="47"/>
      <c r="E176" s="47"/>
      <c r="F176" s="45"/>
      <c r="G176" s="45"/>
      <c r="H176" s="48"/>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row>
    <row r="177" spans="1:58" ht="16.5" customHeight="1">
      <c r="A177" s="47"/>
      <c r="B177" s="47"/>
      <c r="C177" s="47"/>
      <c r="D177" s="47"/>
      <c r="E177" s="47"/>
      <c r="F177" s="45"/>
      <c r="G177" s="45"/>
      <c r="H177" s="48"/>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row>
    <row r="178" spans="1:58" ht="16.5" customHeight="1">
      <c r="A178" s="47"/>
      <c r="B178" s="47"/>
      <c r="C178" s="47"/>
      <c r="D178" s="47"/>
      <c r="E178" s="47"/>
      <c r="F178" s="45"/>
      <c r="G178" s="45"/>
      <c r="H178" s="48"/>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row>
    <row r="179" spans="1:58" ht="16.5" customHeight="1">
      <c r="A179" s="47"/>
      <c r="B179" s="47"/>
      <c r="C179" s="47"/>
      <c r="D179" s="47"/>
      <c r="E179" s="47"/>
      <c r="F179" s="45"/>
      <c r="G179" s="45"/>
      <c r="H179" s="48"/>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row>
    <row r="180" spans="1:58" ht="16.5" customHeight="1">
      <c r="A180" s="47"/>
      <c r="B180" s="47"/>
      <c r="C180" s="47"/>
      <c r="D180" s="47"/>
      <c r="E180" s="47"/>
      <c r="F180" s="45"/>
      <c r="G180" s="45"/>
      <c r="H180" s="48"/>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row>
    <row r="181" spans="1:58" ht="16.5" customHeight="1">
      <c r="A181" s="47"/>
      <c r="B181" s="47"/>
      <c r="C181" s="47"/>
      <c r="D181" s="47"/>
      <c r="E181" s="47"/>
      <c r="F181" s="45"/>
      <c r="G181" s="45"/>
      <c r="H181" s="48"/>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row>
    <row r="182" spans="1:58" ht="16.5" customHeight="1">
      <c r="A182" s="47"/>
      <c r="B182" s="47"/>
      <c r="C182" s="47"/>
      <c r="D182" s="47"/>
      <c r="E182" s="47"/>
      <c r="F182" s="45"/>
      <c r="G182" s="45"/>
      <c r="H182" s="48"/>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row>
    <row r="183" spans="1:58" ht="16.5" customHeight="1">
      <c r="A183" s="47"/>
      <c r="B183" s="47"/>
      <c r="C183" s="47"/>
      <c r="D183" s="47"/>
      <c r="E183" s="47"/>
      <c r="F183" s="45"/>
      <c r="G183" s="45"/>
      <c r="H183" s="48"/>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row>
    <row r="184" spans="1:58" ht="16.5" customHeight="1">
      <c r="A184" s="47"/>
      <c r="B184" s="47"/>
      <c r="C184" s="47"/>
      <c r="D184" s="47"/>
      <c r="E184" s="47"/>
      <c r="F184" s="45"/>
      <c r="G184" s="45"/>
      <c r="H184" s="48"/>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row>
    <row r="185" spans="1:58" ht="16.5" customHeight="1">
      <c r="A185" s="47"/>
      <c r="B185" s="47"/>
      <c r="C185" s="47"/>
      <c r="D185" s="47"/>
      <c r="E185" s="47"/>
      <c r="F185" s="45"/>
      <c r="G185" s="45"/>
      <c r="H185" s="48"/>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row>
    <row r="186" spans="1:58" ht="16.5" customHeight="1">
      <c r="A186" s="47"/>
      <c r="B186" s="47"/>
      <c r="C186" s="47"/>
      <c r="D186" s="47"/>
      <c r="E186" s="47"/>
      <c r="F186" s="45"/>
      <c r="G186" s="45"/>
      <c r="H186" s="48"/>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row>
    <row r="187" spans="1:58" ht="16.5" customHeight="1">
      <c r="A187" s="47"/>
      <c r="B187" s="47"/>
      <c r="C187" s="47"/>
      <c r="D187" s="47"/>
      <c r="E187" s="47"/>
      <c r="F187" s="45"/>
      <c r="G187" s="45"/>
      <c r="H187" s="48"/>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row>
    <row r="188" spans="1:58" ht="16.5" customHeight="1">
      <c r="A188" s="47"/>
      <c r="B188" s="47"/>
      <c r="C188" s="47"/>
      <c r="D188" s="47"/>
      <c r="E188" s="47"/>
      <c r="F188" s="45"/>
      <c r="G188" s="45"/>
      <c r="H188" s="48"/>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row>
    <row r="189" spans="1:58" ht="16.5" customHeight="1">
      <c r="A189" s="47"/>
      <c r="B189" s="47"/>
      <c r="C189" s="47"/>
      <c r="D189" s="47"/>
      <c r="E189" s="47"/>
      <c r="F189" s="45"/>
      <c r="G189" s="45"/>
      <c r="H189" s="48"/>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row>
    <row r="190" spans="1:58" ht="16.5" customHeight="1">
      <c r="A190" s="47"/>
      <c r="B190" s="47"/>
      <c r="C190" s="47"/>
      <c r="D190" s="47"/>
      <c r="E190" s="47"/>
      <c r="F190" s="45"/>
      <c r="G190" s="45"/>
      <c r="H190" s="48"/>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row>
    <row r="191" spans="1:58" ht="16.5" customHeight="1">
      <c r="A191" s="47"/>
      <c r="B191" s="47"/>
      <c r="C191" s="47"/>
      <c r="D191" s="47"/>
      <c r="E191" s="47"/>
      <c r="F191" s="45"/>
      <c r="G191" s="45"/>
      <c r="H191" s="48"/>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row>
    <row r="192" spans="1:58" ht="16.5" customHeight="1">
      <c r="A192" s="47"/>
      <c r="B192" s="47"/>
      <c r="C192" s="47"/>
      <c r="D192" s="47"/>
      <c r="E192" s="47"/>
      <c r="F192" s="45"/>
      <c r="G192" s="45"/>
      <c r="H192" s="48"/>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row>
    <row r="193" spans="1:58" ht="16.5" customHeight="1">
      <c r="A193" s="47"/>
      <c r="B193" s="47"/>
      <c r="C193" s="47"/>
      <c r="D193" s="47"/>
      <c r="E193" s="47"/>
      <c r="F193" s="45"/>
      <c r="G193" s="45"/>
      <c r="H193" s="48"/>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row>
    <row r="194" spans="1:58" ht="16.5" customHeight="1">
      <c r="A194" s="47"/>
      <c r="B194" s="47"/>
      <c r="C194" s="47"/>
      <c r="D194" s="47"/>
      <c r="E194" s="47"/>
      <c r="F194" s="45"/>
      <c r="G194" s="45"/>
      <c r="H194" s="48"/>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row>
    <row r="195" spans="1:58" ht="16.5" customHeight="1">
      <c r="A195" s="47"/>
      <c r="B195" s="47"/>
      <c r="C195" s="47"/>
      <c r="D195" s="47"/>
      <c r="E195" s="47"/>
      <c r="F195" s="45"/>
      <c r="G195" s="45"/>
      <c r="H195" s="48"/>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row>
    <row r="196" spans="1:58" ht="16.5" customHeight="1">
      <c r="A196" s="47"/>
      <c r="B196" s="47"/>
      <c r="C196" s="47"/>
      <c r="D196" s="47"/>
      <c r="E196" s="47"/>
      <c r="F196" s="45"/>
      <c r="G196" s="45"/>
      <c r="H196" s="48"/>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row>
    <row r="197" spans="1:58" ht="16.5" customHeight="1">
      <c r="A197" s="47"/>
      <c r="B197" s="47"/>
      <c r="C197" s="47"/>
      <c r="D197" s="47"/>
      <c r="E197" s="47"/>
      <c r="F197" s="45"/>
      <c r="G197" s="45"/>
      <c r="H197" s="48"/>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row>
    <row r="198" spans="1:58" ht="16.5" customHeight="1">
      <c r="A198" s="47"/>
      <c r="B198" s="47"/>
      <c r="C198" s="47"/>
      <c r="D198" s="47"/>
      <c r="E198" s="47"/>
      <c r="F198" s="45"/>
      <c r="G198" s="45"/>
      <c r="H198" s="48"/>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row>
    <row r="199" spans="1:58" ht="16.5" customHeight="1">
      <c r="A199" s="47"/>
      <c r="B199" s="47"/>
      <c r="C199" s="47"/>
      <c r="D199" s="47"/>
      <c r="E199" s="47"/>
      <c r="F199" s="45"/>
      <c r="G199" s="45"/>
      <c r="H199" s="48"/>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row>
    <row r="200" spans="1:58" ht="16.5" customHeight="1">
      <c r="A200" s="47"/>
      <c r="B200" s="47"/>
      <c r="C200" s="47"/>
      <c r="D200" s="47"/>
      <c r="E200" s="47"/>
      <c r="F200" s="45"/>
      <c r="G200" s="45"/>
      <c r="H200" s="48"/>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row>
    <row r="201" spans="1:58" ht="16.5" customHeight="1">
      <c r="A201" s="47"/>
      <c r="B201" s="47"/>
      <c r="C201" s="47"/>
      <c r="D201" s="47"/>
      <c r="E201" s="47"/>
      <c r="F201" s="45"/>
      <c r="G201" s="45"/>
      <c r="H201" s="48"/>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row>
    <row r="202" spans="1:58" ht="16.5" customHeight="1">
      <c r="A202" s="47"/>
      <c r="B202" s="47"/>
      <c r="C202" s="47"/>
      <c r="D202" s="47"/>
      <c r="E202" s="47"/>
      <c r="F202" s="45"/>
      <c r="G202" s="45"/>
      <c r="H202" s="48"/>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row>
    <row r="203" spans="1:58" ht="16.5" customHeight="1">
      <c r="A203" s="47"/>
      <c r="B203" s="47"/>
      <c r="C203" s="47"/>
      <c r="D203" s="47"/>
      <c r="E203" s="47"/>
      <c r="F203" s="45"/>
      <c r="G203" s="45"/>
      <c r="H203" s="48"/>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row>
    <row r="204" spans="1:58" ht="16.5" customHeight="1">
      <c r="A204" s="47"/>
      <c r="B204" s="47"/>
      <c r="C204" s="47"/>
      <c r="D204" s="47"/>
      <c r="E204" s="47"/>
      <c r="F204" s="45"/>
      <c r="G204" s="45"/>
      <c r="H204" s="48"/>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row>
    <row r="205" spans="1:58" ht="16.5" customHeight="1">
      <c r="A205" s="47"/>
      <c r="B205" s="47"/>
      <c r="C205" s="47"/>
      <c r="D205" s="47"/>
      <c r="E205" s="47"/>
      <c r="F205" s="45"/>
      <c r="G205" s="45"/>
      <c r="H205" s="48"/>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row>
    <row r="206" spans="1:58" ht="16.5" customHeight="1">
      <c r="A206" s="47"/>
      <c r="B206" s="47"/>
      <c r="C206" s="47"/>
      <c r="D206" s="47"/>
      <c r="E206" s="47"/>
      <c r="F206" s="45"/>
      <c r="G206" s="45"/>
      <c r="H206" s="48"/>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row>
    <row r="207" spans="1:58" ht="16.5" customHeight="1">
      <c r="A207" s="47"/>
      <c r="B207" s="47"/>
      <c r="C207" s="47"/>
      <c r="D207" s="47"/>
      <c r="E207" s="47"/>
      <c r="F207" s="45"/>
      <c r="G207" s="45"/>
      <c r="H207" s="48"/>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row>
    <row r="208" spans="1:58" ht="16.5" customHeight="1">
      <c r="A208" s="47"/>
      <c r="B208" s="47"/>
      <c r="C208" s="47"/>
      <c r="D208" s="47"/>
      <c r="E208" s="47"/>
      <c r="F208" s="45"/>
      <c r="G208" s="45"/>
      <c r="H208" s="48"/>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row>
    <row r="209" spans="1:58" ht="16.5" customHeight="1">
      <c r="A209" s="47"/>
      <c r="B209" s="47"/>
      <c r="C209" s="47"/>
      <c r="D209" s="47"/>
      <c r="E209" s="47"/>
      <c r="F209" s="45"/>
      <c r="G209" s="45"/>
      <c r="H209" s="48"/>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row>
    <row r="210" spans="1:58" ht="16.5" customHeight="1">
      <c r="A210" s="47"/>
      <c r="B210" s="47"/>
      <c r="C210" s="47"/>
      <c r="D210" s="47"/>
      <c r="E210" s="47"/>
      <c r="F210" s="45"/>
      <c r="G210" s="45"/>
      <c r="H210" s="48"/>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row>
    <row r="211" spans="1:58" ht="16.5" customHeight="1">
      <c r="A211" s="47"/>
      <c r="B211" s="47"/>
      <c r="C211" s="47"/>
      <c r="D211" s="47"/>
      <c r="E211" s="47"/>
      <c r="F211" s="45"/>
      <c r="G211" s="45"/>
      <c r="H211" s="48"/>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row>
    <row r="212" spans="1:58" ht="16.5" customHeight="1">
      <c r="A212" s="47"/>
      <c r="B212" s="47"/>
      <c r="C212" s="47"/>
      <c r="D212" s="47"/>
      <c r="E212" s="47"/>
      <c r="F212" s="45"/>
      <c r="G212" s="45"/>
      <c r="H212" s="48"/>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row>
    <row r="213" spans="1:58" ht="16.5" customHeight="1">
      <c r="A213" s="47"/>
      <c r="B213" s="47"/>
      <c r="C213" s="47"/>
      <c r="D213" s="47"/>
      <c r="E213" s="47"/>
      <c r="F213" s="45"/>
      <c r="G213" s="45"/>
      <c r="H213" s="48"/>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row>
    <row r="214" spans="1:58" ht="16.5" customHeight="1">
      <c r="A214" s="47"/>
      <c r="B214" s="47"/>
      <c r="C214" s="47"/>
      <c r="D214" s="47"/>
      <c r="E214" s="47"/>
      <c r="F214" s="45"/>
      <c r="G214" s="45"/>
      <c r="H214" s="48"/>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row>
    <row r="215" spans="1:58" ht="16.5" customHeight="1">
      <c r="A215" s="47"/>
      <c r="B215" s="47"/>
      <c r="C215" s="47"/>
      <c r="D215" s="47"/>
      <c r="E215" s="47"/>
      <c r="F215" s="45"/>
      <c r="G215" s="45"/>
      <c r="H215" s="48"/>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row>
    <row r="216" spans="1:58" ht="16.5" customHeight="1">
      <c r="A216" s="47"/>
      <c r="B216" s="47"/>
      <c r="C216" s="47"/>
      <c r="D216" s="47"/>
      <c r="E216" s="47"/>
      <c r="F216" s="45"/>
      <c r="G216" s="45"/>
      <c r="H216" s="48"/>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row>
    <row r="217" spans="1:58" ht="16.5" customHeight="1">
      <c r="A217" s="47"/>
      <c r="B217" s="47"/>
      <c r="C217" s="47"/>
      <c r="D217" s="47"/>
      <c r="E217" s="47"/>
      <c r="F217" s="45"/>
      <c r="G217" s="45"/>
      <c r="H217" s="48"/>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row>
    <row r="218" spans="1:58" ht="16.5" customHeight="1">
      <c r="A218" s="47"/>
      <c r="B218" s="47"/>
      <c r="C218" s="47"/>
      <c r="D218" s="47"/>
      <c r="E218" s="47"/>
      <c r="F218" s="45"/>
      <c r="G218" s="45"/>
      <c r="H218" s="48"/>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row>
    <row r="219" spans="1:58" ht="16.5" customHeight="1">
      <c r="A219" s="47"/>
      <c r="B219" s="47"/>
      <c r="C219" s="47"/>
      <c r="D219" s="47"/>
      <c r="E219" s="47"/>
      <c r="F219" s="45"/>
      <c r="G219" s="45"/>
      <c r="H219" s="48"/>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row>
    <row r="220" spans="1:58" ht="16.5" customHeight="1">
      <c r="A220" s="47"/>
      <c r="B220" s="47"/>
      <c r="C220" s="47"/>
      <c r="D220" s="47"/>
      <c r="E220" s="47"/>
      <c r="F220" s="45"/>
      <c r="G220" s="45"/>
      <c r="H220" s="48"/>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row>
    <row r="221" spans="1:58" ht="16.5" customHeight="1">
      <c r="A221" s="47"/>
      <c r="B221" s="47"/>
      <c r="C221" s="47"/>
      <c r="D221" s="47"/>
      <c r="E221" s="47"/>
      <c r="F221" s="45"/>
      <c r="G221" s="45"/>
      <c r="H221" s="48"/>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row>
    <row r="222" spans="1:58" ht="16.5" customHeight="1">
      <c r="A222" s="47"/>
      <c r="B222" s="47"/>
      <c r="C222" s="47"/>
      <c r="D222" s="47"/>
      <c r="E222" s="47"/>
      <c r="F222" s="45"/>
      <c r="G222" s="45"/>
      <c r="H222" s="48"/>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row>
    <row r="223" spans="1:58" ht="16.5" customHeight="1">
      <c r="A223" s="47"/>
      <c r="B223" s="47"/>
      <c r="C223" s="47"/>
      <c r="D223" s="47"/>
      <c r="E223" s="47"/>
      <c r="F223" s="45"/>
      <c r="G223" s="45"/>
      <c r="H223" s="48"/>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row>
    <row r="224" spans="1:58" ht="16.5" customHeight="1">
      <c r="A224" s="47"/>
      <c r="B224" s="47"/>
      <c r="C224" s="47"/>
      <c r="D224" s="47"/>
      <c r="E224" s="47"/>
      <c r="F224" s="45"/>
      <c r="G224" s="45"/>
      <c r="H224" s="48"/>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row>
    <row r="225" spans="1:58" ht="16.5" customHeight="1">
      <c r="A225" s="47"/>
      <c r="B225" s="47"/>
      <c r="C225" s="47"/>
      <c r="D225" s="47"/>
      <c r="E225" s="47"/>
      <c r="F225" s="45"/>
      <c r="G225" s="45"/>
      <c r="H225" s="48"/>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row>
    <row r="226" spans="1:58" ht="16.5" customHeight="1">
      <c r="A226" s="47"/>
      <c r="B226" s="47"/>
      <c r="C226" s="47"/>
      <c r="D226" s="47"/>
      <c r="E226" s="47"/>
      <c r="F226" s="45"/>
      <c r="G226" s="45"/>
      <c r="H226" s="48"/>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row>
    <row r="227" spans="1:58" ht="16.5" customHeight="1">
      <c r="A227" s="47"/>
      <c r="B227" s="47"/>
      <c r="C227" s="47"/>
      <c r="D227" s="47"/>
      <c r="E227" s="47"/>
      <c r="F227" s="45"/>
      <c r="G227" s="45"/>
      <c r="H227" s="48"/>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row>
    <row r="228" spans="1:58" ht="16.5" customHeight="1">
      <c r="A228" s="47"/>
      <c r="B228" s="47"/>
      <c r="C228" s="47"/>
      <c r="D228" s="47"/>
      <c r="E228" s="47"/>
      <c r="F228" s="45"/>
      <c r="G228" s="45"/>
      <c r="H228" s="48"/>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row>
    <row r="229" spans="1:58" ht="16.5" customHeight="1">
      <c r="A229" s="47"/>
      <c r="B229" s="47"/>
      <c r="C229" s="47"/>
      <c r="D229" s="47"/>
      <c r="E229" s="47"/>
      <c r="F229" s="45"/>
      <c r="G229" s="45"/>
      <c r="H229" s="48"/>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row>
    <row r="230" spans="1:58" ht="16.5" customHeight="1">
      <c r="A230" s="47"/>
      <c r="B230" s="47"/>
      <c r="C230" s="47"/>
      <c r="D230" s="47"/>
      <c r="E230" s="47"/>
      <c r="F230" s="45"/>
      <c r="G230" s="45"/>
      <c r="H230" s="48"/>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row>
    <row r="231" spans="1:58" ht="16.5" customHeight="1">
      <c r="A231" s="47"/>
      <c r="B231" s="47"/>
      <c r="C231" s="47"/>
      <c r="D231" s="47"/>
      <c r="E231" s="47"/>
      <c r="F231" s="45"/>
      <c r="G231" s="45"/>
      <c r="H231" s="48"/>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row>
    <row r="232" spans="1:58" ht="16.5" customHeight="1">
      <c r="A232" s="47"/>
      <c r="B232" s="47"/>
      <c r="C232" s="47"/>
      <c r="D232" s="47"/>
      <c r="E232" s="47"/>
      <c r="F232" s="45"/>
      <c r="G232" s="45"/>
      <c r="H232" s="48"/>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row>
    <row r="233" spans="1:58" ht="16.5" customHeight="1">
      <c r="A233" s="47"/>
      <c r="B233" s="47"/>
      <c r="C233" s="47"/>
      <c r="D233" s="47"/>
      <c r="E233" s="47"/>
      <c r="F233" s="45"/>
      <c r="G233" s="45"/>
      <c r="H233" s="48"/>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row>
    <row r="234" spans="1:58" ht="16.5" customHeight="1">
      <c r="A234" s="47"/>
      <c r="B234" s="47"/>
      <c r="C234" s="47"/>
      <c r="D234" s="47"/>
      <c r="E234" s="47"/>
      <c r="F234" s="45"/>
      <c r="G234" s="45"/>
      <c r="H234" s="48"/>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row>
    <row r="235" spans="1:58" ht="16.5" customHeight="1">
      <c r="A235" s="47"/>
      <c r="B235" s="47"/>
      <c r="C235" s="47"/>
      <c r="D235" s="47"/>
      <c r="E235" s="47"/>
      <c r="F235" s="45"/>
      <c r="G235" s="45"/>
      <c r="H235" s="48"/>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row>
    <row r="236" spans="1:58" ht="16.5" customHeight="1">
      <c r="A236" s="47"/>
      <c r="B236" s="47"/>
      <c r="C236" s="47"/>
      <c r="D236" s="47"/>
      <c r="E236" s="47"/>
      <c r="F236" s="45"/>
      <c r="G236" s="45"/>
      <c r="H236" s="48"/>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row>
    <row r="237" spans="1:58" ht="16.5" customHeight="1">
      <c r="A237" s="47"/>
      <c r="B237" s="47"/>
      <c r="C237" s="47"/>
      <c r="D237" s="47"/>
      <c r="E237" s="47"/>
      <c r="F237" s="45"/>
      <c r="G237" s="45"/>
      <c r="H237" s="48"/>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row>
    <row r="238" spans="1:58" ht="16.5" customHeight="1">
      <c r="A238" s="47"/>
      <c r="B238" s="47"/>
      <c r="C238" s="47"/>
      <c r="D238" s="47"/>
      <c r="E238" s="47"/>
      <c r="F238" s="45"/>
      <c r="G238" s="45"/>
      <c r="H238" s="48"/>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row>
    <row r="239" spans="1:58" ht="16.5" customHeight="1">
      <c r="A239" s="47"/>
      <c r="B239" s="47"/>
      <c r="C239" s="47"/>
      <c r="D239" s="47"/>
      <c r="E239" s="47"/>
      <c r="F239" s="45"/>
      <c r="G239" s="45"/>
      <c r="H239" s="48"/>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row>
    <row r="240" spans="1:58" ht="16.5" customHeight="1">
      <c r="A240" s="47"/>
      <c r="B240" s="47"/>
      <c r="C240" s="47"/>
      <c r="D240" s="47"/>
      <c r="E240" s="47"/>
      <c r="F240" s="45"/>
      <c r="G240" s="45"/>
      <c r="H240" s="48"/>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row>
    <row r="241" spans="1:58" ht="16.5" customHeight="1">
      <c r="A241" s="47"/>
      <c r="B241" s="47"/>
      <c r="C241" s="47"/>
      <c r="D241" s="47"/>
      <c r="E241" s="47"/>
      <c r="F241" s="45"/>
      <c r="G241" s="45"/>
      <c r="H241" s="48"/>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row>
    <row r="242" spans="1:58" ht="16.5" customHeight="1">
      <c r="A242" s="47"/>
      <c r="B242" s="47"/>
      <c r="C242" s="47"/>
      <c r="D242" s="47"/>
      <c r="E242" s="47"/>
      <c r="F242" s="45"/>
      <c r="G242" s="45"/>
      <c r="H242" s="48"/>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row>
    <row r="243" spans="1:58" ht="16.5" customHeight="1">
      <c r="A243" s="47"/>
      <c r="B243" s="47"/>
      <c r="C243" s="47"/>
      <c r="D243" s="47"/>
      <c r="E243" s="47"/>
      <c r="F243" s="45"/>
      <c r="G243" s="45"/>
      <c r="H243" s="48"/>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row>
    <row r="244" spans="1:58" ht="16.5" customHeight="1">
      <c r="A244" s="47"/>
      <c r="B244" s="47"/>
      <c r="C244" s="47"/>
      <c r="D244" s="47"/>
      <c r="E244" s="47"/>
      <c r="F244" s="45"/>
      <c r="G244" s="45"/>
      <c r="H244" s="48"/>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row>
    <row r="245" spans="1:58" ht="16.5" customHeight="1">
      <c r="A245" s="47"/>
      <c r="B245" s="47"/>
      <c r="C245" s="47"/>
      <c r="D245" s="47"/>
      <c r="E245" s="47"/>
      <c r="F245" s="45"/>
      <c r="G245" s="45"/>
      <c r="H245" s="48"/>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row>
    <row r="246" spans="1:58" ht="16.5" customHeight="1">
      <c r="A246" s="47"/>
      <c r="B246" s="47"/>
      <c r="C246" s="47"/>
      <c r="D246" s="47"/>
      <c r="E246" s="47"/>
      <c r="F246" s="45"/>
      <c r="G246" s="45"/>
      <c r="H246" s="48"/>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row>
    <row r="247" spans="1:58" ht="16.5" customHeight="1">
      <c r="A247" s="47"/>
      <c r="B247" s="47"/>
      <c r="C247" s="47"/>
      <c r="D247" s="47"/>
      <c r="E247" s="47"/>
      <c r="F247" s="45"/>
      <c r="G247" s="45"/>
      <c r="H247" s="48"/>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row>
    <row r="248" spans="1:58" ht="16.5" customHeight="1">
      <c r="A248" s="47"/>
      <c r="B248" s="47"/>
      <c r="C248" s="47"/>
      <c r="D248" s="47"/>
      <c r="E248" s="47"/>
      <c r="F248" s="45"/>
      <c r="G248" s="45"/>
      <c r="H248" s="48"/>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row>
    <row r="249" spans="1:58" ht="16.5" customHeight="1">
      <c r="A249" s="47"/>
      <c r="B249" s="47"/>
      <c r="C249" s="47"/>
      <c r="D249" s="47"/>
      <c r="E249" s="47"/>
      <c r="F249" s="45"/>
      <c r="G249" s="45"/>
      <c r="H249" s="48"/>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row>
    <row r="250" spans="1:58" ht="16.5" customHeight="1">
      <c r="A250" s="47"/>
      <c r="B250" s="47"/>
      <c r="C250" s="47"/>
      <c r="D250" s="47"/>
      <c r="E250" s="47"/>
      <c r="F250" s="45"/>
      <c r="G250" s="45"/>
      <c r="H250" s="48"/>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row>
    <row r="251" spans="1:58" ht="16.5" customHeight="1">
      <c r="A251" s="47"/>
      <c r="B251" s="47"/>
      <c r="C251" s="47"/>
      <c r="D251" s="47"/>
      <c r="E251" s="47"/>
      <c r="F251" s="45"/>
      <c r="G251" s="45"/>
      <c r="H251" s="48"/>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row>
    <row r="252" spans="1:58" ht="16.5" customHeight="1">
      <c r="A252" s="47"/>
      <c r="B252" s="47"/>
      <c r="C252" s="47"/>
      <c r="D252" s="47"/>
      <c r="E252" s="47"/>
      <c r="F252" s="45"/>
      <c r="G252" s="45"/>
      <c r="H252" s="48"/>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row>
    <row r="253" spans="1:58" ht="16.5" customHeight="1">
      <c r="A253" s="47"/>
      <c r="B253" s="47"/>
      <c r="C253" s="47"/>
      <c r="D253" s="47"/>
      <c r="E253" s="47"/>
      <c r="F253" s="45"/>
      <c r="G253" s="45"/>
      <c r="H253" s="48"/>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row>
    <row r="254" spans="1:58" ht="16.5" customHeight="1">
      <c r="A254" s="47"/>
      <c r="B254" s="47"/>
      <c r="C254" s="47"/>
      <c r="D254" s="47"/>
      <c r="E254" s="47"/>
      <c r="F254" s="45"/>
      <c r="G254" s="45"/>
      <c r="H254" s="48"/>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row>
    <row r="255" spans="1:58" ht="16.5" customHeight="1">
      <c r="A255" s="47"/>
      <c r="B255" s="47"/>
      <c r="C255" s="47"/>
      <c r="D255" s="47"/>
      <c r="E255" s="47"/>
      <c r="F255" s="45"/>
      <c r="G255" s="45"/>
      <c r="H255" s="48"/>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row>
    <row r="256" spans="1:58" ht="16.5" customHeight="1">
      <c r="A256" s="47"/>
      <c r="B256" s="47"/>
      <c r="C256" s="47"/>
      <c r="D256" s="47"/>
      <c r="E256" s="47"/>
      <c r="F256" s="45"/>
      <c r="G256" s="45"/>
      <c r="H256" s="48"/>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row>
    <row r="257" spans="1:58" ht="16.5" customHeight="1">
      <c r="A257" s="47"/>
      <c r="B257" s="47"/>
      <c r="C257" s="47"/>
      <c r="D257" s="47"/>
      <c r="E257" s="47"/>
      <c r="F257" s="45"/>
      <c r="G257" s="45"/>
      <c r="H257" s="48"/>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row>
    <row r="258" spans="1:58" ht="16.5" customHeight="1">
      <c r="A258" s="47"/>
      <c r="B258" s="47"/>
      <c r="C258" s="47"/>
      <c r="D258" s="47"/>
      <c r="E258" s="47"/>
      <c r="F258" s="45"/>
      <c r="G258" s="45"/>
      <c r="H258" s="48"/>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row>
    <row r="259" spans="1:58" ht="16.5" customHeight="1">
      <c r="A259" s="47"/>
      <c r="B259" s="47"/>
      <c r="C259" s="47"/>
      <c r="D259" s="47"/>
      <c r="E259" s="47"/>
      <c r="F259" s="45"/>
      <c r="G259" s="45"/>
      <c r="H259" s="48"/>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row>
    <row r="260" spans="1:58" ht="16.5" customHeight="1">
      <c r="A260" s="47"/>
      <c r="B260" s="47"/>
      <c r="C260" s="47"/>
      <c r="D260" s="47"/>
      <c r="E260" s="47"/>
      <c r="F260" s="45"/>
      <c r="G260" s="45"/>
      <c r="H260" s="48"/>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row>
    <row r="261" spans="1:58" ht="16.5" customHeight="1">
      <c r="A261" s="47"/>
      <c r="B261" s="47"/>
      <c r="C261" s="47"/>
      <c r="D261" s="47"/>
      <c r="E261" s="47"/>
      <c r="F261" s="45"/>
      <c r="G261" s="45"/>
      <c r="H261" s="48"/>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row>
    <row r="262" spans="1:58" ht="16.5" customHeight="1">
      <c r="A262" s="47"/>
      <c r="B262" s="47"/>
      <c r="C262" s="47"/>
      <c r="D262" s="47"/>
      <c r="E262" s="47"/>
      <c r="F262" s="45"/>
      <c r="G262" s="45"/>
      <c r="H262" s="48"/>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row>
    <row r="263" spans="1:58" ht="16.5" customHeight="1">
      <c r="A263" s="47"/>
      <c r="B263" s="47"/>
      <c r="C263" s="47"/>
      <c r="D263" s="47"/>
      <c r="E263" s="47"/>
      <c r="F263" s="45"/>
      <c r="G263" s="45"/>
      <c r="H263" s="48"/>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row>
    <row r="264" spans="1:58" ht="16.5" customHeight="1">
      <c r="A264" s="47"/>
      <c r="B264" s="47"/>
      <c r="C264" s="47"/>
      <c r="D264" s="47"/>
      <c r="E264" s="47"/>
      <c r="F264" s="45"/>
      <c r="G264" s="45"/>
      <c r="H264" s="48"/>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row>
    <row r="265" spans="1:58" ht="16.5" customHeight="1">
      <c r="A265" s="47"/>
      <c r="B265" s="47"/>
      <c r="C265" s="47"/>
      <c r="D265" s="47"/>
      <c r="E265" s="47"/>
      <c r="F265" s="45"/>
      <c r="G265" s="45"/>
      <c r="H265" s="48"/>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row>
    <row r="266" spans="1:58" ht="16.5" customHeight="1">
      <c r="A266" s="47"/>
      <c r="B266" s="47"/>
      <c r="C266" s="47"/>
      <c r="D266" s="47"/>
      <c r="E266" s="47"/>
      <c r="F266" s="45"/>
      <c r="G266" s="45"/>
      <c r="H266" s="48"/>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row>
    <row r="267" spans="1:58" ht="16.5" customHeight="1">
      <c r="A267" s="47"/>
      <c r="B267" s="47"/>
      <c r="C267" s="47"/>
      <c r="D267" s="47"/>
      <c r="E267" s="47"/>
      <c r="F267" s="45"/>
      <c r="G267" s="45"/>
      <c r="H267" s="48"/>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row>
    <row r="268" spans="1:58" ht="16.5" customHeight="1">
      <c r="A268" s="47"/>
      <c r="B268" s="47"/>
      <c r="C268" s="47"/>
      <c r="D268" s="47"/>
      <c r="E268" s="47"/>
      <c r="F268" s="45"/>
      <c r="G268" s="45"/>
      <c r="H268" s="48"/>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row>
    <row r="269" spans="1:58" ht="16.5" customHeight="1">
      <c r="A269" s="47"/>
      <c r="B269" s="47"/>
      <c r="C269" s="47"/>
      <c r="D269" s="47"/>
      <c r="E269" s="47"/>
      <c r="F269" s="45"/>
      <c r="G269" s="45"/>
      <c r="H269" s="48"/>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row>
    <row r="270" spans="1:58" ht="15.75" customHeight="1"/>
    <row r="271" spans="1:58" ht="15.75" customHeight="1"/>
    <row r="272" spans="1:58"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9">
    <mergeCell ref="C61:C66"/>
    <mergeCell ref="D61:D66"/>
    <mergeCell ref="F61:F66"/>
    <mergeCell ref="H61:H66"/>
    <mergeCell ref="I61:I66"/>
    <mergeCell ref="AG10:AG12"/>
    <mergeCell ref="AH10:AH12"/>
    <mergeCell ref="AI10:AI12"/>
    <mergeCell ref="J37:J42"/>
    <mergeCell ref="K37:K42"/>
    <mergeCell ref="L37:L42"/>
    <mergeCell ref="M37:M42"/>
    <mergeCell ref="N37:N42"/>
    <mergeCell ref="O37:O42"/>
    <mergeCell ref="P37:P42"/>
    <mergeCell ref="L31:L36"/>
    <mergeCell ref="M31:M36"/>
    <mergeCell ref="N31:N36"/>
    <mergeCell ref="O31:O36"/>
    <mergeCell ref="P31:P36"/>
    <mergeCell ref="J19:J24"/>
    <mergeCell ref="K19:K24"/>
    <mergeCell ref="L19:L24"/>
    <mergeCell ref="A37:A42"/>
    <mergeCell ref="B37:B42"/>
    <mergeCell ref="C37:C42"/>
    <mergeCell ref="D37:D42"/>
    <mergeCell ref="F37:F42"/>
    <mergeCell ref="H37:H42"/>
    <mergeCell ref="I37:I42"/>
    <mergeCell ref="J31:J36"/>
    <mergeCell ref="K31:K36"/>
    <mergeCell ref="A31:A36"/>
    <mergeCell ref="B31:B36"/>
    <mergeCell ref="C31:C36"/>
    <mergeCell ref="D31:D36"/>
    <mergeCell ref="F31:F36"/>
    <mergeCell ref="H31:H36"/>
    <mergeCell ref="I31:I36"/>
    <mergeCell ref="M19:M24"/>
    <mergeCell ref="N19:N24"/>
    <mergeCell ref="O19:O24"/>
    <mergeCell ref="P19:P24"/>
    <mergeCell ref="A19:A24"/>
    <mergeCell ref="B19:B24"/>
    <mergeCell ref="C19:C24"/>
    <mergeCell ref="D19:D24"/>
    <mergeCell ref="F19:F24"/>
    <mergeCell ref="H19:H24"/>
    <mergeCell ref="I19:I24"/>
    <mergeCell ref="J55:J60"/>
    <mergeCell ref="K55:K60"/>
    <mergeCell ref="L55:L60"/>
    <mergeCell ref="M55:M60"/>
    <mergeCell ref="N55:N60"/>
    <mergeCell ref="O55:O60"/>
    <mergeCell ref="P55:P60"/>
    <mergeCell ref="B67:AL67"/>
    <mergeCell ref="A55:A60"/>
    <mergeCell ref="B55:B60"/>
    <mergeCell ref="C55:C60"/>
    <mergeCell ref="D55:D60"/>
    <mergeCell ref="F55:F60"/>
    <mergeCell ref="H55:H60"/>
    <mergeCell ref="I55:I60"/>
    <mergeCell ref="J61:J66"/>
    <mergeCell ref="K61:K66"/>
    <mergeCell ref="L61:L66"/>
    <mergeCell ref="M61:M66"/>
    <mergeCell ref="N61:N66"/>
    <mergeCell ref="O61:O66"/>
    <mergeCell ref="P61:P66"/>
    <mergeCell ref="A61:A66"/>
    <mergeCell ref="B61:B66"/>
    <mergeCell ref="J49:J54"/>
    <mergeCell ref="K49:K54"/>
    <mergeCell ref="L49:L54"/>
    <mergeCell ref="M49:M54"/>
    <mergeCell ref="N49:N54"/>
    <mergeCell ref="O49:O54"/>
    <mergeCell ref="P49:P54"/>
    <mergeCell ref="A49:A54"/>
    <mergeCell ref="B49:B54"/>
    <mergeCell ref="C49:C54"/>
    <mergeCell ref="D49:D54"/>
    <mergeCell ref="F49:F54"/>
    <mergeCell ref="H49:H54"/>
    <mergeCell ref="I49:I54"/>
    <mergeCell ref="J43:J48"/>
    <mergeCell ref="K43:K48"/>
    <mergeCell ref="L43:L48"/>
    <mergeCell ref="M43:M48"/>
    <mergeCell ref="N43:N48"/>
    <mergeCell ref="O43:O48"/>
    <mergeCell ref="P43:P48"/>
    <mergeCell ref="A43:A48"/>
    <mergeCell ref="B43:B48"/>
    <mergeCell ref="C43:C48"/>
    <mergeCell ref="D43:D48"/>
    <mergeCell ref="F43:F48"/>
    <mergeCell ref="H43:H48"/>
    <mergeCell ref="I43:I48"/>
    <mergeCell ref="J25:J30"/>
    <mergeCell ref="K25:K30"/>
    <mergeCell ref="L25:L30"/>
    <mergeCell ref="M25:M30"/>
    <mergeCell ref="N25:N30"/>
    <mergeCell ref="O25:O30"/>
    <mergeCell ref="P25:P30"/>
    <mergeCell ref="A25:A30"/>
    <mergeCell ref="B25:B30"/>
    <mergeCell ref="C25:C30"/>
    <mergeCell ref="D25:D30"/>
    <mergeCell ref="F25:F30"/>
    <mergeCell ref="H25:H30"/>
    <mergeCell ref="I25:I30"/>
    <mergeCell ref="J13:J18"/>
    <mergeCell ref="K13:K18"/>
    <mergeCell ref="L13:L18"/>
    <mergeCell ref="M13:M18"/>
    <mergeCell ref="N13:N18"/>
    <mergeCell ref="O13:O18"/>
    <mergeCell ref="P13:P18"/>
    <mergeCell ref="A13:A18"/>
    <mergeCell ref="B13:B18"/>
    <mergeCell ref="C13:C18"/>
    <mergeCell ref="D13:D18"/>
    <mergeCell ref="F13:F18"/>
    <mergeCell ref="H13:H18"/>
    <mergeCell ref="I13:I18"/>
    <mergeCell ref="I10:I12"/>
    <mergeCell ref="J10:J12"/>
    <mergeCell ref="K10:K12"/>
    <mergeCell ref="L10:L12"/>
    <mergeCell ref="M10:M12"/>
    <mergeCell ref="N10:N12"/>
    <mergeCell ref="O10:O12"/>
    <mergeCell ref="P10:P12"/>
    <mergeCell ref="A10:A12"/>
    <mergeCell ref="B10:B12"/>
    <mergeCell ref="C10:C12"/>
    <mergeCell ref="D10:D12"/>
    <mergeCell ref="F10:F12"/>
    <mergeCell ref="G10:G12"/>
    <mergeCell ref="H10:H12"/>
    <mergeCell ref="AI8:AI9"/>
    <mergeCell ref="AJ8:AJ9"/>
    <mergeCell ref="T8:Y8"/>
    <mergeCell ref="Z8:Z9"/>
    <mergeCell ref="A7:I7"/>
    <mergeCell ref="J7:P7"/>
    <mergeCell ref="Q7:Y7"/>
    <mergeCell ref="Z7:AF7"/>
    <mergeCell ref="AG7:AL7"/>
    <mergeCell ref="A8:A9"/>
    <mergeCell ref="B8:B9"/>
    <mergeCell ref="S8:S9"/>
    <mergeCell ref="AA8:AA9"/>
    <mergeCell ref="AB8:AB9"/>
    <mergeCell ref="AC8:AC9"/>
    <mergeCell ref="AD8:AD9"/>
    <mergeCell ref="AE8:AE9"/>
    <mergeCell ref="AF8:AF9"/>
    <mergeCell ref="AG8:AG9"/>
    <mergeCell ref="AH8:AH9"/>
    <mergeCell ref="A1:AL2"/>
    <mergeCell ref="A4:B4"/>
    <mergeCell ref="C4:AL4"/>
    <mergeCell ref="A5:B5"/>
    <mergeCell ref="C5:AL5"/>
    <mergeCell ref="A6:B6"/>
    <mergeCell ref="C6:AL6"/>
    <mergeCell ref="C8:C9"/>
    <mergeCell ref="D8:D9"/>
    <mergeCell ref="E8:E9"/>
    <mergeCell ref="F8:F9"/>
    <mergeCell ref="H8:H9"/>
    <mergeCell ref="I8:I9"/>
    <mergeCell ref="J8:J9"/>
    <mergeCell ref="K8:K9"/>
    <mergeCell ref="L8:L9"/>
    <mergeCell ref="M8:M9"/>
    <mergeCell ref="N8:N9"/>
    <mergeCell ref="O8:O9"/>
    <mergeCell ref="AK8:AK9"/>
    <mergeCell ref="AL8:AL9"/>
    <mergeCell ref="P8:P9"/>
    <mergeCell ref="Q8:Q9"/>
    <mergeCell ref="R8:R9"/>
  </mergeCells>
  <conditionalFormatting sqref="J10 J13 J19 J25 J31 J37 J43 J49 J55 J61">
    <cfRule type="cellIs" dxfId="298" priority="1" operator="equal">
      <formula>"Muy Alta"</formula>
    </cfRule>
  </conditionalFormatting>
  <conditionalFormatting sqref="J10 J13 J19 J25 J31 J37 J43 J49 J55 J61">
    <cfRule type="cellIs" dxfId="297" priority="2" operator="equal">
      <formula>"Alta"</formula>
    </cfRule>
  </conditionalFormatting>
  <conditionalFormatting sqref="J10 J13 J19 J25 J31 J37 J43 J49 J55 J61">
    <cfRule type="cellIs" dxfId="296" priority="3" operator="equal">
      <formula>"Media"</formula>
    </cfRule>
  </conditionalFormatting>
  <conditionalFormatting sqref="J10 J13 J19 J25 J31 J37 J43 J49 J55 J61">
    <cfRule type="cellIs" dxfId="295" priority="4" operator="equal">
      <formula>"Baja"</formula>
    </cfRule>
  </conditionalFormatting>
  <conditionalFormatting sqref="J10 J13 J19 J25 J31 J37 J43 J49 J55 J61">
    <cfRule type="cellIs" dxfId="294" priority="5" operator="equal">
      <formula>"Muy Baja"</formula>
    </cfRule>
  </conditionalFormatting>
  <conditionalFormatting sqref="N10 N13 N19 N25 N31 N37 N43 N49 N55 N61">
    <cfRule type="cellIs" dxfId="293" priority="6" operator="equal">
      <formula>"Catastrófico"</formula>
    </cfRule>
  </conditionalFormatting>
  <conditionalFormatting sqref="N10 N13 N19 N25 N31 N37 N43 N49 N55 N61">
    <cfRule type="cellIs" dxfId="292" priority="7" operator="equal">
      <formula>"Mayor"</formula>
    </cfRule>
  </conditionalFormatting>
  <conditionalFormatting sqref="N10 N13 N19 N25 N31 N37 N43 N49 N55 N61">
    <cfRule type="cellIs" dxfId="291" priority="8" operator="equal">
      <formula>"Moderado"</formula>
    </cfRule>
  </conditionalFormatting>
  <conditionalFormatting sqref="N10 N13 N19 N25 N31 N37 N43 N49 N55 N61">
    <cfRule type="cellIs" dxfId="290" priority="9" operator="equal">
      <formula>"Menor"</formula>
    </cfRule>
  </conditionalFormatting>
  <conditionalFormatting sqref="N10 N13 N19 N25 N31 N37 N43 N49 N55 N61">
    <cfRule type="cellIs" dxfId="289" priority="10" operator="equal">
      <formula>"Leve"</formula>
    </cfRule>
  </conditionalFormatting>
  <conditionalFormatting sqref="P10">
    <cfRule type="cellIs" dxfId="288" priority="11" operator="equal">
      <formula>"Extremo"</formula>
    </cfRule>
  </conditionalFormatting>
  <conditionalFormatting sqref="P10">
    <cfRule type="cellIs" dxfId="287" priority="12" operator="equal">
      <formula>"Alto"</formula>
    </cfRule>
  </conditionalFormatting>
  <conditionalFormatting sqref="P10">
    <cfRule type="cellIs" dxfId="286" priority="13" operator="equal">
      <formula>"Moderado"</formula>
    </cfRule>
  </conditionalFormatting>
  <conditionalFormatting sqref="P10">
    <cfRule type="cellIs" dxfId="285" priority="14" operator="equal">
      <formula>"Bajo"</formula>
    </cfRule>
  </conditionalFormatting>
  <conditionalFormatting sqref="AA10">
    <cfRule type="cellIs" dxfId="284" priority="15" operator="equal">
      <formula>"Muy Alta"</formula>
    </cfRule>
  </conditionalFormatting>
  <conditionalFormatting sqref="AA10">
    <cfRule type="cellIs" dxfId="283" priority="16" operator="equal">
      <formula>"Alta"</formula>
    </cfRule>
  </conditionalFormatting>
  <conditionalFormatting sqref="AA10">
    <cfRule type="cellIs" dxfId="282" priority="17" operator="equal">
      <formula>"Media"</formula>
    </cfRule>
  </conditionalFormatting>
  <conditionalFormatting sqref="AA10">
    <cfRule type="cellIs" dxfId="281" priority="18" operator="equal">
      <formula>"Baja"</formula>
    </cfRule>
  </conditionalFormatting>
  <conditionalFormatting sqref="AA10">
    <cfRule type="cellIs" dxfId="280" priority="19" operator="equal">
      <formula>"Muy Baja"</formula>
    </cfRule>
  </conditionalFormatting>
  <conditionalFormatting sqref="AC10">
    <cfRule type="cellIs" dxfId="279" priority="20" operator="equal">
      <formula>"Catastrófico"</formula>
    </cfRule>
  </conditionalFormatting>
  <conditionalFormatting sqref="AC10">
    <cfRule type="cellIs" dxfId="278" priority="21" operator="equal">
      <formula>"Mayor"</formula>
    </cfRule>
  </conditionalFormatting>
  <conditionalFormatting sqref="AC10">
    <cfRule type="cellIs" dxfId="277" priority="22" operator="equal">
      <formula>"Moderado"</formula>
    </cfRule>
  </conditionalFormatting>
  <conditionalFormatting sqref="AC10">
    <cfRule type="cellIs" dxfId="276" priority="23" operator="equal">
      <formula>"Menor"</formula>
    </cfRule>
  </conditionalFormatting>
  <conditionalFormatting sqref="AC10">
    <cfRule type="cellIs" dxfId="275" priority="24" operator="equal">
      <formula>"Leve"</formula>
    </cfRule>
  </conditionalFormatting>
  <conditionalFormatting sqref="AE10">
    <cfRule type="cellIs" dxfId="274" priority="25" operator="equal">
      <formula>"Extremo"</formula>
    </cfRule>
  </conditionalFormatting>
  <conditionalFormatting sqref="AE10">
    <cfRule type="cellIs" dxfId="273" priority="26" operator="equal">
      <formula>"Alto"</formula>
    </cfRule>
  </conditionalFormatting>
  <conditionalFormatting sqref="AE10">
    <cfRule type="cellIs" dxfId="272" priority="27" operator="equal">
      <formula>"Moderado"</formula>
    </cfRule>
  </conditionalFormatting>
  <conditionalFormatting sqref="AE10">
    <cfRule type="cellIs" dxfId="271" priority="28" operator="equal">
      <formula>"Bajo"</formula>
    </cfRule>
  </conditionalFormatting>
  <conditionalFormatting sqref="P13 P19 P25 P31 P37 P43 P49 P55 P61">
    <cfRule type="cellIs" dxfId="270" priority="29" operator="equal">
      <formula>"Extremo"</formula>
    </cfRule>
  </conditionalFormatting>
  <conditionalFormatting sqref="P13 P19 P25 P31 P37 P43 P49 P55 P61">
    <cfRule type="cellIs" dxfId="269" priority="30" operator="equal">
      <formula>"Alto"</formula>
    </cfRule>
  </conditionalFormatting>
  <conditionalFormatting sqref="P13 P19 P25 P31 P37 P43 P49 P55 P61">
    <cfRule type="cellIs" dxfId="268" priority="31" operator="equal">
      <formula>"Moderado"</formula>
    </cfRule>
  </conditionalFormatting>
  <conditionalFormatting sqref="P13 P19 P25 P31 P37 P43 P49 P55 P61">
    <cfRule type="cellIs" dxfId="267" priority="32" operator="equal">
      <formula>"Bajo"</formula>
    </cfRule>
  </conditionalFormatting>
  <conditionalFormatting sqref="M10:M66">
    <cfRule type="containsText" dxfId="266" priority="33" operator="containsText" text="❌">
      <formula>NOT(ISERROR(SEARCH(("❌"),(M10))))</formula>
    </cfRule>
  </conditionalFormatting>
  <conditionalFormatting sqref="AA11:AA12">
    <cfRule type="cellIs" dxfId="265" priority="34" operator="equal">
      <formula>"Muy Alta"</formula>
    </cfRule>
  </conditionalFormatting>
  <conditionalFormatting sqref="AA11:AA12">
    <cfRule type="cellIs" dxfId="264" priority="35" operator="equal">
      <formula>"Alta"</formula>
    </cfRule>
  </conditionalFormatting>
  <conditionalFormatting sqref="AA11:AA12">
    <cfRule type="cellIs" dxfId="263" priority="36" operator="equal">
      <formula>"Media"</formula>
    </cfRule>
  </conditionalFormatting>
  <conditionalFormatting sqref="AA11:AA12">
    <cfRule type="cellIs" dxfId="262" priority="37" operator="equal">
      <formula>"Baja"</formula>
    </cfRule>
  </conditionalFormatting>
  <conditionalFormatting sqref="AA11:AA12">
    <cfRule type="cellIs" dxfId="261" priority="38" operator="equal">
      <formula>"Muy Baja"</formula>
    </cfRule>
  </conditionalFormatting>
  <conditionalFormatting sqref="AC11:AC12">
    <cfRule type="cellIs" dxfId="260" priority="39" operator="equal">
      <formula>"Catastrófico"</formula>
    </cfRule>
  </conditionalFormatting>
  <conditionalFormatting sqref="AC11:AC12">
    <cfRule type="cellIs" dxfId="259" priority="40" operator="equal">
      <formula>"Mayor"</formula>
    </cfRule>
  </conditionalFormatting>
  <conditionalFormatting sqref="AC11:AC12">
    <cfRule type="cellIs" dxfId="258" priority="41" operator="equal">
      <formula>"Moderado"</formula>
    </cfRule>
  </conditionalFormatting>
  <conditionalFormatting sqref="AC11:AC12">
    <cfRule type="cellIs" dxfId="257" priority="42" operator="equal">
      <formula>"Menor"</formula>
    </cfRule>
  </conditionalFormatting>
  <conditionalFormatting sqref="AC11:AC12">
    <cfRule type="cellIs" dxfId="256" priority="43" operator="equal">
      <formula>"Leve"</formula>
    </cfRule>
  </conditionalFormatting>
  <conditionalFormatting sqref="AE11:AE12">
    <cfRule type="cellIs" dxfId="255" priority="44" operator="equal">
      <formula>"Extremo"</formula>
    </cfRule>
  </conditionalFormatting>
  <conditionalFormatting sqref="AE11:AE12">
    <cfRule type="cellIs" dxfId="254" priority="45" operator="equal">
      <formula>"Alto"</formula>
    </cfRule>
  </conditionalFormatting>
  <conditionalFormatting sqref="AE11:AE12">
    <cfRule type="cellIs" dxfId="253" priority="46" operator="equal">
      <formula>"Moderado"</formula>
    </cfRule>
  </conditionalFormatting>
  <conditionalFormatting sqref="AE11:AE12">
    <cfRule type="cellIs" dxfId="252" priority="47" operator="equal">
      <formula>"Bajo"</formula>
    </cfRule>
  </conditionalFormatting>
  <conditionalFormatting sqref="AA13">
    <cfRule type="cellIs" dxfId="251" priority="48" operator="equal">
      <formula>"Muy Alta"</formula>
    </cfRule>
  </conditionalFormatting>
  <conditionalFormatting sqref="AA13">
    <cfRule type="cellIs" dxfId="250" priority="49" operator="equal">
      <formula>"Alta"</formula>
    </cfRule>
  </conditionalFormatting>
  <conditionalFormatting sqref="AA13">
    <cfRule type="cellIs" dxfId="249" priority="50" operator="equal">
      <formula>"Media"</formula>
    </cfRule>
  </conditionalFormatting>
  <conditionalFormatting sqref="AA13">
    <cfRule type="cellIs" dxfId="248" priority="51" operator="equal">
      <formula>"Baja"</formula>
    </cfRule>
  </conditionalFormatting>
  <conditionalFormatting sqref="AA13">
    <cfRule type="cellIs" dxfId="247" priority="52" operator="equal">
      <formula>"Muy Baja"</formula>
    </cfRule>
  </conditionalFormatting>
  <conditionalFormatting sqref="AC13">
    <cfRule type="cellIs" dxfId="246" priority="53" operator="equal">
      <formula>"Catastrófico"</formula>
    </cfRule>
  </conditionalFormatting>
  <conditionalFormatting sqref="AC13">
    <cfRule type="cellIs" dxfId="245" priority="54" operator="equal">
      <formula>"Mayor"</formula>
    </cfRule>
  </conditionalFormatting>
  <conditionalFormatting sqref="AC13">
    <cfRule type="cellIs" dxfId="244" priority="55" operator="equal">
      <formula>"Moderado"</formula>
    </cfRule>
  </conditionalFormatting>
  <conditionalFormatting sqref="AC13">
    <cfRule type="cellIs" dxfId="243" priority="56" operator="equal">
      <formula>"Menor"</formula>
    </cfRule>
  </conditionalFormatting>
  <conditionalFormatting sqref="AC13">
    <cfRule type="cellIs" dxfId="242" priority="57" operator="equal">
      <formula>"Leve"</formula>
    </cfRule>
  </conditionalFormatting>
  <conditionalFormatting sqref="AE13">
    <cfRule type="cellIs" dxfId="241" priority="58" operator="equal">
      <formula>"Extremo"</formula>
    </cfRule>
  </conditionalFormatting>
  <conditionalFormatting sqref="AE13">
    <cfRule type="cellIs" dxfId="240" priority="59" operator="equal">
      <formula>"Alto"</formula>
    </cfRule>
  </conditionalFormatting>
  <conditionalFormatting sqref="AE13">
    <cfRule type="cellIs" dxfId="239" priority="60" operator="equal">
      <formula>"Moderado"</formula>
    </cfRule>
  </conditionalFormatting>
  <conditionalFormatting sqref="AE13">
    <cfRule type="cellIs" dxfId="238" priority="61" operator="equal">
      <formula>"Bajo"</formula>
    </cfRule>
  </conditionalFormatting>
  <conditionalFormatting sqref="AA14:AA18">
    <cfRule type="cellIs" dxfId="237" priority="62" operator="equal">
      <formula>"Muy Alta"</formula>
    </cfRule>
  </conditionalFormatting>
  <conditionalFormatting sqref="AA14:AA18">
    <cfRule type="cellIs" dxfId="236" priority="63" operator="equal">
      <formula>"Alta"</formula>
    </cfRule>
  </conditionalFormatting>
  <conditionalFormatting sqref="AA14:AA18">
    <cfRule type="cellIs" dxfId="235" priority="64" operator="equal">
      <formula>"Media"</formula>
    </cfRule>
  </conditionalFormatting>
  <conditionalFormatting sqref="AA14:AA18">
    <cfRule type="cellIs" dxfId="234" priority="65" operator="equal">
      <formula>"Baja"</formula>
    </cfRule>
  </conditionalFormatting>
  <conditionalFormatting sqref="AA14:AA18">
    <cfRule type="cellIs" dxfId="233" priority="66" operator="equal">
      <formula>"Muy Baja"</formula>
    </cfRule>
  </conditionalFormatting>
  <conditionalFormatting sqref="AC14:AC18">
    <cfRule type="cellIs" dxfId="232" priority="67" operator="equal">
      <formula>"Catastrófico"</formula>
    </cfRule>
  </conditionalFormatting>
  <conditionalFormatting sqref="AC14:AC18">
    <cfRule type="cellIs" dxfId="231" priority="68" operator="equal">
      <formula>"Mayor"</formula>
    </cfRule>
  </conditionalFormatting>
  <conditionalFormatting sqref="AC14:AC18">
    <cfRule type="cellIs" dxfId="230" priority="69" operator="equal">
      <formula>"Moderado"</formula>
    </cfRule>
  </conditionalFormatting>
  <conditionalFormatting sqref="AC14:AC18">
    <cfRule type="cellIs" dxfId="229" priority="70" operator="equal">
      <formula>"Menor"</formula>
    </cfRule>
  </conditionalFormatting>
  <conditionalFormatting sqref="AC14:AC18">
    <cfRule type="cellIs" dxfId="228" priority="71" operator="equal">
      <formula>"Leve"</formula>
    </cfRule>
  </conditionalFormatting>
  <conditionalFormatting sqref="AE14:AE18">
    <cfRule type="cellIs" dxfId="227" priority="72" operator="equal">
      <formula>"Extremo"</formula>
    </cfRule>
  </conditionalFormatting>
  <conditionalFormatting sqref="AE14:AE18">
    <cfRule type="cellIs" dxfId="226" priority="73" operator="equal">
      <formula>"Alto"</formula>
    </cfRule>
  </conditionalFormatting>
  <conditionalFormatting sqref="AE14:AE18">
    <cfRule type="cellIs" dxfId="225" priority="74" operator="equal">
      <formula>"Moderado"</formula>
    </cfRule>
  </conditionalFormatting>
  <conditionalFormatting sqref="AE14:AE18">
    <cfRule type="cellIs" dxfId="224" priority="75" operator="equal">
      <formula>"Bajo"</formula>
    </cfRule>
  </conditionalFormatting>
  <conditionalFormatting sqref="AA19">
    <cfRule type="cellIs" dxfId="223" priority="76" operator="equal">
      <formula>"Muy Alta"</formula>
    </cfRule>
  </conditionalFormatting>
  <conditionalFormatting sqref="AA19">
    <cfRule type="cellIs" dxfId="222" priority="77" operator="equal">
      <formula>"Alta"</formula>
    </cfRule>
  </conditionalFormatting>
  <conditionalFormatting sqref="AA19">
    <cfRule type="cellIs" dxfId="221" priority="78" operator="equal">
      <formula>"Media"</formula>
    </cfRule>
  </conditionalFormatting>
  <conditionalFormatting sqref="AA19">
    <cfRule type="cellIs" dxfId="220" priority="79" operator="equal">
      <formula>"Baja"</formula>
    </cfRule>
  </conditionalFormatting>
  <conditionalFormatting sqref="AA19">
    <cfRule type="cellIs" dxfId="219" priority="80" operator="equal">
      <formula>"Muy Baja"</formula>
    </cfRule>
  </conditionalFormatting>
  <conditionalFormatting sqref="AC19">
    <cfRule type="cellIs" dxfId="218" priority="81" operator="equal">
      <formula>"Catastrófico"</formula>
    </cfRule>
  </conditionalFormatting>
  <conditionalFormatting sqref="AC19">
    <cfRule type="cellIs" dxfId="217" priority="82" operator="equal">
      <formula>"Mayor"</formula>
    </cfRule>
  </conditionalFormatting>
  <conditionalFormatting sqref="AC19">
    <cfRule type="cellIs" dxfId="216" priority="83" operator="equal">
      <formula>"Moderado"</formula>
    </cfRule>
  </conditionalFormatting>
  <conditionalFormatting sqref="AC19">
    <cfRule type="cellIs" dxfId="215" priority="84" operator="equal">
      <formula>"Menor"</formula>
    </cfRule>
  </conditionalFormatting>
  <conditionalFormatting sqref="AC19">
    <cfRule type="cellIs" dxfId="214" priority="85" operator="equal">
      <formula>"Leve"</formula>
    </cfRule>
  </conditionalFormatting>
  <conditionalFormatting sqref="AE19">
    <cfRule type="cellIs" dxfId="213" priority="86" operator="equal">
      <formula>"Extremo"</formula>
    </cfRule>
  </conditionalFormatting>
  <conditionalFormatting sqref="AE19">
    <cfRule type="cellIs" dxfId="212" priority="87" operator="equal">
      <formula>"Alto"</formula>
    </cfRule>
  </conditionalFormatting>
  <conditionalFormatting sqref="AE19">
    <cfRule type="cellIs" dxfId="211" priority="88" operator="equal">
      <formula>"Moderado"</formula>
    </cfRule>
  </conditionalFormatting>
  <conditionalFormatting sqref="AE19">
    <cfRule type="cellIs" dxfId="210" priority="89" operator="equal">
      <formula>"Bajo"</formula>
    </cfRule>
  </conditionalFormatting>
  <conditionalFormatting sqref="AA20:AA24">
    <cfRule type="cellIs" dxfId="209" priority="90" operator="equal">
      <formula>"Muy Alta"</formula>
    </cfRule>
  </conditionalFormatting>
  <conditionalFormatting sqref="AA20:AA24">
    <cfRule type="cellIs" dxfId="208" priority="91" operator="equal">
      <formula>"Alta"</formula>
    </cfRule>
  </conditionalFormatting>
  <conditionalFormatting sqref="AA20:AA24">
    <cfRule type="cellIs" dxfId="207" priority="92" operator="equal">
      <formula>"Media"</formula>
    </cfRule>
  </conditionalFormatting>
  <conditionalFormatting sqref="AA20:AA24">
    <cfRule type="cellIs" dxfId="206" priority="93" operator="equal">
      <formula>"Baja"</formula>
    </cfRule>
  </conditionalFormatting>
  <conditionalFormatting sqref="AA20:AA24">
    <cfRule type="cellIs" dxfId="205" priority="94" operator="equal">
      <formula>"Muy Baja"</formula>
    </cfRule>
  </conditionalFormatting>
  <conditionalFormatting sqref="AC20:AC24">
    <cfRule type="cellIs" dxfId="204" priority="95" operator="equal">
      <formula>"Catastrófico"</formula>
    </cfRule>
  </conditionalFormatting>
  <conditionalFormatting sqref="AC20:AC24">
    <cfRule type="cellIs" dxfId="203" priority="96" operator="equal">
      <formula>"Mayor"</formula>
    </cfRule>
  </conditionalFormatting>
  <conditionalFormatting sqref="AC20:AC24">
    <cfRule type="cellIs" dxfId="202" priority="97" operator="equal">
      <formula>"Moderado"</formula>
    </cfRule>
  </conditionalFormatting>
  <conditionalFormatting sqref="AC20:AC24">
    <cfRule type="cellIs" dxfId="201" priority="98" operator="equal">
      <formula>"Menor"</formula>
    </cfRule>
  </conditionalFormatting>
  <conditionalFormatting sqref="AC20:AC24">
    <cfRule type="cellIs" dxfId="200" priority="99" operator="equal">
      <formula>"Leve"</formula>
    </cfRule>
  </conditionalFormatting>
  <conditionalFormatting sqref="AE20:AE24">
    <cfRule type="cellIs" dxfId="199" priority="100" operator="equal">
      <formula>"Extremo"</formula>
    </cfRule>
  </conditionalFormatting>
  <conditionalFormatting sqref="AE20:AE24">
    <cfRule type="cellIs" dxfId="198" priority="101" operator="equal">
      <formula>"Alto"</formula>
    </cfRule>
  </conditionalFormatting>
  <conditionalFormatting sqref="AE20:AE24">
    <cfRule type="cellIs" dxfId="197" priority="102" operator="equal">
      <formula>"Moderado"</formula>
    </cfRule>
  </conditionalFormatting>
  <conditionalFormatting sqref="AE20:AE24">
    <cfRule type="cellIs" dxfId="196" priority="103" operator="equal">
      <formula>"Bajo"</formula>
    </cfRule>
  </conditionalFormatting>
  <conditionalFormatting sqref="AA25">
    <cfRule type="cellIs" dxfId="195" priority="104" operator="equal">
      <formula>"Muy Alta"</formula>
    </cfRule>
  </conditionalFormatting>
  <conditionalFormatting sqref="AA25">
    <cfRule type="cellIs" dxfId="194" priority="105" operator="equal">
      <formula>"Alta"</formula>
    </cfRule>
  </conditionalFormatting>
  <conditionalFormatting sqref="AA25">
    <cfRule type="cellIs" dxfId="193" priority="106" operator="equal">
      <formula>"Media"</formula>
    </cfRule>
  </conditionalFormatting>
  <conditionalFormatting sqref="AA25">
    <cfRule type="cellIs" dxfId="192" priority="107" operator="equal">
      <formula>"Baja"</formula>
    </cfRule>
  </conditionalFormatting>
  <conditionalFormatting sqref="AA25">
    <cfRule type="cellIs" dxfId="191" priority="108" operator="equal">
      <formula>"Muy Baja"</formula>
    </cfRule>
  </conditionalFormatting>
  <conditionalFormatting sqref="AC25">
    <cfRule type="cellIs" dxfId="190" priority="109" operator="equal">
      <formula>"Catastrófico"</formula>
    </cfRule>
  </conditionalFormatting>
  <conditionalFormatting sqref="AC25">
    <cfRule type="cellIs" dxfId="189" priority="110" operator="equal">
      <formula>"Mayor"</formula>
    </cfRule>
  </conditionalFormatting>
  <conditionalFormatting sqref="AC25">
    <cfRule type="cellIs" dxfId="188" priority="111" operator="equal">
      <formula>"Moderado"</formula>
    </cfRule>
  </conditionalFormatting>
  <conditionalFormatting sqref="AC25">
    <cfRule type="cellIs" dxfId="187" priority="112" operator="equal">
      <formula>"Menor"</formula>
    </cfRule>
  </conditionalFormatting>
  <conditionalFormatting sqref="AC25">
    <cfRule type="cellIs" dxfId="186" priority="113" operator="equal">
      <formula>"Leve"</formula>
    </cfRule>
  </conditionalFormatting>
  <conditionalFormatting sqref="AE25">
    <cfRule type="cellIs" dxfId="185" priority="114" operator="equal">
      <formula>"Extremo"</formula>
    </cfRule>
  </conditionalFormatting>
  <conditionalFormatting sqref="AE25">
    <cfRule type="cellIs" dxfId="184" priority="115" operator="equal">
      <formula>"Alto"</formula>
    </cfRule>
  </conditionalFormatting>
  <conditionalFormatting sqref="AE25">
    <cfRule type="cellIs" dxfId="183" priority="116" operator="equal">
      <formula>"Moderado"</formula>
    </cfRule>
  </conditionalFormatting>
  <conditionalFormatting sqref="AE25">
    <cfRule type="cellIs" dxfId="182" priority="117" operator="equal">
      <formula>"Bajo"</formula>
    </cfRule>
  </conditionalFormatting>
  <conditionalFormatting sqref="AA26:AA30">
    <cfRule type="cellIs" dxfId="181" priority="118" operator="equal">
      <formula>"Muy Alta"</formula>
    </cfRule>
  </conditionalFormatting>
  <conditionalFormatting sqref="AA26:AA30">
    <cfRule type="cellIs" dxfId="180" priority="119" operator="equal">
      <formula>"Alta"</formula>
    </cfRule>
  </conditionalFormatting>
  <conditionalFormatting sqref="AA26:AA30">
    <cfRule type="cellIs" dxfId="179" priority="120" operator="equal">
      <formula>"Media"</formula>
    </cfRule>
  </conditionalFormatting>
  <conditionalFormatting sqref="AA26:AA30">
    <cfRule type="cellIs" dxfId="178" priority="121" operator="equal">
      <formula>"Baja"</formula>
    </cfRule>
  </conditionalFormatting>
  <conditionalFormatting sqref="AA26:AA30">
    <cfRule type="cellIs" dxfId="177" priority="122" operator="equal">
      <formula>"Muy Baja"</formula>
    </cfRule>
  </conditionalFormatting>
  <conditionalFormatting sqref="AC26:AC30">
    <cfRule type="cellIs" dxfId="176" priority="123" operator="equal">
      <formula>"Catastrófico"</formula>
    </cfRule>
  </conditionalFormatting>
  <conditionalFormatting sqref="AC26:AC30">
    <cfRule type="cellIs" dxfId="175" priority="124" operator="equal">
      <formula>"Mayor"</formula>
    </cfRule>
  </conditionalFormatting>
  <conditionalFormatting sqref="AC26:AC30">
    <cfRule type="cellIs" dxfId="174" priority="125" operator="equal">
      <formula>"Moderado"</formula>
    </cfRule>
  </conditionalFormatting>
  <conditionalFormatting sqref="AC26:AC30">
    <cfRule type="cellIs" dxfId="173" priority="126" operator="equal">
      <formula>"Menor"</formula>
    </cfRule>
  </conditionalFormatting>
  <conditionalFormatting sqref="AC26:AC30">
    <cfRule type="cellIs" dxfId="172" priority="127" operator="equal">
      <formula>"Leve"</formula>
    </cfRule>
  </conditionalFormatting>
  <conditionalFormatting sqref="AE26:AE30">
    <cfRule type="cellIs" dxfId="171" priority="128" operator="equal">
      <formula>"Extremo"</formula>
    </cfRule>
  </conditionalFormatting>
  <conditionalFormatting sqref="AE26:AE30">
    <cfRule type="cellIs" dxfId="170" priority="129" operator="equal">
      <formula>"Alto"</formula>
    </cfRule>
  </conditionalFormatting>
  <conditionalFormatting sqref="AE26:AE30">
    <cfRule type="cellIs" dxfId="169" priority="130" operator="equal">
      <formula>"Moderado"</formula>
    </cfRule>
  </conditionalFormatting>
  <conditionalFormatting sqref="AE26:AE30">
    <cfRule type="cellIs" dxfId="168" priority="131" operator="equal">
      <formula>"Bajo"</formula>
    </cfRule>
  </conditionalFormatting>
  <conditionalFormatting sqref="AA31">
    <cfRule type="cellIs" dxfId="167" priority="132" operator="equal">
      <formula>"Muy Alta"</formula>
    </cfRule>
  </conditionalFormatting>
  <conditionalFormatting sqref="AA31">
    <cfRule type="cellIs" dxfId="166" priority="133" operator="equal">
      <formula>"Alta"</formula>
    </cfRule>
  </conditionalFormatting>
  <conditionalFormatting sqref="AA31">
    <cfRule type="cellIs" dxfId="165" priority="134" operator="equal">
      <formula>"Media"</formula>
    </cfRule>
  </conditionalFormatting>
  <conditionalFormatting sqref="AA31">
    <cfRule type="cellIs" dxfId="164" priority="135" operator="equal">
      <formula>"Baja"</formula>
    </cfRule>
  </conditionalFormatting>
  <conditionalFormatting sqref="AA31">
    <cfRule type="cellIs" dxfId="163" priority="136" operator="equal">
      <formula>"Muy Baja"</formula>
    </cfRule>
  </conditionalFormatting>
  <conditionalFormatting sqref="AC31">
    <cfRule type="cellIs" dxfId="162" priority="137" operator="equal">
      <formula>"Catastrófico"</formula>
    </cfRule>
  </conditionalFormatting>
  <conditionalFormatting sqref="AC31">
    <cfRule type="cellIs" dxfId="161" priority="138" operator="equal">
      <formula>"Mayor"</formula>
    </cfRule>
  </conditionalFormatting>
  <conditionalFormatting sqref="AC31">
    <cfRule type="cellIs" dxfId="160" priority="139" operator="equal">
      <formula>"Moderado"</formula>
    </cfRule>
  </conditionalFormatting>
  <conditionalFormatting sqref="AC31">
    <cfRule type="cellIs" dxfId="159" priority="140" operator="equal">
      <formula>"Menor"</formula>
    </cfRule>
  </conditionalFormatting>
  <conditionalFormatting sqref="AC31">
    <cfRule type="cellIs" dxfId="158" priority="141" operator="equal">
      <formula>"Leve"</formula>
    </cfRule>
  </conditionalFormatting>
  <conditionalFormatting sqref="AE31">
    <cfRule type="cellIs" dxfId="157" priority="142" operator="equal">
      <formula>"Extremo"</formula>
    </cfRule>
  </conditionalFormatting>
  <conditionalFormatting sqref="AE31">
    <cfRule type="cellIs" dxfId="156" priority="143" operator="equal">
      <formula>"Alto"</formula>
    </cfRule>
  </conditionalFormatting>
  <conditionalFormatting sqref="AE31">
    <cfRule type="cellIs" dxfId="155" priority="144" operator="equal">
      <formula>"Moderado"</formula>
    </cfRule>
  </conditionalFormatting>
  <conditionalFormatting sqref="AE31">
    <cfRule type="cellIs" dxfId="154" priority="145" operator="equal">
      <formula>"Bajo"</formula>
    </cfRule>
  </conditionalFormatting>
  <conditionalFormatting sqref="AA32:AA36">
    <cfRule type="cellIs" dxfId="153" priority="146" operator="equal">
      <formula>"Muy Alta"</formula>
    </cfRule>
  </conditionalFormatting>
  <conditionalFormatting sqref="AA32:AA36">
    <cfRule type="cellIs" dxfId="152" priority="147" operator="equal">
      <formula>"Alta"</formula>
    </cfRule>
  </conditionalFormatting>
  <conditionalFormatting sqref="AA32:AA36">
    <cfRule type="cellIs" dxfId="151" priority="148" operator="equal">
      <formula>"Media"</formula>
    </cfRule>
  </conditionalFormatting>
  <conditionalFormatting sqref="AA32:AA36">
    <cfRule type="cellIs" dxfId="150" priority="149" operator="equal">
      <formula>"Baja"</formula>
    </cfRule>
  </conditionalFormatting>
  <conditionalFormatting sqref="AA32:AA36">
    <cfRule type="cellIs" dxfId="149" priority="150" operator="equal">
      <formula>"Muy Baja"</formula>
    </cfRule>
  </conditionalFormatting>
  <conditionalFormatting sqref="AC32:AC36">
    <cfRule type="cellIs" dxfId="148" priority="151" operator="equal">
      <formula>"Catastrófico"</formula>
    </cfRule>
  </conditionalFormatting>
  <conditionalFormatting sqref="AC32:AC36">
    <cfRule type="cellIs" dxfId="147" priority="152" operator="equal">
      <formula>"Mayor"</formula>
    </cfRule>
  </conditionalFormatting>
  <conditionalFormatting sqref="AC32:AC36">
    <cfRule type="cellIs" dxfId="146" priority="153" operator="equal">
      <formula>"Moderado"</formula>
    </cfRule>
  </conditionalFormatting>
  <conditionalFormatting sqref="AC32:AC36">
    <cfRule type="cellIs" dxfId="145" priority="154" operator="equal">
      <formula>"Menor"</formula>
    </cfRule>
  </conditionalFormatting>
  <conditionalFormatting sqref="AC32:AC36">
    <cfRule type="cellIs" dxfId="144" priority="155" operator="equal">
      <formula>"Leve"</formula>
    </cfRule>
  </conditionalFormatting>
  <conditionalFormatting sqref="AE32:AE36">
    <cfRule type="cellIs" dxfId="143" priority="156" operator="equal">
      <formula>"Extremo"</formula>
    </cfRule>
  </conditionalFormatting>
  <conditionalFormatting sqref="AE32:AE36">
    <cfRule type="cellIs" dxfId="142" priority="157" operator="equal">
      <formula>"Alto"</formula>
    </cfRule>
  </conditionalFormatting>
  <conditionalFormatting sqref="AE32:AE36">
    <cfRule type="cellIs" dxfId="141" priority="158" operator="equal">
      <formula>"Moderado"</formula>
    </cfRule>
  </conditionalFormatting>
  <conditionalFormatting sqref="AE32:AE36">
    <cfRule type="cellIs" dxfId="140" priority="159" operator="equal">
      <formula>"Bajo"</formula>
    </cfRule>
  </conditionalFormatting>
  <conditionalFormatting sqref="AA37">
    <cfRule type="cellIs" dxfId="139" priority="160" operator="equal">
      <formula>"Muy Alta"</formula>
    </cfRule>
  </conditionalFormatting>
  <conditionalFormatting sqref="AA37">
    <cfRule type="cellIs" dxfId="138" priority="161" operator="equal">
      <formula>"Alta"</formula>
    </cfRule>
  </conditionalFormatting>
  <conditionalFormatting sqref="AA37">
    <cfRule type="cellIs" dxfId="137" priority="162" operator="equal">
      <formula>"Media"</formula>
    </cfRule>
  </conditionalFormatting>
  <conditionalFormatting sqref="AA37">
    <cfRule type="cellIs" dxfId="136" priority="163" operator="equal">
      <formula>"Baja"</formula>
    </cfRule>
  </conditionalFormatting>
  <conditionalFormatting sqref="AA37">
    <cfRule type="cellIs" dxfId="135" priority="164" operator="equal">
      <formula>"Muy Baja"</formula>
    </cfRule>
  </conditionalFormatting>
  <conditionalFormatting sqref="AC37">
    <cfRule type="cellIs" dxfId="134" priority="165" operator="equal">
      <formula>"Catastrófico"</formula>
    </cfRule>
  </conditionalFormatting>
  <conditionalFormatting sqref="AC37">
    <cfRule type="cellIs" dxfId="133" priority="166" operator="equal">
      <formula>"Mayor"</formula>
    </cfRule>
  </conditionalFormatting>
  <conditionalFormatting sqref="AC37">
    <cfRule type="cellIs" dxfId="132" priority="167" operator="equal">
      <formula>"Moderado"</formula>
    </cfRule>
  </conditionalFormatting>
  <conditionalFormatting sqref="AC37">
    <cfRule type="cellIs" dxfId="131" priority="168" operator="equal">
      <formula>"Menor"</formula>
    </cfRule>
  </conditionalFormatting>
  <conditionalFormatting sqref="AC37">
    <cfRule type="cellIs" dxfId="130" priority="169" operator="equal">
      <formula>"Leve"</formula>
    </cfRule>
  </conditionalFormatting>
  <conditionalFormatting sqref="AE37">
    <cfRule type="cellIs" dxfId="129" priority="170" operator="equal">
      <formula>"Extremo"</formula>
    </cfRule>
  </conditionalFormatting>
  <conditionalFormatting sqref="AE37">
    <cfRule type="cellIs" dxfId="128" priority="171" operator="equal">
      <formula>"Alto"</formula>
    </cfRule>
  </conditionalFormatting>
  <conditionalFormatting sqref="AE37">
    <cfRule type="cellIs" dxfId="127" priority="172" operator="equal">
      <formula>"Moderado"</formula>
    </cfRule>
  </conditionalFormatting>
  <conditionalFormatting sqref="AE37">
    <cfRule type="cellIs" dxfId="126" priority="173" operator="equal">
      <formula>"Bajo"</formula>
    </cfRule>
  </conditionalFormatting>
  <conditionalFormatting sqref="AA38:AA42">
    <cfRule type="cellIs" dxfId="125" priority="174" operator="equal">
      <formula>"Muy Alta"</formula>
    </cfRule>
  </conditionalFormatting>
  <conditionalFormatting sqref="AA38:AA42">
    <cfRule type="cellIs" dxfId="124" priority="175" operator="equal">
      <formula>"Alta"</formula>
    </cfRule>
  </conditionalFormatting>
  <conditionalFormatting sqref="AA38:AA42">
    <cfRule type="cellIs" dxfId="123" priority="176" operator="equal">
      <formula>"Media"</formula>
    </cfRule>
  </conditionalFormatting>
  <conditionalFormatting sqref="AA38:AA42">
    <cfRule type="cellIs" dxfId="122" priority="177" operator="equal">
      <formula>"Baja"</formula>
    </cfRule>
  </conditionalFormatting>
  <conditionalFormatting sqref="AA38:AA42">
    <cfRule type="cellIs" dxfId="121" priority="178" operator="equal">
      <formula>"Muy Baja"</formula>
    </cfRule>
  </conditionalFormatting>
  <conditionalFormatting sqref="AC38:AC42">
    <cfRule type="cellIs" dxfId="120" priority="179" operator="equal">
      <formula>"Catastrófico"</formula>
    </cfRule>
  </conditionalFormatting>
  <conditionalFormatting sqref="AC38:AC42">
    <cfRule type="cellIs" dxfId="119" priority="180" operator="equal">
      <formula>"Mayor"</formula>
    </cfRule>
  </conditionalFormatting>
  <conditionalFormatting sqref="AC38:AC42">
    <cfRule type="cellIs" dxfId="118" priority="181" operator="equal">
      <formula>"Moderado"</formula>
    </cfRule>
  </conditionalFormatting>
  <conditionalFormatting sqref="AC38:AC42">
    <cfRule type="cellIs" dxfId="117" priority="182" operator="equal">
      <formula>"Menor"</formula>
    </cfRule>
  </conditionalFormatting>
  <conditionalFormatting sqref="AC38:AC42">
    <cfRule type="cellIs" dxfId="116" priority="183" operator="equal">
      <formula>"Leve"</formula>
    </cfRule>
  </conditionalFormatting>
  <conditionalFormatting sqref="AE38:AE42">
    <cfRule type="cellIs" dxfId="115" priority="184" operator="equal">
      <formula>"Extremo"</formula>
    </cfRule>
  </conditionalFormatting>
  <conditionalFormatting sqref="AE38:AE42">
    <cfRule type="cellIs" dxfId="114" priority="185" operator="equal">
      <formula>"Alto"</formula>
    </cfRule>
  </conditionalFormatting>
  <conditionalFormatting sqref="AE38:AE42">
    <cfRule type="cellIs" dxfId="113" priority="186" operator="equal">
      <formula>"Moderado"</formula>
    </cfRule>
  </conditionalFormatting>
  <conditionalFormatting sqref="AE38:AE42">
    <cfRule type="cellIs" dxfId="112" priority="187" operator="equal">
      <formula>"Bajo"</formula>
    </cfRule>
  </conditionalFormatting>
  <conditionalFormatting sqref="AA43">
    <cfRule type="cellIs" dxfId="111" priority="188" operator="equal">
      <formula>"Muy Alta"</formula>
    </cfRule>
  </conditionalFormatting>
  <conditionalFormatting sqref="AA43">
    <cfRule type="cellIs" dxfId="110" priority="189" operator="equal">
      <formula>"Alta"</formula>
    </cfRule>
  </conditionalFormatting>
  <conditionalFormatting sqref="AA43">
    <cfRule type="cellIs" dxfId="109" priority="190" operator="equal">
      <formula>"Media"</formula>
    </cfRule>
  </conditionalFormatting>
  <conditionalFormatting sqref="AA43">
    <cfRule type="cellIs" dxfId="108" priority="191" operator="equal">
      <formula>"Baja"</formula>
    </cfRule>
  </conditionalFormatting>
  <conditionalFormatting sqref="AA43">
    <cfRule type="cellIs" dxfId="107" priority="192" operator="equal">
      <formula>"Muy Baja"</formula>
    </cfRule>
  </conditionalFormatting>
  <conditionalFormatting sqref="AC43">
    <cfRule type="cellIs" dxfId="106" priority="193" operator="equal">
      <formula>"Catastrófico"</formula>
    </cfRule>
  </conditionalFormatting>
  <conditionalFormatting sqref="AC43">
    <cfRule type="cellIs" dxfId="105" priority="194" operator="equal">
      <formula>"Mayor"</formula>
    </cfRule>
  </conditionalFormatting>
  <conditionalFormatting sqref="AC43">
    <cfRule type="cellIs" dxfId="104" priority="195" operator="equal">
      <formula>"Moderado"</formula>
    </cfRule>
  </conditionalFormatting>
  <conditionalFormatting sqref="AC43">
    <cfRule type="cellIs" dxfId="103" priority="196" operator="equal">
      <formula>"Menor"</formula>
    </cfRule>
  </conditionalFormatting>
  <conditionalFormatting sqref="AC43">
    <cfRule type="cellIs" dxfId="102" priority="197" operator="equal">
      <formula>"Leve"</formula>
    </cfRule>
  </conditionalFormatting>
  <conditionalFormatting sqref="AE43">
    <cfRule type="cellIs" dxfId="101" priority="198" operator="equal">
      <formula>"Extremo"</formula>
    </cfRule>
  </conditionalFormatting>
  <conditionalFormatting sqref="AE43">
    <cfRule type="cellIs" dxfId="100" priority="199" operator="equal">
      <formula>"Alto"</formula>
    </cfRule>
  </conditionalFormatting>
  <conditionalFormatting sqref="AE43">
    <cfRule type="cellIs" dxfId="99" priority="200" operator="equal">
      <formula>"Moderado"</formula>
    </cfRule>
  </conditionalFormatting>
  <conditionalFormatting sqref="AE43">
    <cfRule type="cellIs" dxfId="98" priority="201" operator="equal">
      <formula>"Bajo"</formula>
    </cfRule>
  </conditionalFormatting>
  <conditionalFormatting sqref="AA44:AA48">
    <cfRule type="cellIs" dxfId="97" priority="202" operator="equal">
      <formula>"Muy Alta"</formula>
    </cfRule>
  </conditionalFormatting>
  <conditionalFormatting sqref="AA44:AA48">
    <cfRule type="cellIs" dxfId="96" priority="203" operator="equal">
      <formula>"Alta"</formula>
    </cfRule>
  </conditionalFormatting>
  <conditionalFormatting sqref="AA44:AA48">
    <cfRule type="cellIs" dxfId="95" priority="204" operator="equal">
      <formula>"Media"</formula>
    </cfRule>
  </conditionalFormatting>
  <conditionalFormatting sqref="AA44:AA48">
    <cfRule type="cellIs" dxfId="94" priority="205" operator="equal">
      <formula>"Baja"</formula>
    </cfRule>
  </conditionalFormatting>
  <conditionalFormatting sqref="AA44:AA48">
    <cfRule type="cellIs" dxfId="93" priority="206" operator="equal">
      <formula>"Muy Baja"</formula>
    </cfRule>
  </conditionalFormatting>
  <conditionalFormatting sqref="AC44:AC48">
    <cfRule type="cellIs" dxfId="92" priority="207" operator="equal">
      <formula>"Catastrófico"</formula>
    </cfRule>
  </conditionalFormatting>
  <conditionalFormatting sqref="AC44:AC48">
    <cfRule type="cellIs" dxfId="91" priority="208" operator="equal">
      <formula>"Mayor"</formula>
    </cfRule>
  </conditionalFormatting>
  <conditionalFormatting sqref="AC44:AC48">
    <cfRule type="cellIs" dxfId="90" priority="209" operator="equal">
      <formula>"Moderado"</formula>
    </cfRule>
  </conditionalFormatting>
  <conditionalFormatting sqref="AC44:AC48">
    <cfRule type="cellIs" dxfId="89" priority="210" operator="equal">
      <formula>"Menor"</formula>
    </cfRule>
  </conditionalFormatting>
  <conditionalFormatting sqref="AC44:AC48">
    <cfRule type="cellIs" dxfId="88" priority="211" operator="equal">
      <formula>"Leve"</formula>
    </cfRule>
  </conditionalFormatting>
  <conditionalFormatting sqref="AE44:AE48">
    <cfRule type="cellIs" dxfId="87" priority="212" operator="equal">
      <formula>"Extremo"</formula>
    </cfRule>
  </conditionalFormatting>
  <conditionalFormatting sqref="AE44:AE48">
    <cfRule type="cellIs" dxfId="86" priority="213" operator="equal">
      <formula>"Alto"</formula>
    </cfRule>
  </conditionalFormatting>
  <conditionalFormatting sqref="AE44:AE48">
    <cfRule type="cellIs" dxfId="85" priority="214" operator="equal">
      <formula>"Moderado"</formula>
    </cfRule>
  </conditionalFormatting>
  <conditionalFormatting sqref="AE44:AE48">
    <cfRule type="cellIs" dxfId="84" priority="215" operator="equal">
      <formula>"Bajo"</formula>
    </cfRule>
  </conditionalFormatting>
  <conditionalFormatting sqref="AA49">
    <cfRule type="cellIs" dxfId="83" priority="216" operator="equal">
      <formula>"Muy Alta"</formula>
    </cfRule>
  </conditionalFormatting>
  <conditionalFormatting sqref="AA49">
    <cfRule type="cellIs" dxfId="82" priority="217" operator="equal">
      <formula>"Alta"</formula>
    </cfRule>
  </conditionalFormatting>
  <conditionalFormatting sqref="AA49">
    <cfRule type="cellIs" dxfId="81" priority="218" operator="equal">
      <formula>"Media"</formula>
    </cfRule>
  </conditionalFormatting>
  <conditionalFormatting sqref="AA49">
    <cfRule type="cellIs" dxfId="80" priority="219" operator="equal">
      <formula>"Baja"</formula>
    </cfRule>
  </conditionalFormatting>
  <conditionalFormatting sqref="AA49">
    <cfRule type="cellIs" dxfId="79" priority="220" operator="equal">
      <formula>"Muy Baja"</formula>
    </cfRule>
  </conditionalFormatting>
  <conditionalFormatting sqref="AC49">
    <cfRule type="cellIs" dxfId="78" priority="221" operator="equal">
      <formula>"Catastrófico"</formula>
    </cfRule>
  </conditionalFormatting>
  <conditionalFormatting sqref="AC49">
    <cfRule type="cellIs" dxfId="77" priority="222" operator="equal">
      <formula>"Mayor"</formula>
    </cfRule>
  </conditionalFormatting>
  <conditionalFormatting sqref="AC49">
    <cfRule type="cellIs" dxfId="76" priority="223" operator="equal">
      <formula>"Moderado"</formula>
    </cfRule>
  </conditionalFormatting>
  <conditionalFormatting sqref="AC49">
    <cfRule type="cellIs" dxfId="75" priority="224" operator="equal">
      <formula>"Menor"</formula>
    </cfRule>
  </conditionalFormatting>
  <conditionalFormatting sqref="AC49">
    <cfRule type="cellIs" dxfId="74" priority="225" operator="equal">
      <formula>"Leve"</formula>
    </cfRule>
  </conditionalFormatting>
  <conditionalFormatting sqref="AE49">
    <cfRule type="cellIs" dxfId="73" priority="226" operator="equal">
      <formula>"Extremo"</formula>
    </cfRule>
  </conditionalFormatting>
  <conditionalFormatting sqref="AE49">
    <cfRule type="cellIs" dxfId="72" priority="227" operator="equal">
      <formula>"Alto"</formula>
    </cfRule>
  </conditionalFormatting>
  <conditionalFormatting sqref="AE49">
    <cfRule type="cellIs" dxfId="71" priority="228" operator="equal">
      <formula>"Moderado"</formula>
    </cfRule>
  </conditionalFormatting>
  <conditionalFormatting sqref="AE49">
    <cfRule type="cellIs" dxfId="70" priority="229" operator="equal">
      <formula>"Bajo"</formula>
    </cfRule>
  </conditionalFormatting>
  <conditionalFormatting sqref="AA50:AA54">
    <cfRule type="cellIs" dxfId="69" priority="230" operator="equal">
      <formula>"Muy Alta"</formula>
    </cfRule>
  </conditionalFormatting>
  <conditionalFormatting sqref="AA50:AA54">
    <cfRule type="cellIs" dxfId="68" priority="231" operator="equal">
      <formula>"Alta"</formula>
    </cfRule>
  </conditionalFormatting>
  <conditionalFormatting sqref="AA50:AA54">
    <cfRule type="cellIs" dxfId="67" priority="232" operator="equal">
      <formula>"Media"</formula>
    </cfRule>
  </conditionalFormatting>
  <conditionalFormatting sqref="AA50:AA54">
    <cfRule type="cellIs" dxfId="66" priority="233" operator="equal">
      <formula>"Baja"</formula>
    </cfRule>
  </conditionalFormatting>
  <conditionalFormatting sqref="AA50:AA54">
    <cfRule type="cellIs" dxfId="65" priority="234" operator="equal">
      <formula>"Muy Baja"</formula>
    </cfRule>
  </conditionalFormatting>
  <conditionalFormatting sqref="AC50:AC54">
    <cfRule type="cellIs" dxfId="64" priority="235" operator="equal">
      <formula>"Catastrófico"</formula>
    </cfRule>
  </conditionalFormatting>
  <conditionalFormatting sqref="AC50:AC54">
    <cfRule type="cellIs" dxfId="63" priority="236" operator="equal">
      <formula>"Mayor"</formula>
    </cfRule>
  </conditionalFormatting>
  <conditionalFormatting sqref="AC50:AC54">
    <cfRule type="cellIs" dxfId="62" priority="237" operator="equal">
      <formula>"Moderado"</formula>
    </cfRule>
  </conditionalFormatting>
  <conditionalFormatting sqref="AC50:AC54">
    <cfRule type="cellIs" dxfId="61" priority="238" operator="equal">
      <formula>"Menor"</formula>
    </cfRule>
  </conditionalFormatting>
  <conditionalFormatting sqref="AC50:AC54">
    <cfRule type="cellIs" dxfId="60" priority="239" operator="equal">
      <formula>"Leve"</formula>
    </cfRule>
  </conditionalFormatting>
  <conditionalFormatting sqref="AE50:AE54">
    <cfRule type="cellIs" dxfId="59" priority="240" operator="equal">
      <formula>"Extremo"</formula>
    </cfRule>
  </conditionalFormatting>
  <conditionalFormatting sqref="AE50:AE54">
    <cfRule type="cellIs" dxfId="58" priority="241" operator="equal">
      <formula>"Alto"</formula>
    </cfRule>
  </conditionalFormatting>
  <conditionalFormatting sqref="AE50:AE54">
    <cfRule type="cellIs" dxfId="57" priority="242" operator="equal">
      <formula>"Moderado"</formula>
    </cfRule>
  </conditionalFormatting>
  <conditionalFormatting sqref="AE50:AE54">
    <cfRule type="cellIs" dxfId="56" priority="243" operator="equal">
      <formula>"Bajo"</formula>
    </cfRule>
  </conditionalFormatting>
  <conditionalFormatting sqref="AA55">
    <cfRule type="cellIs" dxfId="55" priority="244" operator="equal">
      <formula>"Muy Alta"</formula>
    </cfRule>
  </conditionalFormatting>
  <conditionalFormatting sqref="AA55">
    <cfRule type="cellIs" dxfId="54" priority="245" operator="equal">
      <formula>"Alta"</formula>
    </cfRule>
  </conditionalFormatting>
  <conditionalFormatting sqref="AA55">
    <cfRule type="cellIs" dxfId="53" priority="246" operator="equal">
      <formula>"Media"</formula>
    </cfRule>
  </conditionalFormatting>
  <conditionalFormatting sqref="AA55">
    <cfRule type="cellIs" dxfId="52" priority="247" operator="equal">
      <formula>"Baja"</formula>
    </cfRule>
  </conditionalFormatting>
  <conditionalFormatting sqref="AA55">
    <cfRule type="cellIs" dxfId="51" priority="248" operator="equal">
      <formula>"Muy Baja"</formula>
    </cfRule>
  </conditionalFormatting>
  <conditionalFormatting sqref="AC55">
    <cfRule type="cellIs" dxfId="50" priority="249" operator="equal">
      <formula>"Catastrófico"</formula>
    </cfRule>
  </conditionalFormatting>
  <conditionalFormatting sqref="AC55">
    <cfRule type="cellIs" dxfId="49" priority="250" operator="equal">
      <formula>"Mayor"</formula>
    </cfRule>
  </conditionalFormatting>
  <conditionalFormatting sqref="AC55">
    <cfRule type="cellIs" dxfId="48" priority="251" operator="equal">
      <formula>"Moderado"</formula>
    </cfRule>
  </conditionalFormatting>
  <conditionalFormatting sqref="AC55">
    <cfRule type="cellIs" dxfId="47" priority="252" operator="equal">
      <formula>"Menor"</formula>
    </cfRule>
  </conditionalFormatting>
  <conditionalFormatting sqref="AC55">
    <cfRule type="cellIs" dxfId="46" priority="253" operator="equal">
      <formula>"Leve"</formula>
    </cfRule>
  </conditionalFormatting>
  <conditionalFormatting sqref="AE55">
    <cfRule type="cellIs" dxfId="45" priority="254" operator="equal">
      <formula>"Extremo"</formula>
    </cfRule>
  </conditionalFormatting>
  <conditionalFormatting sqref="AE55">
    <cfRule type="cellIs" dxfId="44" priority="255" operator="equal">
      <formula>"Alto"</formula>
    </cfRule>
  </conditionalFormatting>
  <conditionalFormatting sqref="AE55">
    <cfRule type="cellIs" dxfId="43" priority="256" operator="equal">
      <formula>"Moderado"</formula>
    </cfRule>
  </conditionalFormatting>
  <conditionalFormatting sqref="AE55">
    <cfRule type="cellIs" dxfId="42" priority="257" operator="equal">
      <formula>"Bajo"</formula>
    </cfRule>
  </conditionalFormatting>
  <conditionalFormatting sqref="AA56:AA60">
    <cfRule type="cellIs" dxfId="41" priority="258" operator="equal">
      <formula>"Muy Alta"</formula>
    </cfRule>
  </conditionalFormatting>
  <conditionalFormatting sqref="AA56:AA60">
    <cfRule type="cellIs" dxfId="40" priority="259" operator="equal">
      <formula>"Alta"</formula>
    </cfRule>
  </conditionalFormatting>
  <conditionalFormatting sqref="AA56:AA60">
    <cfRule type="cellIs" dxfId="39" priority="260" operator="equal">
      <formula>"Media"</formula>
    </cfRule>
  </conditionalFormatting>
  <conditionalFormatting sqref="AA56:AA60">
    <cfRule type="cellIs" dxfId="38" priority="261" operator="equal">
      <formula>"Baja"</formula>
    </cfRule>
  </conditionalFormatting>
  <conditionalFormatting sqref="AA56:AA60">
    <cfRule type="cellIs" dxfId="37" priority="262" operator="equal">
      <formula>"Muy Baja"</formula>
    </cfRule>
  </conditionalFormatting>
  <conditionalFormatting sqref="AC56:AC60">
    <cfRule type="cellIs" dxfId="36" priority="263" operator="equal">
      <formula>"Catastrófico"</formula>
    </cfRule>
  </conditionalFormatting>
  <conditionalFormatting sqref="AC56:AC60">
    <cfRule type="cellIs" dxfId="35" priority="264" operator="equal">
      <formula>"Mayor"</formula>
    </cfRule>
  </conditionalFormatting>
  <conditionalFormatting sqref="AC56:AC60">
    <cfRule type="cellIs" dxfId="34" priority="265" operator="equal">
      <formula>"Moderado"</formula>
    </cfRule>
  </conditionalFormatting>
  <conditionalFormatting sqref="AC56:AC60">
    <cfRule type="cellIs" dxfId="33" priority="266" operator="equal">
      <formula>"Menor"</formula>
    </cfRule>
  </conditionalFormatting>
  <conditionalFormatting sqref="AC56:AC60">
    <cfRule type="cellIs" dxfId="32" priority="267" operator="equal">
      <formula>"Leve"</formula>
    </cfRule>
  </conditionalFormatting>
  <conditionalFormatting sqref="AE56:AE60">
    <cfRule type="cellIs" dxfId="31" priority="268" operator="equal">
      <formula>"Extremo"</formula>
    </cfRule>
  </conditionalFormatting>
  <conditionalFormatting sqref="AE56:AE60">
    <cfRule type="cellIs" dxfId="30" priority="269" operator="equal">
      <formula>"Alto"</formula>
    </cfRule>
  </conditionalFormatting>
  <conditionalFormatting sqref="AE56:AE60">
    <cfRule type="cellIs" dxfId="29" priority="270" operator="equal">
      <formula>"Moderado"</formula>
    </cfRule>
  </conditionalFormatting>
  <conditionalFormatting sqref="AE56:AE60">
    <cfRule type="cellIs" dxfId="28" priority="271" operator="equal">
      <formula>"Bajo"</formula>
    </cfRule>
  </conditionalFormatting>
  <conditionalFormatting sqref="AA61">
    <cfRule type="cellIs" dxfId="27" priority="272" operator="equal">
      <formula>"Muy Alta"</formula>
    </cfRule>
  </conditionalFormatting>
  <conditionalFormatting sqref="AA61">
    <cfRule type="cellIs" dxfId="26" priority="273" operator="equal">
      <formula>"Alta"</formula>
    </cfRule>
  </conditionalFormatting>
  <conditionalFormatting sqref="AA61">
    <cfRule type="cellIs" dxfId="25" priority="274" operator="equal">
      <formula>"Media"</formula>
    </cfRule>
  </conditionalFormatting>
  <conditionalFormatting sqref="AA61">
    <cfRule type="cellIs" dxfId="24" priority="275" operator="equal">
      <formula>"Baja"</formula>
    </cfRule>
  </conditionalFormatting>
  <conditionalFormatting sqref="AA61">
    <cfRule type="cellIs" dxfId="23" priority="276" operator="equal">
      <formula>"Muy Baja"</formula>
    </cfRule>
  </conditionalFormatting>
  <conditionalFormatting sqref="AC61">
    <cfRule type="cellIs" dxfId="22" priority="277" operator="equal">
      <formula>"Catastrófico"</formula>
    </cfRule>
  </conditionalFormatting>
  <conditionalFormatting sqref="AC61">
    <cfRule type="cellIs" dxfId="21" priority="278" operator="equal">
      <formula>"Mayor"</formula>
    </cfRule>
  </conditionalFormatting>
  <conditionalFormatting sqref="AC61">
    <cfRule type="cellIs" dxfId="20" priority="279" operator="equal">
      <formula>"Moderado"</formula>
    </cfRule>
  </conditionalFormatting>
  <conditionalFormatting sqref="AC61">
    <cfRule type="cellIs" dxfId="19" priority="280" operator="equal">
      <formula>"Menor"</formula>
    </cfRule>
  </conditionalFormatting>
  <conditionalFormatting sqref="AC61">
    <cfRule type="cellIs" dxfId="18" priority="281" operator="equal">
      <formula>"Leve"</formula>
    </cfRule>
  </conditionalFormatting>
  <conditionalFormatting sqref="AE61">
    <cfRule type="cellIs" dxfId="17" priority="282" operator="equal">
      <formula>"Extremo"</formula>
    </cfRule>
  </conditionalFormatting>
  <conditionalFormatting sqref="AE61">
    <cfRule type="cellIs" dxfId="16" priority="283" operator="equal">
      <formula>"Alto"</formula>
    </cfRule>
  </conditionalFormatting>
  <conditionalFormatting sqref="AE61">
    <cfRule type="cellIs" dxfId="15" priority="284" operator="equal">
      <formula>"Moderado"</formula>
    </cfRule>
  </conditionalFormatting>
  <conditionalFormatting sqref="AE61">
    <cfRule type="cellIs" dxfId="14" priority="285" operator="equal">
      <formula>"Bajo"</formula>
    </cfRule>
  </conditionalFormatting>
  <conditionalFormatting sqref="AA62:AA66">
    <cfRule type="cellIs" dxfId="13" priority="286" operator="equal">
      <formula>"Muy Alta"</formula>
    </cfRule>
  </conditionalFormatting>
  <conditionalFormatting sqref="AA62:AA66">
    <cfRule type="cellIs" dxfId="12" priority="287" operator="equal">
      <formula>"Alta"</formula>
    </cfRule>
  </conditionalFormatting>
  <conditionalFormatting sqref="AA62:AA66">
    <cfRule type="cellIs" dxfId="11" priority="288" operator="equal">
      <formula>"Media"</formula>
    </cfRule>
  </conditionalFormatting>
  <conditionalFormatting sqref="AA62:AA66">
    <cfRule type="cellIs" dxfId="10" priority="289" operator="equal">
      <formula>"Baja"</formula>
    </cfRule>
  </conditionalFormatting>
  <conditionalFormatting sqref="AA62:AA66">
    <cfRule type="cellIs" dxfId="9" priority="290" operator="equal">
      <formula>"Muy Baja"</formula>
    </cfRule>
  </conditionalFormatting>
  <conditionalFormatting sqref="AC62:AC66">
    <cfRule type="cellIs" dxfId="8" priority="291" operator="equal">
      <formula>"Catastrófico"</formula>
    </cfRule>
  </conditionalFormatting>
  <conditionalFormatting sqref="AC62:AC66">
    <cfRule type="cellIs" dxfId="7" priority="292" operator="equal">
      <formula>"Mayor"</formula>
    </cfRule>
  </conditionalFormatting>
  <conditionalFormatting sqref="AC62:AC66">
    <cfRule type="cellIs" dxfId="6" priority="293" operator="equal">
      <formula>"Moderado"</formula>
    </cfRule>
  </conditionalFormatting>
  <conditionalFormatting sqref="AC62:AC66">
    <cfRule type="cellIs" dxfId="5" priority="294" operator="equal">
      <formula>"Menor"</formula>
    </cfRule>
  </conditionalFormatting>
  <conditionalFormatting sqref="AC62:AC66">
    <cfRule type="cellIs" dxfId="4" priority="295" operator="equal">
      <formula>"Leve"</formula>
    </cfRule>
  </conditionalFormatting>
  <conditionalFormatting sqref="AE62:AE66">
    <cfRule type="cellIs" dxfId="3" priority="296" operator="equal">
      <formula>"Extremo"</formula>
    </cfRule>
  </conditionalFormatting>
  <conditionalFormatting sqref="AE62:AE66">
    <cfRule type="cellIs" dxfId="2" priority="297" operator="equal">
      <formula>"Alto"</formula>
    </cfRule>
  </conditionalFormatting>
  <conditionalFormatting sqref="AE62:AE66">
    <cfRule type="cellIs" dxfId="1" priority="298" operator="equal">
      <formula>"Moderado"</formula>
    </cfRule>
  </conditionalFormatting>
  <conditionalFormatting sqref="AE62:AE66">
    <cfRule type="cellIs" dxfId="0" priority="299" operator="equal">
      <formula>"Bajo"</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5">
        <x14:dataValidation type="list" allowBlank="1" showErrorMessage="1" xr:uid="{00000000-0002-0000-0100-000000000000}">
          <x14:formula1>
            <xm:f>'Tabla Valoración controles'!$D$11:$D$12</xm:f>
          </x14:formula1>
          <xm:sqref>X10:X66</xm:sqref>
        </x14:dataValidation>
        <x14:dataValidation type="custom" allowBlank="1" showInputMessage="1" showErrorMessage="1" prompt="Recuerde que las acciones se generan bajo la medida de mitigar el riesgo" xr:uid="{00000000-0002-0000-0100-000001000000}">
          <x14:formula1>
            <xm:f>IF(OR(AF10='Opciones Tratamiento'!$B$2,AF10='Opciones Tratamiento'!$B$3,AF10='Opciones Tratamiento'!$B$4),ISBLANK(AF10),ISTEXT(AF10))</xm:f>
          </x14:formula1>
          <xm:sqref>AJ10 AJ11:AK11 AJ12:AJ66</xm:sqref>
        </x14:dataValidation>
        <x14:dataValidation type="list" allowBlank="1" showErrorMessage="1" xr:uid="{00000000-0002-0000-0100-000002000000}">
          <x14:formula1>
            <xm:f>'Opciones Tratamiento'!$E$2:$E$4</xm:f>
          </x14:formula1>
          <xm:sqref>B10 B13 B19 B25 B31 B37 B43 B49 B55 B61</xm:sqref>
        </x14:dataValidation>
        <x14:dataValidation type="list" allowBlank="1" showErrorMessage="1" xr:uid="{00000000-0002-0000-0100-000003000000}">
          <x14:formula1>
            <xm:f>'Tabla Valoración controles'!$D$13:$D$14</xm:f>
          </x14:formula1>
          <xm:sqref>Y10:Y66</xm:sqref>
        </x14:dataValidation>
        <x14:dataValidation type="list" allowBlank="1" showErrorMessage="1" xr:uid="{00000000-0002-0000-0100-000004000000}">
          <x14:formula1>
            <xm:f>'Opciones Tratamiento'!$B$2:$B$5</xm:f>
          </x14:formula1>
          <xm:sqref>AF10 AF12:AF13 AF15:AF19 AF21:AF25 AF27:AF31 AF33:AF37 AF39:AF43 AF45:AF49 AF51:AF55 AF57:AF61 AF63:AF66</xm:sqref>
        </x14:dataValidation>
        <x14:dataValidation type="custom" allowBlank="1" showInputMessage="1" showErrorMessage="1" prompt="Recuerde que las acciones se generan bajo la medida de mitigar el riesgo" xr:uid="{00000000-0002-0000-0100-000005000000}">
          <x14:formula1>
            <xm:f>IF(OR(AF10='Opciones Tratamiento'!$B$2,AF10='Opciones Tratamiento'!$B$3,AF10='Opciones Tratamiento'!$B$4),ISBLANK(AF10),ISTEXT(AF10))</xm:f>
          </x14:formula1>
          <xm:sqref>AH10 AH13:AH66</xm:sqref>
        </x14:dataValidation>
        <x14:dataValidation type="list" allowBlank="1" showErrorMessage="1" xr:uid="{00000000-0002-0000-0100-000006000000}">
          <x14:formula1>
            <xm:f>'Tabla Impacto'!$F$210:$F$221</xm:f>
          </x14:formula1>
          <xm:sqref>L10 L13 L19 L25 L31 L37 L43 L49 L55 L61</xm:sqref>
        </x14:dataValidation>
        <x14:dataValidation type="list" allowBlank="1" showErrorMessage="1" xr:uid="{00000000-0002-0000-0100-000007000000}">
          <x14:formula1>
            <xm:f>'Opciones Tratamiento'!$B$9:$B$10</xm:f>
          </x14:formula1>
          <xm:sqref>AL10:AL14 AL16:AL17 AL19:AL20 AL22:AL23 AL25:AL26 AL28:AL29 AL31:AL32 AL34:AL35 AL37:AL38 AL40:AL41 AL43:AL44 AL46:AL47 AL49:AL50 AL52:AL53 AL55:AL56 AL58:AL59 AL61:AL62 AL64:AL65</xm:sqref>
        </x14:dataValidation>
        <x14:dataValidation type="custom" allowBlank="1" showInputMessage="1" showErrorMessage="1" prompt="Recuerde que las acciones se generan bajo la medida de mitigar el riesgo" xr:uid="{00000000-0002-0000-0100-000008000000}">
          <x14:formula1>
            <xm:f>IF(OR(AF10='Opciones Tratamiento'!$B$2,AF10='Opciones Tratamiento'!$B$3,AF10='Opciones Tratamiento'!$B$4),ISBLANK(AF10),ISTEXT(AF10))</xm:f>
          </x14:formula1>
          <xm:sqref>AK10 AK12:AK66</xm:sqref>
        </x14:dataValidation>
        <x14:dataValidation type="list" allowBlank="1" showErrorMessage="1" xr:uid="{00000000-0002-0000-0100-000009000000}">
          <x14:formula1>
            <xm:f>'Tabla Valoración controles'!$D$9:$D$10</xm:f>
          </x14:formula1>
          <xm:sqref>W10:W66</xm:sqref>
        </x14:dataValidation>
        <x14:dataValidation type="list" allowBlank="1" showErrorMessage="1" xr:uid="{00000000-0002-0000-0100-00000A000000}">
          <x14:formula1>
            <xm:f>'Tabla Valoración controles'!$D$4:$D$6</xm:f>
          </x14:formula1>
          <xm:sqref>T10:T66</xm:sqref>
        </x14:dataValidation>
        <x14:dataValidation type="list" allowBlank="1" showErrorMessage="1" xr:uid="{00000000-0002-0000-0100-00000B000000}">
          <x14:formula1>
            <xm:f>'Tabla Valoración controles'!$D$7:$D$8</xm:f>
          </x14:formula1>
          <xm:sqref>U10:U66</xm:sqref>
        </x14:dataValidation>
        <x14:dataValidation type="custom" allowBlank="1" showInputMessage="1" showErrorMessage="1" prompt="Recuerde que las acciones se generan bajo la medida de mitigar el riesgo" xr:uid="{00000000-0002-0000-0100-00000C000000}">
          <x14:formula1>
            <xm:f>IF(OR(AF10='Opciones Tratamiento'!$B$2,AF10='Opciones Tratamiento'!$B$3,AF10='Opciones Tratamiento'!$B$4),ISBLANK(AF10),ISTEXT(AF10))</xm:f>
          </x14:formula1>
          <xm:sqref>AG10 AG13:AG66</xm:sqref>
        </x14:dataValidation>
        <x14:dataValidation type="custom" allowBlank="1" showInputMessage="1" showErrorMessage="1" prompt="Recuerde que las acciones se generan bajo la medida de mitigar el riesgo" xr:uid="{00000000-0002-0000-0100-00000D000000}">
          <x14:formula1>
            <xm:f>IF(OR(AF10='Opciones Tratamiento'!$B$2,AF10='Opciones Tratamiento'!$B$3,AF10='Opciones Tratamiento'!$B$4),ISBLANK(AF10),ISTEXT(AF10))</xm:f>
          </x14:formula1>
          <xm:sqref>AI10 AI13:AI66</xm:sqref>
        </x14:dataValidation>
        <x14:dataValidation type="list" allowBlank="1" showErrorMessage="1" xr:uid="{00000000-0002-0000-0100-00000E000000}">
          <x14:formula1>
            <xm:f>'Opciones Tratamiento'!$B$13:$B$19</xm:f>
          </x14:formula1>
          <xm:sqref>H13 H19 H25 H31 H37 H43 H49 H55 H61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zoomScale="70" zoomScaleNormal="70" workbookViewId="0"/>
  </sheetViews>
  <sheetFormatPr baseColWidth="10" defaultColWidth="14.44140625" defaultRowHeight="15" customHeight="1"/>
  <cols>
    <col min="1" max="1" width="10.6640625" customWidth="1"/>
    <col min="2" max="39" width="5.6640625" customWidth="1"/>
    <col min="40" max="40" width="10.6640625" customWidth="1"/>
    <col min="41" max="46" width="5.6640625" customWidth="1"/>
    <col min="47" max="61" width="10.6640625" customWidth="1"/>
  </cols>
  <sheetData>
    <row r="1" spans="1:61" ht="14.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84" t="s">
        <v>112</v>
      </c>
      <c r="C2" s="145"/>
      <c r="D2" s="145"/>
      <c r="E2" s="145"/>
      <c r="F2" s="145"/>
      <c r="G2" s="145"/>
      <c r="H2" s="145"/>
      <c r="I2" s="145"/>
      <c r="J2" s="285" t="s">
        <v>15</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47"/>
      <c r="AN2" s="1"/>
      <c r="AO2" s="1"/>
      <c r="AP2" s="1"/>
      <c r="AQ2" s="1"/>
      <c r="AR2" s="1"/>
      <c r="AS2" s="1"/>
      <c r="AT2" s="1"/>
      <c r="AU2" s="1"/>
      <c r="AV2" s="1"/>
      <c r="AW2" s="1"/>
      <c r="AX2" s="1"/>
      <c r="AY2" s="1"/>
      <c r="AZ2" s="1"/>
      <c r="BA2" s="1"/>
      <c r="BB2" s="1"/>
      <c r="BC2" s="1"/>
      <c r="BD2" s="1"/>
      <c r="BE2" s="1"/>
      <c r="BF2" s="1"/>
      <c r="BG2" s="1"/>
      <c r="BH2" s="1"/>
      <c r="BI2" s="1"/>
    </row>
    <row r="3" spans="1:61" ht="18.75" customHeight="1">
      <c r="A3" s="1"/>
      <c r="B3" s="145"/>
      <c r="C3" s="145"/>
      <c r="D3" s="145"/>
      <c r="E3" s="145"/>
      <c r="F3" s="145"/>
      <c r="G3" s="145"/>
      <c r="H3" s="145"/>
      <c r="I3" s="145"/>
      <c r="J3" s="287"/>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288"/>
      <c r="AN3" s="1"/>
      <c r="AO3" s="1"/>
      <c r="AP3" s="1"/>
      <c r="AQ3" s="1"/>
      <c r="AR3" s="1"/>
      <c r="AS3" s="1"/>
      <c r="AT3" s="1"/>
      <c r="AU3" s="1"/>
      <c r="AV3" s="1"/>
      <c r="AW3" s="1"/>
      <c r="AX3" s="1"/>
      <c r="AY3" s="1"/>
      <c r="AZ3" s="1"/>
      <c r="BA3" s="1"/>
      <c r="BB3" s="1"/>
      <c r="BC3" s="1"/>
      <c r="BD3" s="1"/>
      <c r="BE3" s="1"/>
      <c r="BF3" s="1"/>
      <c r="BG3" s="1"/>
      <c r="BH3" s="1"/>
      <c r="BI3" s="1"/>
    </row>
    <row r="4" spans="1:61" ht="15" customHeight="1">
      <c r="A4" s="1"/>
      <c r="B4" s="145"/>
      <c r="C4" s="145"/>
      <c r="D4" s="145"/>
      <c r="E4" s="145"/>
      <c r="F4" s="145"/>
      <c r="G4" s="145"/>
      <c r="H4" s="145"/>
      <c r="I4" s="145"/>
      <c r="J4" s="244"/>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49"/>
      <c r="AN4" s="1"/>
      <c r="AO4" s="1"/>
      <c r="AP4" s="1"/>
      <c r="AQ4" s="1"/>
      <c r="AR4" s="1"/>
      <c r="AS4" s="1"/>
      <c r="AT4" s="1"/>
      <c r="AU4" s="1"/>
      <c r="AV4" s="1"/>
      <c r="AW4" s="1"/>
      <c r="AX4" s="1"/>
      <c r="AY4" s="1"/>
      <c r="AZ4" s="1"/>
      <c r="BA4" s="1"/>
      <c r="BB4" s="1"/>
      <c r="BC4" s="1"/>
      <c r="BD4" s="1"/>
      <c r="BE4" s="1"/>
      <c r="BF4" s="1"/>
      <c r="BG4" s="1"/>
      <c r="BH4" s="1"/>
      <c r="BI4" s="1"/>
    </row>
    <row r="5" spans="1:61" ht="14.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90" t="s">
        <v>113</v>
      </c>
      <c r="C6" s="286"/>
      <c r="D6" s="243"/>
      <c r="E6" s="278" t="s">
        <v>114</v>
      </c>
      <c r="F6" s="279"/>
      <c r="G6" s="279"/>
      <c r="H6" s="279"/>
      <c r="I6" s="261"/>
      <c r="J6" s="251" t="str">
        <f ca="1">IF(AND('Mapa final'!$J$10="Muy Alta",'Mapa final'!$N$10="Leve"),CONCATENATE("R",'Mapa final'!$A$10),"")</f>
        <v/>
      </c>
      <c r="K6" s="252"/>
      <c r="L6" s="253" t="str">
        <f ca="1">IF(AND('Mapa final'!$J$13="Muy Alta",'Mapa final'!$N$13="Leve"),CONCATENATE("R",'Mapa final'!$A$13),"")</f>
        <v/>
      </c>
      <c r="M6" s="252"/>
      <c r="N6" s="253" t="str">
        <f ca="1">IF(AND('Mapa final'!$J$19="Muy Alta",'Mapa final'!$N$19="Leve"),CONCATENATE("R",'Mapa final'!$A$19),"")</f>
        <v/>
      </c>
      <c r="O6" s="261"/>
      <c r="P6" s="251" t="str">
        <f ca="1">IF(AND('Mapa final'!$J$10="Muy Alta",'Mapa final'!$N$10="Menor"),CONCATENATE("R",'Mapa final'!$A$10),"")</f>
        <v/>
      </c>
      <c r="Q6" s="252"/>
      <c r="R6" s="253" t="str">
        <f ca="1">IF(AND('Mapa final'!$J$13="Muy Alta",'Mapa final'!$N$13="Menor"),CONCATENATE("R",'Mapa final'!$A$13),"")</f>
        <v/>
      </c>
      <c r="S6" s="252"/>
      <c r="T6" s="253" t="str">
        <f ca="1">IF(AND('Mapa final'!$J$19="Muy Alta",'Mapa final'!$N$19="Menor"),CONCATENATE("R",'Mapa final'!$A$19),"")</f>
        <v/>
      </c>
      <c r="U6" s="261"/>
      <c r="V6" s="251" t="str">
        <f ca="1">IF(AND('Mapa final'!$J$10="Muy Alta",'Mapa final'!$N$10="Moderado"),CONCATENATE("R",'Mapa final'!$A$10),"")</f>
        <v/>
      </c>
      <c r="W6" s="252"/>
      <c r="X6" s="253" t="str">
        <f ca="1">IF(AND('Mapa final'!$J$13="Muy Alta",'Mapa final'!$N$13="Moderado"),CONCATENATE("R",'Mapa final'!$A$13),"")</f>
        <v/>
      </c>
      <c r="Y6" s="252"/>
      <c r="Z6" s="253" t="str">
        <f ca="1">IF(AND('Mapa final'!$J$19="Muy Alta",'Mapa final'!$N$19="Moderado"),CONCATENATE("R",'Mapa final'!$A$19),"")</f>
        <v/>
      </c>
      <c r="AA6" s="261"/>
      <c r="AB6" s="251" t="str">
        <f ca="1">IF(AND('Mapa final'!$J$10="Muy Alta",'Mapa final'!$N$10="Mayor"),CONCATENATE("R",'Mapa final'!$A$10),"")</f>
        <v/>
      </c>
      <c r="AC6" s="252"/>
      <c r="AD6" s="253" t="str">
        <f ca="1">IF(AND('Mapa final'!$J$13="Muy Alta",'Mapa final'!$N$13="Mayor"),CONCATENATE("R",'Mapa final'!$A$13),"")</f>
        <v/>
      </c>
      <c r="AE6" s="252"/>
      <c r="AF6" s="253" t="str">
        <f ca="1">IF(AND('Mapa final'!$J$19="Muy Alta",'Mapa final'!$N$19="Mayor"),CONCATENATE("R",'Mapa final'!$A$19),"")</f>
        <v/>
      </c>
      <c r="AG6" s="261"/>
      <c r="AH6" s="263" t="str">
        <f ca="1">IF(AND('Mapa final'!$J$10="Muy Alta",'Mapa final'!$N$10="Catastrófico"),CONCATENATE("R",'Mapa final'!$A$10),"")</f>
        <v/>
      </c>
      <c r="AI6" s="252"/>
      <c r="AJ6" s="255" t="str">
        <f ca="1">IF(AND('Mapa final'!$J$13="Muy Alta",'Mapa final'!$N$13="Catastrófico"),CONCATENATE("R",'Mapa final'!$A$13),"")</f>
        <v/>
      </c>
      <c r="AK6" s="252"/>
      <c r="AL6" s="255" t="str">
        <f ca="1">IF(AND('Mapa final'!$J$19="Muy Alta",'Mapa final'!$N$19="Catastrófico"),CONCATENATE("R",'Mapa final'!$A$19),"")</f>
        <v/>
      </c>
      <c r="AM6" s="261"/>
      <c r="AO6" s="277" t="s">
        <v>115</v>
      </c>
      <c r="AP6" s="268"/>
      <c r="AQ6" s="268"/>
      <c r="AR6" s="268"/>
      <c r="AS6" s="268"/>
      <c r="AT6" s="269"/>
      <c r="AU6" s="1"/>
      <c r="AV6" s="1"/>
      <c r="AW6" s="1"/>
      <c r="AX6" s="1"/>
      <c r="AY6" s="1"/>
      <c r="AZ6" s="1"/>
      <c r="BA6" s="1"/>
      <c r="BB6" s="1"/>
      <c r="BC6" s="1"/>
      <c r="BD6" s="1"/>
      <c r="BE6" s="1"/>
      <c r="BF6" s="1"/>
      <c r="BG6" s="1"/>
      <c r="BH6" s="1"/>
      <c r="BI6" s="1"/>
    </row>
    <row r="7" spans="1:61" ht="15" customHeight="1">
      <c r="A7" s="1"/>
      <c r="B7" s="287"/>
      <c r="C7" s="145"/>
      <c r="D7" s="146"/>
      <c r="E7" s="157"/>
      <c r="F7" s="145"/>
      <c r="G7" s="145"/>
      <c r="H7" s="145"/>
      <c r="I7" s="146"/>
      <c r="J7" s="248"/>
      <c r="K7" s="249"/>
      <c r="L7" s="244"/>
      <c r="M7" s="249"/>
      <c r="N7" s="244"/>
      <c r="O7" s="245"/>
      <c r="P7" s="248"/>
      <c r="Q7" s="249"/>
      <c r="R7" s="244"/>
      <c r="S7" s="249"/>
      <c r="T7" s="244"/>
      <c r="U7" s="245"/>
      <c r="V7" s="248"/>
      <c r="W7" s="249"/>
      <c r="X7" s="244"/>
      <c r="Y7" s="249"/>
      <c r="Z7" s="244"/>
      <c r="AA7" s="245"/>
      <c r="AB7" s="248"/>
      <c r="AC7" s="249"/>
      <c r="AD7" s="244"/>
      <c r="AE7" s="249"/>
      <c r="AF7" s="244"/>
      <c r="AG7" s="245"/>
      <c r="AH7" s="248"/>
      <c r="AI7" s="249"/>
      <c r="AJ7" s="244"/>
      <c r="AK7" s="249"/>
      <c r="AL7" s="244"/>
      <c r="AM7" s="245"/>
      <c r="AN7" s="1"/>
      <c r="AO7" s="270"/>
      <c r="AP7" s="145"/>
      <c r="AQ7" s="145"/>
      <c r="AR7" s="145"/>
      <c r="AS7" s="145"/>
      <c r="AT7" s="271"/>
      <c r="AU7" s="1"/>
      <c r="AV7" s="1"/>
      <c r="AW7" s="1"/>
      <c r="AX7" s="1"/>
      <c r="AY7" s="1"/>
      <c r="AZ7" s="1"/>
      <c r="BA7" s="1"/>
      <c r="BB7" s="1"/>
      <c r="BC7" s="1"/>
      <c r="BD7" s="1"/>
      <c r="BE7" s="1"/>
      <c r="BF7" s="1"/>
      <c r="BG7" s="1"/>
      <c r="BH7" s="1"/>
      <c r="BI7" s="1"/>
    </row>
    <row r="8" spans="1:61" ht="15" customHeight="1">
      <c r="A8" s="1"/>
      <c r="B8" s="287"/>
      <c r="C8" s="145"/>
      <c r="D8" s="146"/>
      <c r="E8" s="157"/>
      <c r="F8" s="145"/>
      <c r="G8" s="145"/>
      <c r="H8" s="145"/>
      <c r="I8" s="146"/>
      <c r="J8" s="254" t="str">
        <f ca="1">IF(AND('Mapa final'!$J$25="Muy Alta",'Mapa final'!$N$25="Leve"),CONCATENATE("R",'Mapa final'!$A$25),"")</f>
        <v/>
      </c>
      <c r="K8" s="247"/>
      <c r="L8" s="242" t="str">
        <f ca="1">IF(AND('Mapa final'!$J$31="Muy Alta",'Mapa final'!$N$31="Leve"),CONCATENATE("R",'Mapa final'!$A$31),"")</f>
        <v/>
      </c>
      <c r="M8" s="247"/>
      <c r="N8" s="242" t="str">
        <f ca="1">IF(AND('Mapa final'!$J$37="Muy Alta",'Mapa final'!$N$37="Leve"),CONCATENATE("R",'Mapa final'!$A$37),"")</f>
        <v/>
      </c>
      <c r="O8" s="243"/>
      <c r="P8" s="254" t="str">
        <f ca="1">IF(AND('Mapa final'!$J$25="Muy Alta",'Mapa final'!$N$25="Menor"),CONCATENATE("R",'Mapa final'!$A$25),"")</f>
        <v/>
      </c>
      <c r="Q8" s="247"/>
      <c r="R8" s="242" t="str">
        <f ca="1">IF(AND('Mapa final'!$J$31="Muy Alta",'Mapa final'!$N$31="Menor"),CONCATENATE("R",'Mapa final'!$A$31),"")</f>
        <v/>
      </c>
      <c r="S8" s="247"/>
      <c r="T8" s="242" t="str">
        <f ca="1">IF(AND('Mapa final'!$J$37="Muy Alta",'Mapa final'!$N$37="Menor"),CONCATENATE("R",'Mapa final'!$A$37),"")</f>
        <v/>
      </c>
      <c r="U8" s="243"/>
      <c r="V8" s="254" t="str">
        <f ca="1">IF(AND('Mapa final'!$J$25="Muy Alta",'Mapa final'!$N$25="Moderado"),CONCATENATE("R",'Mapa final'!$A$25),"")</f>
        <v/>
      </c>
      <c r="W8" s="247"/>
      <c r="X8" s="242" t="str">
        <f ca="1">IF(AND('Mapa final'!$J$31="Muy Alta",'Mapa final'!$N$31="Moderado"),CONCATENATE("R",'Mapa final'!$A$31),"")</f>
        <v/>
      </c>
      <c r="Y8" s="247"/>
      <c r="Z8" s="242" t="str">
        <f ca="1">IF(AND('Mapa final'!$J$37="Muy Alta",'Mapa final'!$N$37="Moderado"),CONCATENATE("R",'Mapa final'!$A$37),"")</f>
        <v/>
      </c>
      <c r="AA8" s="243"/>
      <c r="AB8" s="254" t="str">
        <f ca="1">IF(AND('Mapa final'!$J$25="Muy Alta",'Mapa final'!$N$25="Mayor"),CONCATENATE("R",'Mapa final'!$A$25),"")</f>
        <v/>
      </c>
      <c r="AC8" s="247"/>
      <c r="AD8" s="242" t="str">
        <f ca="1">IF(AND('Mapa final'!$J$31="Muy Alta",'Mapa final'!$N$31="Mayor"),CONCATENATE("R",'Mapa final'!$A$31),"")</f>
        <v/>
      </c>
      <c r="AE8" s="247"/>
      <c r="AF8" s="242" t="str">
        <f ca="1">IF(AND('Mapa final'!$J$37="Muy Alta",'Mapa final'!$N$37="Mayor"),CONCATENATE("R",'Mapa final'!$A$37),"")</f>
        <v/>
      </c>
      <c r="AG8" s="243"/>
      <c r="AH8" s="246" t="str">
        <f ca="1">IF(AND('Mapa final'!$J$25="Muy Alta",'Mapa final'!$N$25="Catastrófico"),CONCATENATE("R",'Mapa final'!$A$25),"")</f>
        <v/>
      </c>
      <c r="AI8" s="247"/>
      <c r="AJ8" s="250" t="str">
        <f ca="1">IF(AND('Mapa final'!$J$31="Muy Alta",'Mapa final'!$N$31="Catastrófico"),CONCATENATE("R",'Mapa final'!$A$31),"")</f>
        <v/>
      </c>
      <c r="AK8" s="247"/>
      <c r="AL8" s="250" t="str">
        <f ca="1">IF(AND('Mapa final'!$J$37="Muy Alta",'Mapa final'!$N$37="Catastrófico"),CONCATENATE("R",'Mapa final'!$A$37),"")</f>
        <v/>
      </c>
      <c r="AM8" s="243"/>
      <c r="AN8" s="1"/>
      <c r="AO8" s="270"/>
      <c r="AP8" s="145"/>
      <c r="AQ8" s="145"/>
      <c r="AR8" s="145"/>
      <c r="AS8" s="145"/>
      <c r="AT8" s="271"/>
      <c r="AU8" s="1"/>
      <c r="AV8" s="1"/>
      <c r="AW8" s="1"/>
      <c r="AX8" s="1"/>
      <c r="AY8" s="1"/>
      <c r="AZ8" s="1"/>
      <c r="BA8" s="1"/>
      <c r="BB8" s="1"/>
      <c r="BC8" s="1"/>
      <c r="BD8" s="1"/>
      <c r="BE8" s="1"/>
      <c r="BF8" s="1"/>
      <c r="BG8" s="1"/>
      <c r="BH8" s="1"/>
      <c r="BI8" s="1"/>
    </row>
    <row r="9" spans="1:61" ht="15" customHeight="1">
      <c r="A9" s="1"/>
      <c r="B9" s="287"/>
      <c r="C9" s="145"/>
      <c r="D9" s="146"/>
      <c r="E9" s="157"/>
      <c r="F9" s="145"/>
      <c r="G9" s="145"/>
      <c r="H9" s="145"/>
      <c r="I9" s="146"/>
      <c r="J9" s="248"/>
      <c r="K9" s="249"/>
      <c r="L9" s="244"/>
      <c r="M9" s="249"/>
      <c r="N9" s="244"/>
      <c r="O9" s="245"/>
      <c r="P9" s="248"/>
      <c r="Q9" s="249"/>
      <c r="R9" s="244"/>
      <c r="S9" s="249"/>
      <c r="T9" s="244"/>
      <c r="U9" s="245"/>
      <c r="V9" s="248"/>
      <c r="W9" s="249"/>
      <c r="X9" s="244"/>
      <c r="Y9" s="249"/>
      <c r="Z9" s="244"/>
      <c r="AA9" s="245"/>
      <c r="AB9" s="248"/>
      <c r="AC9" s="249"/>
      <c r="AD9" s="244"/>
      <c r="AE9" s="249"/>
      <c r="AF9" s="244"/>
      <c r="AG9" s="245"/>
      <c r="AH9" s="248"/>
      <c r="AI9" s="249"/>
      <c r="AJ9" s="244"/>
      <c r="AK9" s="249"/>
      <c r="AL9" s="244"/>
      <c r="AM9" s="245"/>
      <c r="AN9" s="1"/>
      <c r="AO9" s="270"/>
      <c r="AP9" s="145"/>
      <c r="AQ9" s="145"/>
      <c r="AR9" s="145"/>
      <c r="AS9" s="145"/>
      <c r="AT9" s="271"/>
      <c r="AU9" s="1"/>
      <c r="AV9" s="1"/>
      <c r="AW9" s="1"/>
      <c r="AX9" s="1"/>
      <c r="AY9" s="1"/>
      <c r="AZ9" s="1"/>
      <c r="BA9" s="1"/>
      <c r="BB9" s="1"/>
      <c r="BC9" s="1"/>
      <c r="BD9" s="1"/>
      <c r="BE9" s="1"/>
      <c r="BF9" s="1"/>
      <c r="BG9" s="1"/>
      <c r="BH9" s="1"/>
      <c r="BI9" s="1"/>
    </row>
    <row r="10" spans="1:61" ht="15" customHeight="1">
      <c r="A10" s="1"/>
      <c r="B10" s="287"/>
      <c r="C10" s="145"/>
      <c r="D10" s="146"/>
      <c r="E10" s="157"/>
      <c r="F10" s="145"/>
      <c r="G10" s="145"/>
      <c r="H10" s="145"/>
      <c r="I10" s="146"/>
      <c r="J10" s="254" t="str">
        <f ca="1">IF(AND('Mapa final'!$J$43="Muy Alta",'Mapa final'!$N$43="Leve"),CONCATENATE("R",'Mapa final'!$A$43),"")</f>
        <v/>
      </c>
      <c r="K10" s="247"/>
      <c r="L10" s="242" t="str">
        <f ca="1">IF(AND('Mapa final'!$J$49="Muy Alta",'Mapa final'!$N$49="Leve"),CONCATENATE("R",'Mapa final'!$A$49),"")</f>
        <v/>
      </c>
      <c r="M10" s="247"/>
      <c r="N10" s="242" t="str">
        <f ca="1">IF(AND('Mapa final'!$J$55="Muy Alta",'Mapa final'!$N$55="Leve"),CONCATENATE("R",'Mapa final'!$A$55),"")</f>
        <v/>
      </c>
      <c r="O10" s="243"/>
      <c r="P10" s="254" t="str">
        <f ca="1">IF(AND('Mapa final'!$J$43="Muy Alta",'Mapa final'!$N$43="Menor"),CONCATENATE("R",'Mapa final'!$A$43),"")</f>
        <v/>
      </c>
      <c r="Q10" s="247"/>
      <c r="R10" s="242" t="str">
        <f ca="1">IF(AND('Mapa final'!$J$49="Muy Alta",'Mapa final'!$N$49="Menor"),CONCATENATE("R",'Mapa final'!$A$49),"")</f>
        <v/>
      </c>
      <c r="S10" s="247"/>
      <c r="T10" s="242" t="str">
        <f ca="1">IF(AND('Mapa final'!$J$55="Muy Alta",'Mapa final'!$N$55="Menor"),CONCATENATE("R",'Mapa final'!$A$55),"")</f>
        <v/>
      </c>
      <c r="U10" s="243"/>
      <c r="V10" s="254" t="str">
        <f ca="1">IF(AND('Mapa final'!$J$43="Muy Alta",'Mapa final'!$N$43="Moderado"),CONCATENATE("R",'Mapa final'!$A$43),"")</f>
        <v/>
      </c>
      <c r="W10" s="247"/>
      <c r="X10" s="242" t="str">
        <f ca="1">IF(AND('Mapa final'!$J$49="Muy Alta",'Mapa final'!$N$49="Moderado"),CONCATENATE("R",'Mapa final'!$A$49),"")</f>
        <v/>
      </c>
      <c r="Y10" s="247"/>
      <c r="Z10" s="242" t="str">
        <f ca="1">IF(AND('Mapa final'!$J$55="Muy Alta",'Mapa final'!$N$55="Moderado"),CONCATENATE("R",'Mapa final'!$A$55),"")</f>
        <v/>
      </c>
      <c r="AA10" s="243"/>
      <c r="AB10" s="254" t="str">
        <f ca="1">IF(AND('Mapa final'!$J$43="Muy Alta",'Mapa final'!$N$43="Mayor"),CONCATENATE("R",'Mapa final'!$A$43),"")</f>
        <v/>
      </c>
      <c r="AC10" s="247"/>
      <c r="AD10" s="242" t="str">
        <f ca="1">IF(AND('Mapa final'!$J$49="Muy Alta",'Mapa final'!$N$49="Mayor"),CONCATENATE("R",'Mapa final'!$A$49),"")</f>
        <v/>
      </c>
      <c r="AE10" s="247"/>
      <c r="AF10" s="242" t="str">
        <f ca="1">IF(AND('Mapa final'!$J$55="Muy Alta",'Mapa final'!$N$55="Mayor"),CONCATENATE("R",'Mapa final'!$A$55),"")</f>
        <v/>
      </c>
      <c r="AG10" s="243"/>
      <c r="AH10" s="246" t="str">
        <f ca="1">IF(AND('Mapa final'!$J$43="Muy Alta",'Mapa final'!$N$43="Catastrófico"),CONCATENATE("R",'Mapa final'!$A$43),"")</f>
        <v/>
      </c>
      <c r="AI10" s="247"/>
      <c r="AJ10" s="250" t="str">
        <f ca="1">IF(AND('Mapa final'!$J$49="Muy Alta",'Mapa final'!$N$49="Catastrófico"),CONCATENATE("R",'Mapa final'!$A$49),"")</f>
        <v/>
      </c>
      <c r="AK10" s="247"/>
      <c r="AL10" s="250" t="str">
        <f ca="1">IF(AND('Mapa final'!$J$55="Muy Alta",'Mapa final'!$N$55="Catastrófico"),CONCATENATE("R",'Mapa final'!$A$55),"")</f>
        <v/>
      </c>
      <c r="AM10" s="243"/>
      <c r="AN10" s="1"/>
      <c r="AO10" s="270"/>
      <c r="AP10" s="145"/>
      <c r="AQ10" s="145"/>
      <c r="AR10" s="145"/>
      <c r="AS10" s="145"/>
      <c r="AT10" s="271"/>
      <c r="AU10" s="1"/>
      <c r="AV10" s="1"/>
      <c r="AW10" s="1"/>
      <c r="AX10" s="1"/>
      <c r="AY10" s="1"/>
      <c r="AZ10" s="1"/>
      <c r="BA10" s="1"/>
      <c r="BB10" s="1"/>
      <c r="BC10" s="1"/>
      <c r="BD10" s="1"/>
      <c r="BE10" s="1"/>
      <c r="BF10" s="1"/>
      <c r="BG10" s="1"/>
      <c r="BH10" s="1"/>
      <c r="BI10" s="1"/>
    </row>
    <row r="11" spans="1:61" ht="15" customHeight="1">
      <c r="A11" s="1"/>
      <c r="B11" s="287"/>
      <c r="C11" s="145"/>
      <c r="D11" s="146"/>
      <c r="E11" s="157"/>
      <c r="F11" s="145"/>
      <c r="G11" s="145"/>
      <c r="H11" s="145"/>
      <c r="I11" s="146"/>
      <c r="J11" s="248"/>
      <c r="K11" s="249"/>
      <c r="L11" s="244"/>
      <c r="M11" s="249"/>
      <c r="N11" s="244"/>
      <c r="O11" s="245"/>
      <c r="P11" s="248"/>
      <c r="Q11" s="249"/>
      <c r="R11" s="244"/>
      <c r="S11" s="249"/>
      <c r="T11" s="244"/>
      <c r="U11" s="245"/>
      <c r="V11" s="248"/>
      <c r="W11" s="249"/>
      <c r="X11" s="244"/>
      <c r="Y11" s="249"/>
      <c r="Z11" s="244"/>
      <c r="AA11" s="245"/>
      <c r="AB11" s="248"/>
      <c r="AC11" s="249"/>
      <c r="AD11" s="244"/>
      <c r="AE11" s="249"/>
      <c r="AF11" s="244"/>
      <c r="AG11" s="245"/>
      <c r="AH11" s="248"/>
      <c r="AI11" s="249"/>
      <c r="AJ11" s="244"/>
      <c r="AK11" s="249"/>
      <c r="AL11" s="244"/>
      <c r="AM11" s="245"/>
      <c r="AN11" s="1"/>
      <c r="AO11" s="270"/>
      <c r="AP11" s="145"/>
      <c r="AQ11" s="145"/>
      <c r="AR11" s="145"/>
      <c r="AS11" s="145"/>
      <c r="AT11" s="271"/>
      <c r="AU11" s="1"/>
      <c r="AV11" s="1"/>
      <c r="AW11" s="1"/>
      <c r="AX11" s="1"/>
      <c r="AY11" s="1"/>
      <c r="AZ11" s="1"/>
      <c r="BA11" s="1"/>
      <c r="BB11" s="1"/>
      <c r="BC11" s="1"/>
      <c r="BD11" s="1"/>
      <c r="BE11" s="1"/>
      <c r="BF11" s="1"/>
      <c r="BG11" s="1"/>
      <c r="BH11" s="1"/>
      <c r="BI11" s="1"/>
    </row>
    <row r="12" spans="1:61" ht="15" customHeight="1">
      <c r="A12" s="1"/>
      <c r="B12" s="287"/>
      <c r="C12" s="145"/>
      <c r="D12" s="146"/>
      <c r="E12" s="157"/>
      <c r="F12" s="145"/>
      <c r="G12" s="145"/>
      <c r="H12" s="145"/>
      <c r="I12" s="146"/>
      <c r="J12" s="254" t="str">
        <f ca="1">IF(AND('Mapa final'!$J$61="Muy Alta",'Mapa final'!$N$61="Leve"),CONCATENATE("R",'Mapa final'!$A$61),"")</f>
        <v/>
      </c>
      <c r="K12" s="247"/>
      <c r="L12" s="242" t="str">
        <f>IF(AND('Mapa final'!$J$67="Muy Alta",'Mapa final'!$N$67="Leve"),CONCATENATE("R",'Mapa final'!$A$67),"")</f>
        <v/>
      </c>
      <c r="M12" s="247"/>
      <c r="N12" s="242" t="str">
        <f>IF(AND('Mapa final'!$J$73="Muy Alta",'Mapa final'!$N$73="Leve"),CONCATENATE("R",'Mapa final'!$A$73),"")</f>
        <v/>
      </c>
      <c r="O12" s="243"/>
      <c r="P12" s="254" t="str">
        <f ca="1">IF(AND('Mapa final'!$J$61="Muy Alta",'Mapa final'!$N$61="Menor"),CONCATENATE("R",'Mapa final'!$A$61),"")</f>
        <v/>
      </c>
      <c r="Q12" s="247"/>
      <c r="R12" s="242" t="str">
        <f>IF(AND('Mapa final'!$J$67="Muy Alta",'Mapa final'!$N$67="Menor"),CONCATENATE("R",'Mapa final'!$A$67),"")</f>
        <v/>
      </c>
      <c r="S12" s="247"/>
      <c r="T12" s="242" t="str">
        <f>IF(AND('Mapa final'!$J$73="Muy Alta",'Mapa final'!$N$73="Menor"),CONCATENATE("R",'Mapa final'!$A$73),"")</f>
        <v/>
      </c>
      <c r="U12" s="243"/>
      <c r="V12" s="254" t="str">
        <f ca="1">IF(AND('Mapa final'!$J$61="Muy Alta",'Mapa final'!$N$61="Moderado"),CONCATENATE("R",'Mapa final'!$A$61),"")</f>
        <v/>
      </c>
      <c r="W12" s="247"/>
      <c r="X12" s="242" t="str">
        <f>IF(AND('Mapa final'!$J$67="Muy Alta",'Mapa final'!$N$67="Moderado"),CONCATENATE("R",'Mapa final'!$A$67),"")</f>
        <v/>
      </c>
      <c r="Y12" s="247"/>
      <c r="Z12" s="242" t="str">
        <f>IF(AND('Mapa final'!$J$73="Muy Alta",'Mapa final'!$N$73="Moderado"),CONCATENATE("R",'Mapa final'!$A$73),"")</f>
        <v/>
      </c>
      <c r="AA12" s="243"/>
      <c r="AB12" s="254" t="str">
        <f ca="1">IF(AND('Mapa final'!$J$61="Muy Alta",'Mapa final'!$N$61="Mayor"),CONCATENATE("R",'Mapa final'!$A$61),"")</f>
        <v/>
      </c>
      <c r="AC12" s="247"/>
      <c r="AD12" s="242" t="str">
        <f>IF(AND('Mapa final'!$J$67="Muy Alta",'Mapa final'!$N$67="Mayor"),CONCATENATE("R",'Mapa final'!$A$67),"")</f>
        <v/>
      </c>
      <c r="AE12" s="247"/>
      <c r="AF12" s="242" t="str">
        <f>IF(AND('Mapa final'!$J$73="Muy Alta",'Mapa final'!$N$73="Mayor"),CONCATENATE("R",'Mapa final'!$A$73),"")</f>
        <v/>
      </c>
      <c r="AG12" s="243"/>
      <c r="AH12" s="246" t="str">
        <f ca="1">IF(AND('Mapa final'!$J$61="Muy Alta",'Mapa final'!$N$61="Catastrófico"),CONCATENATE("R",'Mapa final'!$A$61),"")</f>
        <v/>
      </c>
      <c r="AI12" s="247"/>
      <c r="AJ12" s="250" t="str">
        <f>IF(AND('Mapa final'!$J$67="Muy Alta",'Mapa final'!$N$67="Catastrófico"),CONCATENATE("R",'Mapa final'!$A$67),"")</f>
        <v/>
      </c>
      <c r="AK12" s="247"/>
      <c r="AL12" s="250" t="str">
        <f>IF(AND('Mapa final'!$J$73="Muy Alta",'Mapa final'!$N$73="Catastrófico"),CONCATENATE("R",'Mapa final'!$A$73),"")</f>
        <v/>
      </c>
      <c r="AM12" s="243"/>
      <c r="AN12" s="1"/>
      <c r="AO12" s="270"/>
      <c r="AP12" s="145"/>
      <c r="AQ12" s="145"/>
      <c r="AR12" s="145"/>
      <c r="AS12" s="145"/>
      <c r="AT12" s="271"/>
      <c r="AU12" s="1"/>
      <c r="AV12" s="1"/>
      <c r="AW12" s="1"/>
      <c r="AX12" s="1"/>
      <c r="AY12" s="1"/>
      <c r="AZ12" s="1"/>
      <c r="BA12" s="1"/>
      <c r="BB12" s="1"/>
      <c r="BC12" s="1"/>
      <c r="BD12" s="1"/>
      <c r="BE12" s="1"/>
      <c r="BF12" s="1"/>
      <c r="BG12" s="1"/>
      <c r="BH12" s="1"/>
      <c r="BI12" s="1"/>
    </row>
    <row r="13" spans="1:61" ht="15.75" customHeight="1">
      <c r="A13" s="1"/>
      <c r="B13" s="287"/>
      <c r="C13" s="145"/>
      <c r="D13" s="146"/>
      <c r="E13" s="256"/>
      <c r="F13" s="280"/>
      <c r="G13" s="280"/>
      <c r="H13" s="280"/>
      <c r="I13" s="259"/>
      <c r="J13" s="248"/>
      <c r="K13" s="249"/>
      <c r="L13" s="244"/>
      <c r="M13" s="249"/>
      <c r="N13" s="244"/>
      <c r="O13" s="245"/>
      <c r="P13" s="248"/>
      <c r="Q13" s="249"/>
      <c r="R13" s="244"/>
      <c r="S13" s="249"/>
      <c r="T13" s="244"/>
      <c r="U13" s="245"/>
      <c r="V13" s="248"/>
      <c r="W13" s="249"/>
      <c r="X13" s="244"/>
      <c r="Y13" s="249"/>
      <c r="Z13" s="244"/>
      <c r="AA13" s="245"/>
      <c r="AB13" s="248"/>
      <c r="AC13" s="249"/>
      <c r="AD13" s="244"/>
      <c r="AE13" s="249"/>
      <c r="AF13" s="244"/>
      <c r="AG13" s="245"/>
      <c r="AH13" s="256"/>
      <c r="AI13" s="257"/>
      <c r="AJ13" s="258"/>
      <c r="AK13" s="257"/>
      <c r="AL13" s="258"/>
      <c r="AM13" s="259"/>
      <c r="AN13" s="1"/>
      <c r="AO13" s="272"/>
      <c r="AP13" s="273"/>
      <c r="AQ13" s="273"/>
      <c r="AR13" s="273"/>
      <c r="AS13" s="273"/>
      <c r="AT13" s="274"/>
      <c r="AU13" s="1"/>
      <c r="AV13" s="1"/>
      <c r="AW13" s="1"/>
      <c r="AX13" s="1"/>
      <c r="AY13" s="1"/>
      <c r="AZ13" s="1"/>
      <c r="BA13" s="1"/>
      <c r="BB13" s="1"/>
      <c r="BC13" s="1"/>
      <c r="BD13" s="1"/>
      <c r="BE13" s="1"/>
      <c r="BF13" s="1"/>
      <c r="BG13" s="1"/>
      <c r="BH13" s="1"/>
      <c r="BI13" s="1"/>
    </row>
    <row r="14" spans="1:61" ht="15" customHeight="1">
      <c r="A14" s="1"/>
      <c r="B14" s="287"/>
      <c r="C14" s="145"/>
      <c r="D14" s="146"/>
      <c r="E14" s="278" t="s">
        <v>116</v>
      </c>
      <c r="F14" s="279"/>
      <c r="G14" s="279"/>
      <c r="H14" s="279"/>
      <c r="I14" s="279"/>
      <c r="J14" s="262" t="str">
        <f ca="1">IF(AND('Mapa final'!$J$10="Alta",'Mapa final'!$N$10="Leve"),CONCATENATE("R",'Mapa final'!$A$10),"")</f>
        <v/>
      </c>
      <c r="K14" s="252"/>
      <c r="L14" s="260" t="str">
        <f ca="1">IF(AND('Mapa final'!$J$13="Alta",'Mapa final'!$N$13="Leve"),CONCATENATE("R",'Mapa final'!$A$13),"")</f>
        <v/>
      </c>
      <c r="M14" s="252"/>
      <c r="N14" s="260" t="str">
        <f ca="1">IF(AND('Mapa final'!$J$19="Alta",'Mapa final'!$N$19="Leve"),CONCATENATE("R",'Mapa final'!$A$19),"")</f>
        <v/>
      </c>
      <c r="O14" s="261"/>
      <c r="P14" s="262" t="str">
        <f ca="1">IF(AND('Mapa final'!$J$10="Alta",'Mapa final'!$N$10="Menor"),CONCATENATE("R",'Mapa final'!$A$10),"")</f>
        <v/>
      </c>
      <c r="Q14" s="252"/>
      <c r="R14" s="260" t="str">
        <f ca="1">IF(AND('Mapa final'!$J$13="Alta",'Mapa final'!$N$13="Menor"),CONCATENATE("R",'Mapa final'!$A$13),"")</f>
        <v/>
      </c>
      <c r="S14" s="252"/>
      <c r="T14" s="260" t="str">
        <f ca="1">IF(AND('Mapa final'!$J$19="Alta",'Mapa final'!$N$19="Menor"),CONCATENATE("R",'Mapa final'!$A$19),"")</f>
        <v/>
      </c>
      <c r="U14" s="261"/>
      <c r="V14" s="251" t="str">
        <f ca="1">IF(AND('Mapa final'!$J$10="Alta",'Mapa final'!$N$10="Moderado"),CONCATENATE("R",'Mapa final'!$A$10),"")</f>
        <v/>
      </c>
      <c r="W14" s="252"/>
      <c r="X14" s="253" t="str">
        <f ca="1">IF(AND('Mapa final'!$J$13="Alta",'Mapa final'!$N$13="Moderado"),CONCATENATE("R",'Mapa final'!$A$13),"")</f>
        <v/>
      </c>
      <c r="Y14" s="252"/>
      <c r="Z14" s="253" t="str">
        <f ca="1">IF(AND('Mapa final'!$J$19="Alta",'Mapa final'!$N$19="Moderado"),CONCATENATE("R",'Mapa final'!$A$19),"")</f>
        <v/>
      </c>
      <c r="AA14" s="261"/>
      <c r="AB14" s="251" t="str">
        <f ca="1">IF(AND('Mapa final'!$J$10="Alta",'Mapa final'!$N$10="Mayor"),CONCATENATE("R",'Mapa final'!$A$10),"")</f>
        <v/>
      </c>
      <c r="AC14" s="252"/>
      <c r="AD14" s="253" t="str">
        <f ca="1">IF(AND('Mapa final'!$J$13="Alta",'Mapa final'!$N$13="Mayor"),CONCATENATE("R",'Mapa final'!$A$13),"")</f>
        <v/>
      </c>
      <c r="AE14" s="252"/>
      <c r="AF14" s="253" t="str">
        <f ca="1">IF(AND('Mapa final'!$J$19="Alta",'Mapa final'!$N$19="Mayor"),CONCATENATE("R",'Mapa final'!$A$19),"")</f>
        <v/>
      </c>
      <c r="AG14" s="261"/>
      <c r="AH14" s="263" t="str">
        <f ca="1">IF(AND('Mapa final'!$J$10="Alta",'Mapa final'!$N$10="Catastrófico"),CONCATENATE("R",'Mapa final'!$A$10),"")</f>
        <v/>
      </c>
      <c r="AI14" s="252"/>
      <c r="AJ14" s="255" t="str">
        <f ca="1">IF(AND('Mapa final'!$J$13="Alta",'Mapa final'!$N$13="Catastrófico"),CONCATENATE("R",'Mapa final'!$A$13),"")</f>
        <v/>
      </c>
      <c r="AK14" s="252"/>
      <c r="AL14" s="255" t="str">
        <f ca="1">IF(AND('Mapa final'!$J$19="Alta",'Mapa final'!$N$19="Catastrófico"),CONCATENATE("R",'Mapa final'!$A$19),"")</f>
        <v/>
      </c>
      <c r="AM14" s="261"/>
      <c r="AN14" s="1"/>
      <c r="AO14" s="275" t="s">
        <v>117</v>
      </c>
      <c r="AP14" s="268"/>
      <c r="AQ14" s="268"/>
      <c r="AR14" s="268"/>
      <c r="AS14" s="268"/>
      <c r="AT14" s="269"/>
      <c r="AU14" s="1"/>
      <c r="AV14" s="1"/>
      <c r="AW14" s="1"/>
      <c r="AX14" s="1"/>
      <c r="AY14" s="1"/>
      <c r="AZ14" s="1"/>
      <c r="BA14" s="1"/>
      <c r="BB14" s="1"/>
      <c r="BC14" s="1"/>
      <c r="BD14" s="1"/>
      <c r="BE14" s="1"/>
      <c r="BF14" s="1"/>
      <c r="BG14" s="1"/>
      <c r="BH14" s="1"/>
      <c r="BI14" s="1"/>
    </row>
    <row r="15" spans="1:61" ht="15" customHeight="1">
      <c r="A15" s="1"/>
      <c r="B15" s="287"/>
      <c r="C15" s="145"/>
      <c r="D15" s="146"/>
      <c r="E15" s="157"/>
      <c r="F15" s="145"/>
      <c r="G15" s="145"/>
      <c r="H15" s="145"/>
      <c r="I15" s="145"/>
      <c r="J15" s="248"/>
      <c r="K15" s="249"/>
      <c r="L15" s="244"/>
      <c r="M15" s="249"/>
      <c r="N15" s="244"/>
      <c r="O15" s="245"/>
      <c r="P15" s="248"/>
      <c r="Q15" s="249"/>
      <c r="R15" s="244"/>
      <c r="S15" s="249"/>
      <c r="T15" s="244"/>
      <c r="U15" s="245"/>
      <c r="V15" s="248"/>
      <c r="W15" s="249"/>
      <c r="X15" s="244"/>
      <c r="Y15" s="249"/>
      <c r="Z15" s="244"/>
      <c r="AA15" s="245"/>
      <c r="AB15" s="248"/>
      <c r="AC15" s="249"/>
      <c r="AD15" s="244"/>
      <c r="AE15" s="249"/>
      <c r="AF15" s="244"/>
      <c r="AG15" s="245"/>
      <c r="AH15" s="248"/>
      <c r="AI15" s="249"/>
      <c r="AJ15" s="244"/>
      <c r="AK15" s="249"/>
      <c r="AL15" s="244"/>
      <c r="AM15" s="245"/>
      <c r="AN15" s="1"/>
      <c r="AO15" s="270"/>
      <c r="AP15" s="145"/>
      <c r="AQ15" s="145"/>
      <c r="AR15" s="145"/>
      <c r="AS15" s="145"/>
      <c r="AT15" s="271"/>
      <c r="AU15" s="1"/>
      <c r="AV15" s="1"/>
      <c r="AW15" s="1"/>
      <c r="AX15" s="1"/>
      <c r="AY15" s="1"/>
      <c r="AZ15" s="1"/>
      <c r="BA15" s="1"/>
      <c r="BB15" s="1"/>
      <c r="BC15" s="1"/>
      <c r="BD15" s="1"/>
      <c r="BE15" s="1"/>
      <c r="BF15" s="1"/>
      <c r="BG15" s="1"/>
      <c r="BH15" s="1"/>
      <c r="BI15" s="1"/>
    </row>
    <row r="16" spans="1:61" ht="15" customHeight="1">
      <c r="A16" s="1"/>
      <c r="B16" s="287"/>
      <c r="C16" s="145"/>
      <c r="D16" s="146"/>
      <c r="E16" s="157"/>
      <c r="F16" s="145"/>
      <c r="G16" s="145"/>
      <c r="H16" s="145"/>
      <c r="I16" s="145"/>
      <c r="J16" s="266" t="str">
        <f ca="1">IF(AND('Mapa final'!$J$25="Alta",'Mapa final'!$N$25="Leve"),CONCATENATE("R",'Mapa final'!$A$25),"")</f>
        <v/>
      </c>
      <c r="K16" s="247"/>
      <c r="L16" s="265" t="str">
        <f ca="1">IF(AND('Mapa final'!$J$31="Alta",'Mapa final'!$N$31="Leve"),CONCATENATE("R",'Mapa final'!$A$31),"")</f>
        <v/>
      </c>
      <c r="M16" s="247"/>
      <c r="N16" s="265" t="str">
        <f ca="1">IF(AND('Mapa final'!$J$37="Alta",'Mapa final'!$N$37="Leve"),CONCATENATE("R",'Mapa final'!$A$37),"")</f>
        <v/>
      </c>
      <c r="O16" s="243"/>
      <c r="P16" s="266" t="str">
        <f ca="1">IF(AND('Mapa final'!$J$25="Alta",'Mapa final'!$N$25="Menor"),CONCATENATE("R",'Mapa final'!$A$25),"")</f>
        <v/>
      </c>
      <c r="Q16" s="247"/>
      <c r="R16" s="265" t="str">
        <f ca="1">IF(AND('Mapa final'!$J$31="Alta",'Mapa final'!$N$31="Menor"),CONCATENATE("R",'Mapa final'!$A$31),"")</f>
        <v/>
      </c>
      <c r="S16" s="247"/>
      <c r="T16" s="265" t="str">
        <f ca="1">IF(AND('Mapa final'!$J$37="Alta",'Mapa final'!$N$37="Menor"),CONCATENATE("R",'Mapa final'!$A$37),"")</f>
        <v/>
      </c>
      <c r="U16" s="243"/>
      <c r="V16" s="254" t="str">
        <f ca="1">IF(AND('Mapa final'!$J$25="Alta",'Mapa final'!$N$25="Moderado"),CONCATENATE("R",'Mapa final'!$A$25),"")</f>
        <v/>
      </c>
      <c r="W16" s="247"/>
      <c r="X16" s="242" t="str">
        <f ca="1">IF(AND('Mapa final'!$J$31="Alta",'Mapa final'!$N$31="Moderado"),CONCATENATE("R",'Mapa final'!$A$31),"")</f>
        <v/>
      </c>
      <c r="Y16" s="247"/>
      <c r="Z16" s="242" t="str">
        <f ca="1">IF(AND('Mapa final'!$J$37="Alta",'Mapa final'!$N$37="Moderado"),CONCATENATE("R",'Mapa final'!$A$37),"")</f>
        <v/>
      </c>
      <c r="AA16" s="243"/>
      <c r="AB16" s="254" t="str">
        <f ca="1">IF(AND('Mapa final'!$J$25="Alta",'Mapa final'!$N$25="Mayor"),CONCATENATE("R",'Mapa final'!$A$25),"")</f>
        <v/>
      </c>
      <c r="AC16" s="247"/>
      <c r="AD16" s="242" t="str">
        <f ca="1">IF(AND('Mapa final'!$J$31="Alta",'Mapa final'!$N$31="Mayor"),CONCATENATE("R",'Mapa final'!$A$31),"")</f>
        <v/>
      </c>
      <c r="AE16" s="247"/>
      <c r="AF16" s="242" t="str">
        <f ca="1">IF(AND('Mapa final'!$J$37="Alta",'Mapa final'!$N$37="Mayor"),CONCATENATE("R",'Mapa final'!$A$37),"")</f>
        <v/>
      </c>
      <c r="AG16" s="243"/>
      <c r="AH16" s="246" t="str">
        <f ca="1">IF(AND('Mapa final'!$J$25="Alta",'Mapa final'!$N$25="Catastrófico"),CONCATENATE("R",'Mapa final'!$A$25),"")</f>
        <v/>
      </c>
      <c r="AI16" s="247"/>
      <c r="AJ16" s="250" t="str">
        <f ca="1">IF(AND('Mapa final'!$J$31="Alta",'Mapa final'!$N$31="Catastrófico"),CONCATENATE("R",'Mapa final'!$A$31),"")</f>
        <v/>
      </c>
      <c r="AK16" s="247"/>
      <c r="AL16" s="250" t="str">
        <f ca="1">IF(AND('Mapa final'!$J$37="Alta",'Mapa final'!$N$37="Catastrófico"),CONCATENATE("R",'Mapa final'!$A$37),"")</f>
        <v/>
      </c>
      <c r="AM16" s="243"/>
      <c r="AN16" s="1"/>
      <c r="AO16" s="270"/>
      <c r="AP16" s="145"/>
      <c r="AQ16" s="145"/>
      <c r="AR16" s="145"/>
      <c r="AS16" s="145"/>
      <c r="AT16" s="271"/>
      <c r="AU16" s="1"/>
      <c r="AV16" s="1"/>
      <c r="AW16" s="1"/>
      <c r="AX16" s="1"/>
      <c r="AY16" s="1"/>
      <c r="AZ16" s="1"/>
      <c r="BA16" s="1"/>
      <c r="BB16" s="1"/>
      <c r="BC16" s="1"/>
      <c r="BD16" s="1"/>
      <c r="BE16" s="1"/>
      <c r="BF16" s="1"/>
      <c r="BG16" s="1"/>
      <c r="BH16" s="1"/>
      <c r="BI16" s="1"/>
    </row>
    <row r="17" spans="1:61" ht="15" customHeight="1">
      <c r="A17" s="1"/>
      <c r="B17" s="287"/>
      <c r="C17" s="145"/>
      <c r="D17" s="146"/>
      <c r="E17" s="157"/>
      <c r="F17" s="145"/>
      <c r="G17" s="145"/>
      <c r="H17" s="145"/>
      <c r="I17" s="145"/>
      <c r="J17" s="248"/>
      <c r="K17" s="249"/>
      <c r="L17" s="244"/>
      <c r="M17" s="249"/>
      <c r="N17" s="244"/>
      <c r="O17" s="245"/>
      <c r="P17" s="248"/>
      <c r="Q17" s="249"/>
      <c r="R17" s="244"/>
      <c r="S17" s="249"/>
      <c r="T17" s="244"/>
      <c r="U17" s="245"/>
      <c r="V17" s="248"/>
      <c r="W17" s="249"/>
      <c r="X17" s="244"/>
      <c r="Y17" s="249"/>
      <c r="Z17" s="244"/>
      <c r="AA17" s="245"/>
      <c r="AB17" s="248"/>
      <c r="AC17" s="249"/>
      <c r="AD17" s="244"/>
      <c r="AE17" s="249"/>
      <c r="AF17" s="244"/>
      <c r="AG17" s="245"/>
      <c r="AH17" s="248"/>
      <c r="AI17" s="249"/>
      <c r="AJ17" s="244"/>
      <c r="AK17" s="249"/>
      <c r="AL17" s="244"/>
      <c r="AM17" s="245"/>
      <c r="AN17" s="1"/>
      <c r="AO17" s="270"/>
      <c r="AP17" s="145"/>
      <c r="AQ17" s="145"/>
      <c r="AR17" s="145"/>
      <c r="AS17" s="145"/>
      <c r="AT17" s="271"/>
      <c r="AU17" s="1"/>
      <c r="AV17" s="1"/>
      <c r="AW17" s="1"/>
      <c r="AX17" s="1"/>
      <c r="AY17" s="1"/>
      <c r="AZ17" s="1"/>
      <c r="BA17" s="1"/>
      <c r="BB17" s="1"/>
      <c r="BC17" s="1"/>
      <c r="BD17" s="1"/>
      <c r="BE17" s="1"/>
      <c r="BF17" s="1"/>
      <c r="BG17" s="1"/>
      <c r="BH17" s="1"/>
      <c r="BI17" s="1"/>
    </row>
    <row r="18" spans="1:61" ht="15" customHeight="1">
      <c r="A18" s="1"/>
      <c r="B18" s="287"/>
      <c r="C18" s="145"/>
      <c r="D18" s="146"/>
      <c r="E18" s="157"/>
      <c r="F18" s="145"/>
      <c r="G18" s="145"/>
      <c r="H18" s="145"/>
      <c r="I18" s="145"/>
      <c r="J18" s="266" t="str">
        <f ca="1">IF(AND('Mapa final'!$J$43="Alta",'Mapa final'!$N$43="Leve"),CONCATENATE("R",'Mapa final'!$A$43),"")</f>
        <v/>
      </c>
      <c r="K18" s="247"/>
      <c r="L18" s="265" t="str">
        <f ca="1">IF(AND('Mapa final'!$J$49="Alta",'Mapa final'!$N$49="Leve"),CONCATENATE("R",'Mapa final'!$A$49),"")</f>
        <v/>
      </c>
      <c r="M18" s="247"/>
      <c r="N18" s="265" t="str">
        <f ca="1">IF(AND('Mapa final'!$J$55="Alta",'Mapa final'!$N$55="Leve"),CONCATENATE("R",'Mapa final'!$A$55),"")</f>
        <v/>
      </c>
      <c r="O18" s="243"/>
      <c r="P18" s="266" t="str">
        <f ca="1">IF(AND('Mapa final'!$J$43="Alta",'Mapa final'!$N$43="Menor"),CONCATENATE("R",'Mapa final'!$A$43),"")</f>
        <v/>
      </c>
      <c r="Q18" s="247"/>
      <c r="R18" s="265" t="str">
        <f ca="1">IF(AND('Mapa final'!$J$49="Alta",'Mapa final'!$N$49="Menor"),CONCATENATE("R",'Mapa final'!$A$49),"")</f>
        <v/>
      </c>
      <c r="S18" s="247"/>
      <c r="T18" s="265" t="str">
        <f ca="1">IF(AND('Mapa final'!$J$55="Alta",'Mapa final'!$N$55="Menor"),CONCATENATE("R",'Mapa final'!$A$55),"")</f>
        <v/>
      </c>
      <c r="U18" s="243"/>
      <c r="V18" s="254" t="str">
        <f ca="1">IF(AND('Mapa final'!$J$43="Alta",'Mapa final'!$N$43="Moderado"),CONCATENATE("R",'Mapa final'!$A$43),"")</f>
        <v/>
      </c>
      <c r="W18" s="247"/>
      <c r="X18" s="242" t="str">
        <f ca="1">IF(AND('Mapa final'!$J$49="Alta",'Mapa final'!$N$49="Moderado"),CONCATENATE("R",'Mapa final'!$A$49),"")</f>
        <v/>
      </c>
      <c r="Y18" s="247"/>
      <c r="Z18" s="242" t="str">
        <f ca="1">IF(AND('Mapa final'!$J$55="Alta",'Mapa final'!$N$55="Moderado"),CONCATENATE("R",'Mapa final'!$A$55),"")</f>
        <v/>
      </c>
      <c r="AA18" s="243"/>
      <c r="AB18" s="254" t="str">
        <f ca="1">IF(AND('Mapa final'!$J$43="Alta",'Mapa final'!$N$43="Mayor"),CONCATENATE("R",'Mapa final'!$A$43),"")</f>
        <v/>
      </c>
      <c r="AC18" s="247"/>
      <c r="AD18" s="242" t="str">
        <f ca="1">IF(AND('Mapa final'!$J$49="Alta",'Mapa final'!$N$49="Mayor"),CONCATENATE("R",'Mapa final'!$A$49),"")</f>
        <v/>
      </c>
      <c r="AE18" s="247"/>
      <c r="AF18" s="242" t="str">
        <f ca="1">IF(AND('Mapa final'!$J$55="Alta",'Mapa final'!$N$55="Mayor"),CONCATENATE("R",'Mapa final'!$A$55),"")</f>
        <v/>
      </c>
      <c r="AG18" s="243"/>
      <c r="AH18" s="246" t="str">
        <f ca="1">IF(AND('Mapa final'!$J$43="Alta",'Mapa final'!$N$43="Catastrófico"),CONCATENATE("R",'Mapa final'!$A$43),"")</f>
        <v/>
      </c>
      <c r="AI18" s="247"/>
      <c r="AJ18" s="250" t="str">
        <f ca="1">IF(AND('Mapa final'!$J$49="Alta",'Mapa final'!$N$49="Catastrófico"),CONCATENATE("R",'Mapa final'!$A$49),"")</f>
        <v/>
      </c>
      <c r="AK18" s="247"/>
      <c r="AL18" s="250" t="str">
        <f ca="1">IF(AND('Mapa final'!$J$55="Alta",'Mapa final'!$N$55="Catastrófico"),CONCATENATE("R",'Mapa final'!$A$55),"")</f>
        <v/>
      </c>
      <c r="AM18" s="243"/>
      <c r="AN18" s="1"/>
      <c r="AO18" s="270"/>
      <c r="AP18" s="145"/>
      <c r="AQ18" s="145"/>
      <c r="AR18" s="145"/>
      <c r="AS18" s="145"/>
      <c r="AT18" s="271"/>
      <c r="AU18" s="1"/>
      <c r="AV18" s="1"/>
      <c r="AW18" s="1"/>
      <c r="AX18" s="1"/>
      <c r="AY18" s="1"/>
      <c r="AZ18" s="1"/>
      <c r="BA18" s="1"/>
      <c r="BB18" s="1"/>
      <c r="BC18" s="1"/>
      <c r="BD18" s="1"/>
      <c r="BE18" s="1"/>
      <c r="BF18" s="1"/>
      <c r="BG18" s="1"/>
      <c r="BH18" s="1"/>
      <c r="BI18" s="1"/>
    </row>
    <row r="19" spans="1:61" ht="15" customHeight="1">
      <c r="A19" s="1"/>
      <c r="B19" s="287"/>
      <c r="C19" s="145"/>
      <c r="D19" s="146"/>
      <c r="E19" s="157"/>
      <c r="F19" s="145"/>
      <c r="G19" s="145"/>
      <c r="H19" s="145"/>
      <c r="I19" s="145"/>
      <c r="J19" s="248"/>
      <c r="K19" s="249"/>
      <c r="L19" s="244"/>
      <c r="M19" s="249"/>
      <c r="N19" s="244"/>
      <c r="O19" s="245"/>
      <c r="P19" s="248"/>
      <c r="Q19" s="249"/>
      <c r="R19" s="244"/>
      <c r="S19" s="249"/>
      <c r="T19" s="244"/>
      <c r="U19" s="245"/>
      <c r="V19" s="248"/>
      <c r="W19" s="249"/>
      <c r="X19" s="244"/>
      <c r="Y19" s="249"/>
      <c r="Z19" s="244"/>
      <c r="AA19" s="245"/>
      <c r="AB19" s="248"/>
      <c r="AC19" s="249"/>
      <c r="AD19" s="244"/>
      <c r="AE19" s="249"/>
      <c r="AF19" s="244"/>
      <c r="AG19" s="245"/>
      <c r="AH19" s="248"/>
      <c r="AI19" s="249"/>
      <c r="AJ19" s="244"/>
      <c r="AK19" s="249"/>
      <c r="AL19" s="244"/>
      <c r="AM19" s="245"/>
      <c r="AN19" s="1"/>
      <c r="AO19" s="270"/>
      <c r="AP19" s="145"/>
      <c r="AQ19" s="145"/>
      <c r="AR19" s="145"/>
      <c r="AS19" s="145"/>
      <c r="AT19" s="271"/>
      <c r="AU19" s="1"/>
      <c r="AV19" s="1"/>
      <c r="AW19" s="1"/>
      <c r="AX19" s="1"/>
      <c r="AY19" s="1"/>
      <c r="AZ19" s="1"/>
      <c r="BA19" s="1"/>
      <c r="BB19" s="1"/>
      <c r="BC19" s="1"/>
      <c r="BD19" s="1"/>
      <c r="BE19" s="1"/>
      <c r="BF19" s="1"/>
      <c r="BG19" s="1"/>
      <c r="BH19" s="1"/>
      <c r="BI19" s="1"/>
    </row>
    <row r="20" spans="1:61" ht="15" customHeight="1">
      <c r="A20" s="1"/>
      <c r="B20" s="287"/>
      <c r="C20" s="145"/>
      <c r="D20" s="146"/>
      <c r="E20" s="157"/>
      <c r="F20" s="145"/>
      <c r="G20" s="145"/>
      <c r="H20" s="145"/>
      <c r="I20" s="145"/>
      <c r="J20" s="266" t="str">
        <f ca="1">IF(AND('Mapa final'!$J$61="Alta",'Mapa final'!$N$61="Leve"),CONCATENATE("R",'Mapa final'!$A$61),"")</f>
        <v/>
      </c>
      <c r="K20" s="247"/>
      <c r="L20" s="265" t="str">
        <f>IF(AND('Mapa final'!$J$67="Alta",'Mapa final'!$N$67="Leve"),CONCATENATE("R",'Mapa final'!$A$67),"")</f>
        <v/>
      </c>
      <c r="M20" s="247"/>
      <c r="N20" s="265" t="str">
        <f>IF(AND('Mapa final'!$J$73="Alta",'Mapa final'!$N$73="Leve"),CONCATENATE("R",'Mapa final'!$A$73),"")</f>
        <v/>
      </c>
      <c r="O20" s="243"/>
      <c r="P20" s="266" t="str">
        <f ca="1">IF(AND('Mapa final'!$J$61="Alta",'Mapa final'!$N$61="Menor"),CONCATENATE("R",'Mapa final'!$A$61),"")</f>
        <v/>
      </c>
      <c r="Q20" s="247"/>
      <c r="R20" s="265" t="str">
        <f>IF(AND('Mapa final'!$J$67="Alta",'Mapa final'!$N$67="Menor"),CONCATENATE("R",'Mapa final'!$A$67),"")</f>
        <v/>
      </c>
      <c r="S20" s="247"/>
      <c r="T20" s="265" t="str">
        <f>IF(AND('Mapa final'!$J$73="Alta",'Mapa final'!$N$73="Menor"),CONCATENATE("R",'Mapa final'!$A$73),"")</f>
        <v/>
      </c>
      <c r="U20" s="243"/>
      <c r="V20" s="254" t="str">
        <f ca="1">IF(AND('Mapa final'!$J$61="Alta",'Mapa final'!$N$61="Moderado"),CONCATENATE("R",'Mapa final'!$A$61),"")</f>
        <v/>
      </c>
      <c r="W20" s="247"/>
      <c r="X20" s="242" t="str">
        <f>IF(AND('Mapa final'!$J$67="Alta",'Mapa final'!$N$67="Moderado"),CONCATENATE("R",'Mapa final'!$A$67),"")</f>
        <v/>
      </c>
      <c r="Y20" s="247"/>
      <c r="Z20" s="242" t="str">
        <f>IF(AND('Mapa final'!$J$73="Alta",'Mapa final'!$N$73="Moderado"),CONCATENATE("R",'Mapa final'!$A$73),"")</f>
        <v/>
      </c>
      <c r="AA20" s="243"/>
      <c r="AB20" s="254" t="str">
        <f ca="1">IF(AND('Mapa final'!$J$61="Alta",'Mapa final'!$N$61="Mayor"),CONCATENATE("R",'Mapa final'!$A$61),"")</f>
        <v/>
      </c>
      <c r="AC20" s="247"/>
      <c r="AD20" s="242" t="str">
        <f>IF(AND('Mapa final'!$J$67="Alta",'Mapa final'!$N$67="Mayor"),CONCATENATE("R",'Mapa final'!$A$67),"")</f>
        <v/>
      </c>
      <c r="AE20" s="247"/>
      <c r="AF20" s="242" t="str">
        <f>IF(AND('Mapa final'!$J$73="Alta",'Mapa final'!$N$73="Mayor"),CONCATENATE("R",'Mapa final'!$A$73),"")</f>
        <v/>
      </c>
      <c r="AG20" s="243"/>
      <c r="AH20" s="246" t="str">
        <f ca="1">IF(AND('Mapa final'!$J$61="Alta",'Mapa final'!$N$61="Catastrófico"),CONCATENATE("R",'Mapa final'!$A$61),"")</f>
        <v/>
      </c>
      <c r="AI20" s="247"/>
      <c r="AJ20" s="250" t="str">
        <f>IF(AND('Mapa final'!$J$67="Alta",'Mapa final'!$N$67="Catastrófico"),CONCATENATE("R",'Mapa final'!$A$67),"")</f>
        <v/>
      </c>
      <c r="AK20" s="247"/>
      <c r="AL20" s="250" t="str">
        <f>IF(AND('Mapa final'!$J$73="Alta",'Mapa final'!$N$73="Catastrófico"),CONCATENATE("R",'Mapa final'!$A$73),"")</f>
        <v/>
      </c>
      <c r="AM20" s="243"/>
      <c r="AN20" s="1"/>
      <c r="AO20" s="270"/>
      <c r="AP20" s="145"/>
      <c r="AQ20" s="145"/>
      <c r="AR20" s="145"/>
      <c r="AS20" s="145"/>
      <c r="AT20" s="271"/>
      <c r="AU20" s="1"/>
      <c r="AV20" s="1"/>
      <c r="AW20" s="1"/>
      <c r="AX20" s="1"/>
      <c r="AY20" s="1"/>
      <c r="AZ20" s="1"/>
      <c r="BA20" s="1"/>
      <c r="BB20" s="1"/>
      <c r="BC20" s="1"/>
      <c r="BD20" s="1"/>
      <c r="BE20" s="1"/>
      <c r="BF20" s="1"/>
      <c r="BG20" s="1"/>
      <c r="BH20" s="1"/>
      <c r="BI20" s="1"/>
    </row>
    <row r="21" spans="1:61" ht="15.75" customHeight="1">
      <c r="A21" s="1"/>
      <c r="B21" s="287"/>
      <c r="C21" s="145"/>
      <c r="D21" s="146"/>
      <c r="E21" s="256"/>
      <c r="F21" s="280"/>
      <c r="G21" s="280"/>
      <c r="H21" s="280"/>
      <c r="I21" s="280"/>
      <c r="J21" s="256"/>
      <c r="K21" s="257"/>
      <c r="L21" s="258"/>
      <c r="M21" s="257"/>
      <c r="N21" s="258"/>
      <c r="O21" s="259"/>
      <c r="P21" s="256"/>
      <c r="Q21" s="257"/>
      <c r="R21" s="258"/>
      <c r="S21" s="257"/>
      <c r="T21" s="258"/>
      <c r="U21" s="259"/>
      <c r="V21" s="256"/>
      <c r="W21" s="257"/>
      <c r="X21" s="258"/>
      <c r="Y21" s="257"/>
      <c r="Z21" s="258"/>
      <c r="AA21" s="259"/>
      <c r="AB21" s="256"/>
      <c r="AC21" s="257"/>
      <c r="AD21" s="258"/>
      <c r="AE21" s="257"/>
      <c r="AF21" s="258"/>
      <c r="AG21" s="259"/>
      <c r="AH21" s="256"/>
      <c r="AI21" s="257"/>
      <c r="AJ21" s="258"/>
      <c r="AK21" s="257"/>
      <c r="AL21" s="258"/>
      <c r="AM21" s="259"/>
      <c r="AN21" s="1"/>
      <c r="AO21" s="272"/>
      <c r="AP21" s="273"/>
      <c r="AQ21" s="273"/>
      <c r="AR21" s="273"/>
      <c r="AS21" s="273"/>
      <c r="AT21" s="274"/>
      <c r="AU21" s="1"/>
      <c r="AV21" s="1"/>
      <c r="AW21" s="1"/>
      <c r="AX21" s="1"/>
      <c r="AY21" s="1"/>
      <c r="AZ21" s="1"/>
      <c r="BA21" s="1"/>
      <c r="BB21" s="1"/>
      <c r="BC21" s="1"/>
      <c r="BD21" s="1"/>
      <c r="BE21" s="1"/>
      <c r="BF21" s="1"/>
      <c r="BG21" s="1"/>
      <c r="BH21" s="1"/>
      <c r="BI21" s="1"/>
    </row>
    <row r="22" spans="1:61" ht="15.75" customHeight="1">
      <c r="A22" s="1"/>
      <c r="B22" s="287"/>
      <c r="C22" s="145"/>
      <c r="D22" s="146"/>
      <c r="E22" s="278" t="s">
        <v>118</v>
      </c>
      <c r="F22" s="279"/>
      <c r="G22" s="279"/>
      <c r="H22" s="279"/>
      <c r="I22" s="261"/>
      <c r="J22" s="262" t="str">
        <f ca="1">IF(AND('Mapa final'!$J$10="Media",'Mapa final'!$N$10="Leve"),CONCATENATE("R",'Mapa final'!$A$10),"")</f>
        <v/>
      </c>
      <c r="K22" s="252"/>
      <c r="L22" s="260" t="str">
        <f ca="1">IF(AND('Mapa final'!$J$13="Media",'Mapa final'!$N$13="Leve"),CONCATENATE("R",'Mapa final'!$A$13),"")</f>
        <v/>
      </c>
      <c r="M22" s="252"/>
      <c r="N22" s="260" t="str">
        <f ca="1">IF(AND('Mapa final'!$J$19="Media",'Mapa final'!$N$19="Leve"),CONCATENATE("R",'Mapa final'!$A$19),"")</f>
        <v/>
      </c>
      <c r="O22" s="261"/>
      <c r="P22" s="262" t="str">
        <f ca="1">IF(AND('Mapa final'!$J$10="Media",'Mapa final'!$N$10="Menor"),CONCATENATE("R",'Mapa final'!$A$10),"")</f>
        <v/>
      </c>
      <c r="Q22" s="252"/>
      <c r="R22" s="260" t="str">
        <f ca="1">IF(AND('Mapa final'!$J$13="Media",'Mapa final'!$N$13="Menor"),CONCATENATE("R",'Mapa final'!$A$13),"")</f>
        <v/>
      </c>
      <c r="S22" s="252"/>
      <c r="T22" s="260" t="str">
        <f ca="1">IF(AND('Mapa final'!$J$19="Media",'Mapa final'!$N$19="Menor"),CONCATENATE("R",'Mapa final'!$A$19),"")</f>
        <v/>
      </c>
      <c r="U22" s="261"/>
      <c r="V22" s="262" t="str">
        <f ca="1">IF(AND('Mapa final'!$J$10="Media",'Mapa final'!$N$10="Moderado"),CONCATENATE("R",'Mapa final'!$A$10),"")</f>
        <v/>
      </c>
      <c r="W22" s="252"/>
      <c r="X22" s="260" t="str">
        <f ca="1">IF(AND('Mapa final'!$J$13="Media",'Mapa final'!$N$13="Moderado"),CONCATENATE("R",'Mapa final'!$A$13),"")</f>
        <v/>
      </c>
      <c r="Y22" s="252"/>
      <c r="Z22" s="260" t="str">
        <f ca="1">IF(AND('Mapa final'!$J$19="Media",'Mapa final'!$N$19="Moderado"),CONCATENATE("R",'Mapa final'!$A$19),"")</f>
        <v/>
      </c>
      <c r="AA22" s="261"/>
      <c r="AB22" s="251" t="str">
        <f ca="1">IF(AND('Mapa final'!$J$10="Media",'Mapa final'!$N$10="Mayor"),CONCATENATE("R",'Mapa final'!$A$10),"")</f>
        <v/>
      </c>
      <c r="AC22" s="252"/>
      <c r="AD22" s="253" t="str">
        <f ca="1">IF(AND('Mapa final'!$J$13="Media",'Mapa final'!$N$13="Mayor"),CONCATENATE("R",'Mapa final'!$A$13),"")</f>
        <v/>
      </c>
      <c r="AE22" s="252"/>
      <c r="AF22" s="253" t="str">
        <f ca="1">IF(AND('Mapa final'!$J$19="Media",'Mapa final'!$N$19="Mayor"),CONCATENATE("R",'Mapa final'!$A$19),"")</f>
        <v/>
      </c>
      <c r="AG22" s="261"/>
      <c r="AH22" s="263" t="str">
        <f ca="1">IF(AND('Mapa final'!$J$10="Media",'Mapa final'!$N$10="Catastrófico"),CONCATENATE("R",'Mapa final'!$A$10),"")</f>
        <v/>
      </c>
      <c r="AI22" s="252"/>
      <c r="AJ22" s="255" t="str">
        <f ca="1">IF(AND('Mapa final'!$J$13="Media",'Mapa final'!$N$13="Catastrófico"),CONCATENATE("R",'Mapa final'!$A$13),"")</f>
        <v/>
      </c>
      <c r="AK22" s="252"/>
      <c r="AL22" s="255" t="str">
        <f ca="1">IF(AND('Mapa final'!$J$19="Media",'Mapa final'!$N$19="Catastrófico"),CONCATENATE("R",'Mapa final'!$A$19),"")</f>
        <v/>
      </c>
      <c r="AM22" s="261"/>
      <c r="AN22" s="1"/>
      <c r="AO22" s="276" t="s">
        <v>119</v>
      </c>
      <c r="AP22" s="268"/>
      <c r="AQ22" s="268"/>
      <c r="AR22" s="268"/>
      <c r="AS22" s="268"/>
      <c r="AT22" s="269"/>
      <c r="AU22" s="1"/>
      <c r="AV22" s="1"/>
      <c r="AW22" s="1"/>
      <c r="AX22" s="1"/>
      <c r="AY22" s="1"/>
      <c r="AZ22" s="1"/>
      <c r="BA22" s="1"/>
      <c r="BB22" s="1"/>
      <c r="BC22" s="1"/>
      <c r="BD22" s="1"/>
      <c r="BE22" s="1"/>
      <c r="BF22" s="1"/>
      <c r="BG22" s="1"/>
      <c r="BH22" s="1"/>
      <c r="BI22" s="1"/>
    </row>
    <row r="23" spans="1:61" ht="15.75" customHeight="1">
      <c r="A23" s="1"/>
      <c r="B23" s="287"/>
      <c r="C23" s="145"/>
      <c r="D23" s="146"/>
      <c r="E23" s="157"/>
      <c r="F23" s="145"/>
      <c r="G23" s="145"/>
      <c r="H23" s="145"/>
      <c r="I23" s="146"/>
      <c r="J23" s="248"/>
      <c r="K23" s="249"/>
      <c r="L23" s="244"/>
      <c r="M23" s="249"/>
      <c r="N23" s="244"/>
      <c r="O23" s="245"/>
      <c r="P23" s="248"/>
      <c r="Q23" s="249"/>
      <c r="R23" s="244"/>
      <c r="S23" s="249"/>
      <c r="T23" s="244"/>
      <c r="U23" s="245"/>
      <c r="V23" s="248"/>
      <c r="W23" s="249"/>
      <c r="X23" s="244"/>
      <c r="Y23" s="249"/>
      <c r="Z23" s="244"/>
      <c r="AA23" s="245"/>
      <c r="AB23" s="248"/>
      <c r="AC23" s="249"/>
      <c r="AD23" s="244"/>
      <c r="AE23" s="249"/>
      <c r="AF23" s="244"/>
      <c r="AG23" s="245"/>
      <c r="AH23" s="248"/>
      <c r="AI23" s="249"/>
      <c r="AJ23" s="244"/>
      <c r="AK23" s="249"/>
      <c r="AL23" s="244"/>
      <c r="AM23" s="245"/>
      <c r="AN23" s="1"/>
      <c r="AO23" s="270"/>
      <c r="AP23" s="145"/>
      <c r="AQ23" s="145"/>
      <c r="AR23" s="145"/>
      <c r="AS23" s="145"/>
      <c r="AT23" s="271"/>
      <c r="AU23" s="1"/>
      <c r="AV23" s="1"/>
      <c r="AW23" s="1"/>
      <c r="AX23" s="1"/>
      <c r="AY23" s="1"/>
      <c r="AZ23" s="1"/>
      <c r="BA23" s="1"/>
      <c r="BB23" s="1"/>
      <c r="BC23" s="1"/>
      <c r="BD23" s="1"/>
      <c r="BE23" s="1"/>
      <c r="BF23" s="1"/>
      <c r="BG23" s="1"/>
      <c r="BH23" s="1"/>
      <c r="BI23" s="1"/>
    </row>
    <row r="24" spans="1:61" ht="15.75" customHeight="1">
      <c r="A24" s="1"/>
      <c r="B24" s="287"/>
      <c r="C24" s="145"/>
      <c r="D24" s="146"/>
      <c r="E24" s="157"/>
      <c r="F24" s="145"/>
      <c r="G24" s="145"/>
      <c r="H24" s="145"/>
      <c r="I24" s="146"/>
      <c r="J24" s="266" t="str">
        <f ca="1">IF(AND('Mapa final'!$J$25="Media",'Mapa final'!$N$25="Leve"),CONCATENATE("R",'Mapa final'!$A$25),"")</f>
        <v/>
      </c>
      <c r="K24" s="247"/>
      <c r="L24" s="265" t="str">
        <f ca="1">IF(AND('Mapa final'!$J$31="Media",'Mapa final'!$N$31="Leve"),CONCATENATE("R",'Mapa final'!$A$31),"")</f>
        <v/>
      </c>
      <c r="M24" s="247"/>
      <c r="N24" s="265" t="str">
        <f ca="1">IF(AND('Mapa final'!$J$37="Media",'Mapa final'!$N$37="Leve"),CONCATENATE("R",'Mapa final'!$A$37),"")</f>
        <v/>
      </c>
      <c r="O24" s="243"/>
      <c r="P24" s="266" t="str">
        <f ca="1">IF(AND('Mapa final'!$J$25="Media",'Mapa final'!$N$25="Menor"),CONCATENATE("R",'Mapa final'!$A$25),"")</f>
        <v/>
      </c>
      <c r="Q24" s="247"/>
      <c r="R24" s="265" t="str">
        <f ca="1">IF(AND('Mapa final'!$J$31="Media",'Mapa final'!$N$31="Menor"),CONCATENATE("R",'Mapa final'!$A$31),"")</f>
        <v/>
      </c>
      <c r="S24" s="247"/>
      <c r="T24" s="265" t="str">
        <f ca="1">IF(AND('Mapa final'!$J$37="Media",'Mapa final'!$N$37="Menor"),CONCATENATE("R",'Mapa final'!$A$37),"")</f>
        <v/>
      </c>
      <c r="U24" s="243"/>
      <c r="V24" s="266" t="str">
        <f ca="1">IF(AND('Mapa final'!$J$25="Media",'Mapa final'!$N$25="Moderado"),CONCATENATE("R",'Mapa final'!$A$25),"")</f>
        <v/>
      </c>
      <c r="W24" s="247"/>
      <c r="X24" s="265" t="str">
        <f ca="1">IF(AND('Mapa final'!$J$31="Media",'Mapa final'!$N$31="Moderado"),CONCATENATE("R",'Mapa final'!$A$31),"")</f>
        <v/>
      </c>
      <c r="Y24" s="247"/>
      <c r="Z24" s="265" t="str">
        <f ca="1">IF(AND('Mapa final'!$J$37="Media",'Mapa final'!$N$37="Moderado"),CONCATENATE("R",'Mapa final'!$A$37),"")</f>
        <v/>
      </c>
      <c r="AA24" s="243"/>
      <c r="AB24" s="254" t="str">
        <f ca="1">IF(AND('Mapa final'!$J$25="Media",'Mapa final'!$N$25="Mayor"),CONCATENATE("R",'Mapa final'!$A$25),"")</f>
        <v/>
      </c>
      <c r="AC24" s="247"/>
      <c r="AD24" s="242" t="str">
        <f ca="1">IF(AND('Mapa final'!$J$31="Media",'Mapa final'!$N$31="Mayor"),CONCATENATE("R",'Mapa final'!$A$31),"")</f>
        <v/>
      </c>
      <c r="AE24" s="247"/>
      <c r="AF24" s="242" t="str">
        <f ca="1">IF(AND('Mapa final'!$J$37="Media",'Mapa final'!$N$37="Mayor"),CONCATENATE("R",'Mapa final'!$A$37),"")</f>
        <v/>
      </c>
      <c r="AG24" s="243"/>
      <c r="AH24" s="246" t="str">
        <f ca="1">IF(AND('Mapa final'!$J$25="Media",'Mapa final'!$N$25="Catastrófico"),CONCATENATE("R",'Mapa final'!$A$25),"")</f>
        <v/>
      </c>
      <c r="AI24" s="247"/>
      <c r="AJ24" s="250" t="str">
        <f ca="1">IF(AND('Mapa final'!$J$31="Media",'Mapa final'!$N$31="Catastrófico"),CONCATENATE("R",'Mapa final'!$A$31),"")</f>
        <v/>
      </c>
      <c r="AK24" s="247"/>
      <c r="AL24" s="250" t="str">
        <f ca="1">IF(AND('Mapa final'!$J$37="Media",'Mapa final'!$N$37="Catastrófico"),CONCATENATE("R",'Mapa final'!$A$37),"")</f>
        <v/>
      </c>
      <c r="AM24" s="243"/>
      <c r="AN24" s="1"/>
      <c r="AO24" s="270"/>
      <c r="AP24" s="145"/>
      <c r="AQ24" s="145"/>
      <c r="AR24" s="145"/>
      <c r="AS24" s="145"/>
      <c r="AT24" s="271"/>
      <c r="AU24" s="1"/>
      <c r="AV24" s="1"/>
      <c r="AW24" s="1"/>
      <c r="AX24" s="1"/>
      <c r="AY24" s="1"/>
      <c r="AZ24" s="1"/>
      <c r="BA24" s="1"/>
      <c r="BB24" s="1"/>
      <c r="BC24" s="1"/>
      <c r="BD24" s="1"/>
      <c r="BE24" s="1"/>
      <c r="BF24" s="1"/>
      <c r="BG24" s="1"/>
      <c r="BH24" s="1"/>
      <c r="BI24" s="1"/>
    </row>
    <row r="25" spans="1:61" ht="15.75" customHeight="1">
      <c r="A25" s="1"/>
      <c r="B25" s="287"/>
      <c r="C25" s="145"/>
      <c r="D25" s="146"/>
      <c r="E25" s="157"/>
      <c r="F25" s="145"/>
      <c r="G25" s="145"/>
      <c r="H25" s="145"/>
      <c r="I25" s="146"/>
      <c r="J25" s="248"/>
      <c r="K25" s="249"/>
      <c r="L25" s="244"/>
      <c r="M25" s="249"/>
      <c r="N25" s="244"/>
      <c r="O25" s="245"/>
      <c r="P25" s="248"/>
      <c r="Q25" s="249"/>
      <c r="R25" s="244"/>
      <c r="S25" s="249"/>
      <c r="T25" s="244"/>
      <c r="U25" s="245"/>
      <c r="V25" s="248"/>
      <c r="W25" s="249"/>
      <c r="X25" s="244"/>
      <c r="Y25" s="249"/>
      <c r="Z25" s="244"/>
      <c r="AA25" s="245"/>
      <c r="AB25" s="248"/>
      <c r="AC25" s="249"/>
      <c r="AD25" s="244"/>
      <c r="AE25" s="249"/>
      <c r="AF25" s="244"/>
      <c r="AG25" s="245"/>
      <c r="AH25" s="248"/>
      <c r="AI25" s="249"/>
      <c r="AJ25" s="244"/>
      <c r="AK25" s="249"/>
      <c r="AL25" s="244"/>
      <c r="AM25" s="245"/>
      <c r="AN25" s="1"/>
      <c r="AO25" s="270"/>
      <c r="AP25" s="145"/>
      <c r="AQ25" s="145"/>
      <c r="AR25" s="145"/>
      <c r="AS25" s="145"/>
      <c r="AT25" s="271"/>
      <c r="AU25" s="1"/>
      <c r="AV25" s="1"/>
      <c r="AW25" s="1"/>
      <c r="AX25" s="1"/>
      <c r="AY25" s="1"/>
      <c r="AZ25" s="1"/>
      <c r="BA25" s="1"/>
      <c r="BB25" s="1"/>
      <c r="BC25" s="1"/>
      <c r="BD25" s="1"/>
      <c r="BE25" s="1"/>
      <c r="BF25" s="1"/>
      <c r="BG25" s="1"/>
      <c r="BH25" s="1"/>
      <c r="BI25" s="1"/>
    </row>
    <row r="26" spans="1:61" ht="15.75" customHeight="1">
      <c r="A26" s="1"/>
      <c r="B26" s="287"/>
      <c r="C26" s="145"/>
      <c r="D26" s="146"/>
      <c r="E26" s="157"/>
      <c r="F26" s="145"/>
      <c r="G26" s="145"/>
      <c r="H26" s="145"/>
      <c r="I26" s="146"/>
      <c r="J26" s="266" t="str">
        <f ca="1">IF(AND('Mapa final'!$J$43="Media",'Mapa final'!$N$43="Leve"),CONCATENATE("R",'Mapa final'!$A$43),"")</f>
        <v/>
      </c>
      <c r="K26" s="247"/>
      <c r="L26" s="265" t="str">
        <f ca="1">IF(AND('Mapa final'!$J$49="Media",'Mapa final'!$N$49="Leve"),CONCATENATE("R",'Mapa final'!$A$49),"")</f>
        <v/>
      </c>
      <c r="M26" s="247"/>
      <c r="N26" s="265" t="str">
        <f ca="1">IF(AND('Mapa final'!$J$55="Media",'Mapa final'!$N$55="Leve"),CONCATENATE("R",'Mapa final'!$A$55),"")</f>
        <v/>
      </c>
      <c r="O26" s="243"/>
      <c r="P26" s="266" t="str">
        <f ca="1">IF(AND('Mapa final'!$J$43="Media",'Mapa final'!$N$43="Menor"),CONCATENATE("R",'Mapa final'!$A$43),"")</f>
        <v/>
      </c>
      <c r="Q26" s="247"/>
      <c r="R26" s="265" t="str">
        <f ca="1">IF(AND('Mapa final'!$J$49="Media",'Mapa final'!$N$49="Menor"),CONCATENATE("R",'Mapa final'!$A$49),"")</f>
        <v/>
      </c>
      <c r="S26" s="247"/>
      <c r="T26" s="265" t="str">
        <f ca="1">IF(AND('Mapa final'!$J$55="Media",'Mapa final'!$N$55="Menor"),CONCATENATE("R",'Mapa final'!$A$55),"")</f>
        <v/>
      </c>
      <c r="U26" s="243"/>
      <c r="V26" s="266" t="str">
        <f ca="1">IF(AND('Mapa final'!$J$43="Media",'Mapa final'!$N$43="Moderado"),CONCATENATE("R",'Mapa final'!$A$43),"")</f>
        <v/>
      </c>
      <c r="W26" s="247"/>
      <c r="X26" s="265" t="str">
        <f ca="1">IF(AND('Mapa final'!$J$49="Media",'Mapa final'!$N$49="Moderado"),CONCATENATE("R",'Mapa final'!$A$49),"")</f>
        <v/>
      </c>
      <c r="Y26" s="247"/>
      <c r="Z26" s="265" t="str">
        <f ca="1">IF(AND('Mapa final'!$J$55="Media",'Mapa final'!$N$55="Moderado"),CONCATENATE("R",'Mapa final'!$A$55),"")</f>
        <v/>
      </c>
      <c r="AA26" s="243"/>
      <c r="AB26" s="254" t="str">
        <f ca="1">IF(AND('Mapa final'!$J$43="Media",'Mapa final'!$N$43="Mayor"),CONCATENATE("R",'Mapa final'!$A$43),"")</f>
        <v/>
      </c>
      <c r="AC26" s="247"/>
      <c r="AD26" s="242" t="str">
        <f ca="1">IF(AND('Mapa final'!$J$49="Media",'Mapa final'!$N$49="Mayor"),CONCATENATE("R",'Mapa final'!$A$49),"")</f>
        <v/>
      </c>
      <c r="AE26" s="247"/>
      <c r="AF26" s="242" t="str">
        <f ca="1">IF(AND('Mapa final'!$J$55="Media",'Mapa final'!$N$55="Mayor"),CONCATENATE("R",'Mapa final'!$A$55),"")</f>
        <v/>
      </c>
      <c r="AG26" s="243"/>
      <c r="AH26" s="246" t="str">
        <f ca="1">IF(AND('Mapa final'!$J$43="Media",'Mapa final'!$N$43="Catastrófico"),CONCATENATE("R",'Mapa final'!$A$43),"")</f>
        <v/>
      </c>
      <c r="AI26" s="247"/>
      <c r="AJ26" s="250" t="str">
        <f ca="1">IF(AND('Mapa final'!$J$49="Media",'Mapa final'!$N$49="Catastrófico"),CONCATENATE("R",'Mapa final'!$A$49),"")</f>
        <v/>
      </c>
      <c r="AK26" s="247"/>
      <c r="AL26" s="250" t="str">
        <f ca="1">IF(AND('Mapa final'!$J$55="Media",'Mapa final'!$N$55="Catastrófico"),CONCATENATE("R",'Mapa final'!$A$55),"")</f>
        <v/>
      </c>
      <c r="AM26" s="243"/>
      <c r="AN26" s="1"/>
      <c r="AO26" s="270"/>
      <c r="AP26" s="145"/>
      <c r="AQ26" s="145"/>
      <c r="AR26" s="145"/>
      <c r="AS26" s="145"/>
      <c r="AT26" s="271"/>
      <c r="AU26" s="1"/>
      <c r="AV26" s="1"/>
      <c r="AW26" s="1"/>
      <c r="AX26" s="1"/>
      <c r="AY26" s="1"/>
      <c r="AZ26" s="1"/>
      <c r="BA26" s="1"/>
      <c r="BB26" s="1"/>
      <c r="BC26" s="1"/>
      <c r="BD26" s="1"/>
      <c r="BE26" s="1"/>
      <c r="BF26" s="1"/>
      <c r="BG26" s="1"/>
      <c r="BH26" s="1"/>
      <c r="BI26" s="1"/>
    </row>
    <row r="27" spans="1:61" ht="15.75" customHeight="1">
      <c r="A27" s="1"/>
      <c r="B27" s="287"/>
      <c r="C27" s="145"/>
      <c r="D27" s="146"/>
      <c r="E27" s="157"/>
      <c r="F27" s="145"/>
      <c r="G27" s="145"/>
      <c r="H27" s="145"/>
      <c r="I27" s="146"/>
      <c r="J27" s="248"/>
      <c r="K27" s="249"/>
      <c r="L27" s="244"/>
      <c r="M27" s="249"/>
      <c r="N27" s="244"/>
      <c r="O27" s="245"/>
      <c r="P27" s="248"/>
      <c r="Q27" s="249"/>
      <c r="R27" s="244"/>
      <c r="S27" s="249"/>
      <c r="T27" s="244"/>
      <c r="U27" s="245"/>
      <c r="V27" s="248"/>
      <c r="W27" s="249"/>
      <c r="X27" s="244"/>
      <c r="Y27" s="249"/>
      <c r="Z27" s="244"/>
      <c r="AA27" s="245"/>
      <c r="AB27" s="248"/>
      <c r="AC27" s="249"/>
      <c r="AD27" s="244"/>
      <c r="AE27" s="249"/>
      <c r="AF27" s="244"/>
      <c r="AG27" s="245"/>
      <c r="AH27" s="248"/>
      <c r="AI27" s="249"/>
      <c r="AJ27" s="244"/>
      <c r="AK27" s="249"/>
      <c r="AL27" s="244"/>
      <c r="AM27" s="245"/>
      <c r="AN27" s="1"/>
      <c r="AO27" s="270"/>
      <c r="AP27" s="145"/>
      <c r="AQ27" s="145"/>
      <c r="AR27" s="145"/>
      <c r="AS27" s="145"/>
      <c r="AT27" s="271"/>
      <c r="AU27" s="1"/>
      <c r="AV27" s="1"/>
      <c r="AW27" s="1"/>
      <c r="AX27" s="1"/>
      <c r="AY27" s="1"/>
      <c r="AZ27" s="1"/>
      <c r="BA27" s="1"/>
      <c r="BB27" s="1"/>
      <c r="BC27" s="1"/>
      <c r="BD27" s="1"/>
      <c r="BE27" s="1"/>
      <c r="BF27" s="1"/>
      <c r="BG27" s="1"/>
      <c r="BH27" s="1"/>
      <c r="BI27" s="1"/>
    </row>
    <row r="28" spans="1:61" ht="15.75" customHeight="1">
      <c r="A28" s="1"/>
      <c r="B28" s="287"/>
      <c r="C28" s="145"/>
      <c r="D28" s="146"/>
      <c r="E28" s="157"/>
      <c r="F28" s="145"/>
      <c r="G28" s="145"/>
      <c r="H28" s="145"/>
      <c r="I28" s="146"/>
      <c r="J28" s="266" t="str">
        <f ca="1">IF(AND('Mapa final'!$J$61="Media",'Mapa final'!$N$61="Leve"),CONCATENATE("R",'Mapa final'!$A$61),"")</f>
        <v/>
      </c>
      <c r="K28" s="247"/>
      <c r="L28" s="265" t="str">
        <f>IF(AND('Mapa final'!$J$67="Media",'Mapa final'!$N$67="Leve"),CONCATENATE("R",'Mapa final'!$A$67),"")</f>
        <v/>
      </c>
      <c r="M28" s="247"/>
      <c r="N28" s="265" t="str">
        <f>IF(AND('Mapa final'!$J$73="Media",'Mapa final'!$N$73="Leve"),CONCATENATE("R",'Mapa final'!$A$73),"")</f>
        <v/>
      </c>
      <c r="O28" s="243"/>
      <c r="P28" s="266" t="str">
        <f ca="1">IF(AND('Mapa final'!$J$61="Media",'Mapa final'!$N$61="Menor"),CONCATENATE("R",'Mapa final'!$A$61),"")</f>
        <v/>
      </c>
      <c r="Q28" s="247"/>
      <c r="R28" s="265" t="str">
        <f>IF(AND('Mapa final'!$J$67="Media",'Mapa final'!$N$67="Menor"),CONCATENATE("R",'Mapa final'!$A$67),"")</f>
        <v/>
      </c>
      <c r="S28" s="247"/>
      <c r="T28" s="265" t="str">
        <f>IF(AND('Mapa final'!$J$73="Media",'Mapa final'!$N$73="Menor"),CONCATENATE("R",'Mapa final'!$A$73),"")</f>
        <v/>
      </c>
      <c r="U28" s="243"/>
      <c r="V28" s="266" t="str">
        <f ca="1">IF(AND('Mapa final'!$J$61="Media",'Mapa final'!$N$61="Moderado"),CONCATENATE("R",'Mapa final'!$A$61),"")</f>
        <v/>
      </c>
      <c r="W28" s="247"/>
      <c r="X28" s="265" t="str">
        <f>IF(AND('Mapa final'!$J$67="Media",'Mapa final'!$N$67="Moderado"),CONCATENATE("R",'Mapa final'!$A$67),"")</f>
        <v/>
      </c>
      <c r="Y28" s="247"/>
      <c r="Z28" s="265" t="str">
        <f>IF(AND('Mapa final'!$J$73="Media",'Mapa final'!$N$73="Moderado"),CONCATENATE("R",'Mapa final'!$A$73),"")</f>
        <v/>
      </c>
      <c r="AA28" s="243"/>
      <c r="AB28" s="254" t="str">
        <f ca="1">IF(AND('Mapa final'!$J$61="Media",'Mapa final'!$N$61="Mayor"),CONCATENATE("R",'Mapa final'!$A$61),"")</f>
        <v/>
      </c>
      <c r="AC28" s="247"/>
      <c r="AD28" s="242" t="str">
        <f>IF(AND('Mapa final'!$J$67="Media",'Mapa final'!$N$67="Mayor"),CONCATENATE("R",'Mapa final'!$A$67),"")</f>
        <v/>
      </c>
      <c r="AE28" s="247"/>
      <c r="AF28" s="242" t="str">
        <f>IF(AND('Mapa final'!$J$73="Media",'Mapa final'!$N$73="Mayor"),CONCATENATE("R",'Mapa final'!$A$73),"")</f>
        <v/>
      </c>
      <c r="AG28" s="243"/>
      <c r="AH28" s="246" t="str">
        <f ca="1">IF(AND('Mapa final'!$J$61="Media",'Mapa final'!$N$61="Catastrófico"),CONCATENATE("R",'Mapa final'!$A$61),"")</f>
        <v/>
      </c>
      <c r="AI28" s="247"/>
      <c r="AJ28" s="250" t="str">
        <f>IF(AND('Mapa final'!$J$67="Media",'Mapa final'!$N$67="Catastrófico"),CONCATENATE("R",'Mapa final'!$A$67),"")</f>
        <v/>
      </c>
      <c r="AK28" s="247"/>
      <c r="AL28" s="250" t="str">
        <f>IF(AND('Mapa final'!$J$73="Media",'Mapa final'!$N$73="Catastrófico"),CONCATENATE("R",'Mapa final'!$A$73),"")</f>
        <v/>
      </c>
      <c r="AM28" s="243"/>
      <c r="AN28" s="1"/>
      <c r="AO28" s="270"/>
      <c r="AP28" s="145"/>
      <c r="AQ28" s="145"/>
      <c r="AR28" s="145"/>
      <c r="AS28" s="145"/>
      <c r="AT28" s="271"/>
      <c r="AU28" s="1"/>
      <c r="AV28" s="1"/>
      <c r="AW28" s="1"/>
      <c r="AX28" s="1"/>
      <c r="AY28" s="1"/>
      <c r="AZ28" s="1"/>
      <c r="BA28" s="1"/>
      <c r="BB28" s="1"/>
      <c r="BC28" s="1"/>
      <c r="BD28" s="1"/>
      <c r="BE28" s="1"/>
      <c r="BF28" s="1"/>
      <c r="BG28" s="1"/>
      <c r="BH28" s="1"/>
      <c r="BI28" s="1"/>
    </row>
    <row r="29" spans="1:61" ht="15.75" customHeight="1">
      <c r="A29" s="1"/>
      <c r="B29" s="287"/>
      <c r="C29" s="145"/>
      <c r="D29" s="146"/>
      <c r="E29" s="256"/>
      <c r="F29" s="280"/>
      <c r="G29" s="280"/>
      <c r="H29" s="280"/>
      <c r="I29" s="259"/>
      <c r="J29" s="248"/>
      <c r="K29" s="249"/>
      <c r="L29" s="244"/>
      <c r="M29" s="249"/>
      <c r="N29" s="244"/>
      <c r="O29" s="245"/>
      <c r="P29" s="256"/>
      <c r="Q29" s="257"/>
      <c r="R29" s="258"/>
      <c r="S29" s="257"/>
      <c r="T29" s="258"/>
      <c r="U29" s="259"/>
      <c r="V29" s="256"/>
      <c r="W29" s="257"/>
      <c r="X29" s="258"/>
      <c r="Y29" s="257"/>
      <c r="Z29" s="258"/>
      <c r="AA29" s="259"/>
      <c r="AB29" s="256"/>
      <c r="AC29" s="257"/>
      <c r="AD29" s="258"/>
      <c r="AE29" s="257"/>
      <c r="AF29" s="258"/>
      <c r="AG29" s="259"/>
      <c r="AH29" s="256"/>
      <c r="AI29" s="257"/>
      <c r="AJ29" s="258"/>
      <c r="AK29" s="257"/>
      <c r="AL29" s="258"/>
      <c r="AM29" s="259"/>
      <c r="AN29" s="1"/>
      <c r="AO29" s="272"/>
      <c r="AP29" s="273"/>
      <c r="AQ29" s="273"/>
      <c r="AR29" s="273"/>
      <c r="AS29" s="273"/>
      <c r="AT29" s="274"/>
      <c r="AU29" s="1"/>
      <c r="AV29" s="1"/>
      <c r="AW29" s="1"/>
      <c r="AX29" s="1"/>
      <c r="AY29" s="1"/>
      <c r="AZ29" s="1"/>
      <c r="BA29" s="1"/>
      <c r="BB29" s="1"/>
      <c r="BC29" s="1"/>
      <c r="BD29" s="1"/>
      <c r="BE29" s="1"/>
      <c r="BF29" s="1"/>
      <c r="BG29" s="1"/>
      <c r="BH29" s="1"/>
      <c r="BI29" s="1"/>
    </row>
    <row r="30" spans="1:61" ht="15.75" customHeight="1">
      <c r="A30" s="1"/>
      <c r="B30" s="287"/>
      <c r="C30" s="145"/>
      <c r="D30" s="146"/>
      <c r="E30" s="278" t="s">
        <v>120</v>
      </c>
      <c r="F30" s="279"/>
      <c r="G30" s="279"/>
      <c r="H30" s="279"/>
      <c r="I30" s="279"/>
      <c r="J30" s="281" t="str">
        <f ca="1">IF(AND('Mapa final'!$J$10="Baja",'Mapa final'!$N$10="Leve"),CONCATENATE("R",'Mapa final'!$A$10),"")</f>
        <v/>
      </c>
      <c r="K30" s="252"/>
      <c r="L30" s="283" t="str">
        <f ca="1">IF(AND('Mapa final'!$J$13="Baja",'Mapa final'!$N$13="Leve"),CONCATENATE("R",'Mapa final'!$A$13),"")</f>
        <v/>
      </c>
      <c r="M30" s="252"/>
      <c r="N30" s="283" t="str">
        <f ca="1">IF(AND('Mapa final'!$J$19="Baja",'Mapa final'!$N$19="Leve"),CONCATENATE("R",'Mapa final'!$A$19),"")</f>
        <v/>
      </c>
      <c r="O30" s="261"/>
      <c r="P30" s="260" t="str">
        <f ca="1">IF(AND('Mapa final'!$J$10="Baja",'Mapa final'!$N$10="Menor"),CONCATENATE("R",'Mapa final'!$A$10),"")</f>
        <v/>
      </c>
      <c r="Q30" s="252"/>
      <c r="R30" s="260" t="str">
        <f ca="1">IF(AND('Mapa final'!$J$13="Baja",'Mapa final'!$N$13="Menor"),CONCATENATE("R",'Mapa final'!$A$13),"")</f>
        <v/>
      </c>
      <c r="S30" s="252"/>
      <c r="T30" s="260" t="str">
        <f ca="1">IF(AND('Mapa final'!$J$19="Baja",'Mapa final'!$N$19="Menor"),CONCATENATE("R",'Mapa final'!$A$19),"")</f>
        <v/>
      </c>
      <c r="U30" s="261"/>
      <c r="V30" s="262" t="str">
        <f ca="1">IF(AND('Mapa final'!$J$10="Baja",'Mapa final'!$N$10="Moderado"),CONCATENATE("R",'Mapa final'!$A$10),"")</f>
        <v/>
      </c>
      <c r="W30" s="252"/>
      <c r="X30" s="260" t="str">
        <f ca="1">IF(AND('Mapa final'!$J$13="Baja",'Mapa final'!$N$13="Moderado"),CONCATENATE("R",'Mapa final'!$A$13),"")</f>
        <v/>
      </c>
      <c r="Y30" s="252"/>
      <c r="Z30" s="260" t="str">
        <f ca="1">IF(AND('Mapa final'!$J$19="Baja",'Mapa final'!$N$19="Moderado"),CONCATENATE("R",'Mapa final'!$A$19),"")</f>
        <v/>
      </c>
      <c r="AA30" s="261"/>
      <c r="AB30" s="251" t="str">
        <f ca="1">IF(AND('Mapa final'!$J$10="Baja",'Mapa final'!$N$10="Mayor"),CONCATENATE("R",'Mapa final'!$A$10),"")</f>
        <v/>
      </c>
      <c r="AC30" s="252"/>
      <c r="AD30" s="253" t="str">
        <f ca="1">IF(AND('Mapa final'!$J$13="Baja",'Mapa final'!$N$13="Mayor"),CONCATENATE("R",'Mapa final'!$A$13),"")</f>
        <v/>
      </c>
      <c r="AE30" s="252"/>
      <c r="AF30" s="253" t="str">
        <f ca="1">IF(AND('Mapa final'!$J$19="Baja",'Mapa final'!$N$19="Mayor"),CONCATENATE("R",'Mapa final'!$A$19),"")</f>
        <v/>
      </c>
      <c r="AG30" s="261"/>
      <c r="AH30" s="263" t="str">
        <f ca="1">IF(AND('Mapa final'!$J$10="Baja",'Mapa final'!$N$10="Catastrófico"),CONCATENATE("R",'Mapa final'!$A$10),"")</f>
        <v/>
      </c>
      <c r="AI30" s="252"/>
      <c r="AJ30" s="255" t="str">
        <f ca="1">IF(AND('Mapa final'!$J$13="Baja",'Mapa final'!$N$13="Catastrófico"),CONCATENATE("R",'Mapa final'!$A$13),"")</f>
        <v/>
      </c>
      <c r="AK30" s="252"/>
      <c r="AL30" s="255" t="str">
        <f ca="1">IF(AND('Mapa final'!$J$19="Baja",'Mapa final'!$N$19="Catastrófico"),CONCATENATE("R",'Mapa final'!$A$19),"")</f>
        <v/>
      </c>
      <c r="AM30" s="261"/>
      <c r="AN30" s="1"/>
      <c r="AO30" s="267" t="s">
        <v>121</v>
      </c>
      <c r="AP30" s="268"/>
      <c r="AQ30" s="268"/>
      <c r="AR30" s="268"/>
      <c r="AS30" s="268"/>
      <c r="AT30" s="269"/>
      <c r="AU30" s="1"/>
      <c r="AV30" s="1"/>
      <c r="AW30" s="1"/>
      <c r="AX30" s="1"/>
      <c r="AY30" s="1"/>
      <c r="AZ30" s="1"/>
      <c r="BA30" s="1"/>
      <c r="BB30" s="1"/>
      <c r="BC30" s="1"/>
      <c r="BD30" s="1"/>
      <c r="BE30" s="1"/>
      <c r="BF30" s="1"/>
      <c r="BG30" s="1"/>
      <c r="BH30" s="1"/>
      <c r="BI30" s="1"/>
    </row>
    <row r="31" spans="1:61" ht="15.75" customHeight="1">
      <c r="A31" s="1"/>
      <c r="B31" s="287"/>
      <c r="C31" s="145"/>
      <c r="D31" s="146"/>
      <c r="E31" s="157"/>
      <c r="F31" s="145"/>
      <c r="G31" s="145"/>
      <c r="H31" s="145"/>
      <c r="I31" s="145"/>
      <c r="J31" s="248"/>
      <c r="K31" s="249"/>
      <c r="L31" s="244"/>
      <c r="M31" s="249"/>
      <c r="N31" s="244"/>
      <c r="O31" s="245"/>
      <c r="P31" s="244"/>
      <c r="Q31" s="249"/>
      <c r="R31" s="244"/>
      <c r="S31" s="249"/>
      <c r="T31" s="244"/>
      <c r="U31" s="245"/>
      <c r="V31" s="248"/>
      <c r="W31" s="249"/>
      <c r="X31" s="244"/>
      <c r="Y31" s="249"/>
      <c r="Z31" s="244"/>
      <c r="AA31" s="245"/>
      <c r="AB31" s="248"/>
      <c r="AC31" s="249"/>
      <c r="AD31" s="244"/>
      <c r="AE31" s="249"/>
      <c r="AF31" s="244"/>
      <c r="AG31" s="245"/>
      <c r="AH31" s="248"/>
      <c r="AI31" s="249"/>
      <c r="AJ31" s="244"/>
      <c r="AK31" s="249"/>
      <c r="AL31" s="244"/>
      <c r="AM31" s="245"/>
      <c r="AN31" s="1"/>
      <c r="AO31" s="270"/>
      <c r="AP31" s="145"/>
      <c r="AQ31" s="145"/>
      <c r="AR31" s="145"/>
      <c r="AS31" s="145"/>
      <c r="AT31" s="271"/>
      <c r="AU31" s="1"/>
      <c r="AV31" s="1"/>
      <c r="AW31" s="1"/>
      <c r="AX31" s="1"/>
      <c r="AY31" s="1"/>
      <c r="AZ31" s="1"/>
      <c r="BA31" s="1"/>
      <c r="BB31" s="1"/>
      <c r="BC31" s="1"/>
      <c r="BD31" s="1"/>
      <c r="BE31" s="1"/>
      <c r="BF31" s="1"/>
      <c r="BG31" s="1"/>
      <c r="BH31" s="1"/>
      <c r="BI31" s="1"/>
    </row>
    <row r="32" spans="1:61" ht="15.75" customHeight="1">
      <c r="A32" s="1"/>
      <c r="B32" s="287"/>
      <c r="C32" s="145"/>
      <c r="D32" s="146"/>
      <c r="E32" s="157"/>
      <c r="F32" s="145"/>
      <c r="G32" s="145"/>
      <c r="H32" s="145"/>
      <c r="I32" s="145"/>
      <c r="J32" s="282" t="str">
        <f ca="1">IF(AND('Mapa final'!$J$25="Baja",'Mapa final'!$N$25="Leve"),CONCATENATE("R",'Mapa final'!$A$25),"")</f>
        <v/>
      </c>
      <c r="K32" s="247"/>
      <c r="L32" s="264" t="str">
        <f ca="1">IF(AND('Mapa final'!$J$31="Baja",'Mapa final'!$N$31="Leve"),CONCATENATE("R",'Mapa final'!$A$31),"")</f>
        <v/>
      </c>
      <c r="M32" s="247"/>
      <c r="N32" s="264" t="str">
        <f ca="1">IF(AND('Mapa final'!$J$37="Baja",'Mapa final'!$N$37="Leve"),CONCATENATE("R",'Mapa final'!$A$37),"")</f>
        <v/>
      </c>
      <c r="O32" s="243"/>
      <c r="P32" s="265" t="str">
        <f ca="1">IF(AND('Mapa final'!$J$25="Baja",'Mapa final'!$N$25="Menor"),CONCATENATE("R",'Mapa final'!$A$25),"")</f>
        <v/>
      </c>
      <c r="Q32" s="247"/>
      <c r="R32" s="265" t="str">
        <f ca="1">IF(AND('Mapa final'!$J$31="Baja",'Mapa final'!$N$31="Menor"),CONCATENATE("R",'Mapa final'!$A$31),"")</f>
        <v/>
      </c>
      <c r="S32" s="247"/>
      <c r="T32" s="265" t="str">
        <f ca="1">IF(AND('Mapa final'!$J$37="Baja",'Mapa final'!$N$37="Menor"),CONCATENATE("R",'Mapa final'!$A$37),"")</f>
        <v/>
      </c>
      <c r="U32" s="243"/>
      <c r="V32" s="266" t="str">
        <f ca="1">IF(AND('Mapa final'!$J$25="Baja",'Mapa final'!$N$25="Moderado"),CONCATENATE("R",'Mapa final'!$A$25),"")</f>
        <v/>
      </c>
      <c r="W32" s="247"/>
      <c r="X32" s="265" t="str">
        <f ca="1">IF(AND('Mapa final'!$J$31="Baja",'Mapa final'!$N$31="Moderado"),CONCATENATE("R",'Mapa final'!$A$31),"")</f>
        <v/>
      </c>
      <c r="Y32" s="247"/>
      <c r="Z32" s="265" t="str">
        <f ca="1">IF(AND('Mapa final'!$J$37="Baja",'Mapa final'!$N$37="Moderado"),CONCATENATE("R",'Mapa final'!$A$37),"")</f>
        <v/>
      </c>
      <c r="AA32" s="243"/>
      <c r="AB32" s="254" t="str">
        <f ca="1">IF(AND('Mapa final'!$J$25="Baja",'Mapa final'!$N$25="Mayor"),CONCATENATE("R",'Mapa final'!$A$25),"")</f>
        <v/>
      </c>
      <c r="AC32" s="247"/>
      <c r="AD32" s="242" t="str">
        <f ca="1">IF(AND('Mapa final'!$J$31="Baja",'Mapa final'!$N$31="Mayor"),CONCATENATE("R",'Mapa final'!$A$31),"")</f>
        <v/>
      </c>
      <c r="AE32" s="247"/>
      <c r="AF32" s="242" t="str">
        <f ca="1">IF(AND('Mapa final'!$J$37="Baja",'Mapa final'!$N$37="Mayor"),CONCATENATE("R",'Mapa final'!$A$37),"")</f>
        <v/>
      </c>
      <c r="AG32" s="243"/>
      <c r="AH32" s="246" t="str">
        <f ca="1">IF(AND('Mapa final'!$J$25="Baja",'Mapa final'!$N$25="Catastrófico"),CONCATENATE("R",'Mapa final'!$A$25),"")</f>
        <v/>
      </c>
      <c r="AI32" s="247"/>
      <c r="AJ32" s="250" t="str">
        <f ca="1">IF(AND('Mapa final'!$J$31="Baja",'Mapa final'!$N$31="Catastrófico"),CONCATENATE("R",'Mapa final'!$A$31),"")</f>
        <v/>
      </c>
      <c r="AK32" s="247"/>
      <c r="AL32" s="250" t="str">
        <f ca="1">IF(AND('Mapa final'!$J$37="Baja",'Mapa final'!$N$37="Catastrófico"),CONCATENATE("R",'Mapa final'!$A$37),"")</f>
        <v/>
      </c>
      <c r="AM32" s="243"/>
      <c r="AN32" s="1"/>
      <c r="AO32" s="270"/>
      <c r="AP32" s="145"/>
      <c r="AQ32" s="145"/>
      <c r="AR32" s="145"/>
      <c r="AS32" s="145"/>
      <c r="AT32" s="271"/>
      <c r="AU32" s="1"/>
      <c r="AV32" s="1"/>
      <c r="AW32" s="1"/>
      <c r="AX32" s="1"/>
      <c r="AY32" s="1"/>
      <c r="AZ32" s="1"/>
      <c r="BA32" s="1"/>
      <c r="BB32" s="1"/>
      <c r="BC32" s="1"/>
      <c r="BD32" s="1"/>
      <c r="BE32" s="1"/>
      <c r="BF32" s="1"/>
      <c r="BG32" s="1"/>
      <c r="BH32" s="1"/>
      <c r="BI32" s="1"/>
    </row>
    <row r="33" spans="1:61" ht="15.75" customHeight="1">
      <c r="A33" s="1"/>
      <c r="B33" s="287"/>
      <c r="C33" s="145"/>
      <c r="D33" s="146"/>
      <c r="E33" s="157"/>
      <c r="F33" s="145"/>
      <c r="G33" s="145"/>
      <c r="H33" s="145"/>
      <c r="I33" s="145"/>
      <c r="J33" s="248"/>
      <c r="K33" s="249"/>
      <c r="L33" s="244"/>
      <c r="M33" s="249"/>
      <c r="N33" s="244"/>
      <c r="O33" s="245"/>
      <c r="P33" s="244"/>
      <c r="Q33" s="249"/>
      <c r="R33" s="244"/>
      <c r="S33" s="249"/>
      <c r="T33" s="244"/>
      <c r="U33" s="245"/>
      <c r="V33" s="248"/>
      <c r="W33" s="249"/>
      <c r="X33" s="244"/>
      <c r="Y33" s="249"/>
      <c r="Z33" s="244"/>
      <c r="AA33" s="245"/>
      <c r="AB33" s="248"/>
      <c r="AC33" s="249"/>
      <c r="AD33" s="244"/>
      <c r="AE33" s="249"/>
      <c r="AF33" s="244"/>
      <c r="AG33" s="245"/>
      <c r="AH33" s="248"/>
      <c r="AI33" s="249"/>
      <c r="AJ33" s="244"/>
      <c r="AK33" s="249"/>
      <c r="AL33" s="244"/>
      <c r="AM33" s="245"/>
      <c r="AN33" s="1"/>
      <c r="AO33" s="270"/>
      <c r="AP33" s="145"/>
      <c r="AQ33" s="145"/>
      <c r="AR33" s="145"/>
      <c r="AS33" s="145"/>
      <c r="AT33" s="271"/>
      <c r="AU33" s="1"/>
      <c r="AV33" s="1"/>
      <c r="AW33" s="1"/>
      <c r="AX33" s="1"/>
      <c r="AY33" s="1"/>
      <c r="AZ33" s="1"/>
      <c r="BA33" s="1"/>
      <c r="BB33" s="1"/>
      <c r="BC33" s="1"/>
      <c r="BD33" s="1"/>
      <c r="BE33" s="1"/>
      <c r="BF33" s="1"/>
      <c r="BG33" s="1"/>
      <c r="BH33" s="1"/>
      <c r="BI33" s="1"/>
    </row>
    <row r="34" spans="1:61" ht="15.75" customHeight="1">
      <c r="A34" s="1"/>
      <c r="B34" s="287"/>
      <c r="C34" s="145"/>
      <c r="D34" s="146"/>
      <c r="E34" s="157"/>
      <c r="F34" s="145"/>
      <c r="G34" s="145"/>
      <c r="H34" s="145"/>
      <c r="I34" s="145"/>
      <c r="J34" s="282" t="str">
        <f ca="1">IF(AND('Mapa final'!$J$43="Baja",'Mapa final'!$N$43="Leve"),CONCATENATE("R",'Mapa final'!$A$43),"")</f>
        <v/>
      </c>
      <c r="K34" s="247"/>
      <c r="L34" s="264" t="str">
        <f ca="1">IF(AND('Mapa final'!$J$49="Baja",'Mapa final'!$N$49="Leve"),CONCATENATE("R",'Mapa final'!$A$49),"")</f>
        <v/>
      </c>
      <c r="M34" s="247"/>
      <c r="N34" s="264" t="str">
        <f ca="1">IF(AND('Mapa final'!$J$55="Baja",'Mapa final'!$N$55="Leve"),CONCATENATE("R",'Mapa final'!$A$55),"")</f>
        <v/>
      </c>
      <c r="O34" s="243"/>
      <c r="P34" s="265" t="str">
        <f ca="1">IF(AND('Mapa final'!$J$43="Baja",'Mapa final'!$N$43="Menor"),CONCATENATE("R",'Mapa final'!$A$43),"")</f>
        <v/>
      </c>
      <c r="Q34" s="247"/>
      <c r="R34" s="265" t="str">
        <f ca="1">IF(AND('Mapa final'!$J$49="Baja",'Mapa final'!$N$49="Menor"),CONCATENATE("R",'Mapa final'!$A$49),"")</f>
        <v/>
      </c>
      <c r="S34" s="247"/>
      <c r="T34" s="265" t="str">
        <f ca="1">IF(AND('Mapa final'!$J$55="Baja",'Mapa final'!$N$55="Menor"),CONCATENATE("R",'Mapa final'!$A$55),"")</f>
        <v/>
      </c>
      <c r="U34" s="243"/>
      <c r="V34" s="266" t="str">
        <f ca="1">IF(AND('Mapa final'!$J$43="Baja",'Mapa final'!$N$43="Moderado"),CONCATENATE("R",'Mapa final'!$A$43),"")</f>
        <v/>
      </c>
      <c r="W34" s="247"/>
      <c r="X34" s="265" t="str">
        <f ca="1">IF(AND('Mapa final'!$J$49="Baja",'Mapa final'!$N$49="Moderado"),CONCATENATE("R",'Mapa final'!$A$49),"")</f>
        <v/>
      </c>
      <c r="Y34" s="247"/>
      <c r="Z34" s="265" t="str">
        <f ca="1">IF(AND('Mapa final'!$J$55="Baja",'Mapa final'!$N$55="Moderado"),CONCATENATE("R",'Mapa final'!$A$55),"")</f>
        <v/>
      </c>
      <c r="AA34" s="243"/>
      <c r="AB34" s="254" t="str">
        <f ca="1">IF(AND('Mapa final'!$J$43="Baja",'Mapa final'!$N$43="Mayor"),CONCATENATE("R",'Mapa final'!$A$43),"")</f>
        <v/>
      </c>
      <c r="AC34" s="247"/>
      <c r="AD34" s="242" t="str">
        <f ca="1">IF(AND('Mapa final'!$J$49="Baja",'Mapa final'!$N$49="Mayor"),CONCATENATE("R",'Mapa final'!$A$49),"")</f>
        <v/>
      </c>
      <c r="AE34" s="247"/>
      <c r="AF34" s="242" t="str">
        <f ca="1">IF(AND('Mapa final'!$J$55="Baja",'Mapa final'!$N$55="Mayor"),CONCATENATE("R",'Mapa final'!$A$55),"")</f>
        <v/>
      </c>
      <c r="AG34" s="243"/>
      <c r="AH34" s="246" t="str">
        <f ca="1">IF(AND('Mapa final'!$J$43="Baja",'Mapa final'!$N$43="Catastrófico"),CONCATENATE("R",'Mapa final'!$A$43),"")</f>
        <v/>
      </c>
      <c r="AI34" s="247"/>
      <c r="AJ34" s="250" t="str">
        <f ca="1">IF(AND('Mapa final'!$J$49="Baja",'Mapa final'!$N$49="Catastrófico"),CONCATENATE("R",'Mapa final'!$A$49),"")</f>
        <v/>
      </c>
      <c r="AK34" s="247"/>
      <c r="AL34" s="250" t="str">
        <f ca="1">IF(AND('Mapa final'!$J$55="Baja",'Mapa final'!$N$55="Catastrófico"),CONCATENATE("R",'Mapa final'!$A$55),"")</f>
        <v/>
      </c>
      <c r="AM34" s="243"/>
      <c r="AN34" s="1"/>
      <c r="AO34" s="270"/>
      <c r="AP34" s="145"/>
      <c r="AQ34" s="145"/>
      <c r="AR34" s="145"/>
      <c r="AS34" s="145"/>
      <c r="AT34" s="271"/>
      <c r="AU34" s="1"/>
      <c r="AV34" s="1"/>
      <c r="AW34" s="1"/>
      <c r="AX34" s="1"/>
      <c r="AY34" s="1"/>
      <c r="AZ34" s="1"/>
      <c r="BA34" s="1"/>
      <c r="BB34" s="1"/>
      <c r="BC34" s="1"/>
      <c r="BD34" s="1"/>
      <c r="BE34" s="1"/>
      <c r="BF34" s="1"/>
      <c r="BG34" s="1"/>
      <c r="BH34" s="1"/>
      <c r="BI34" s="1"/>
    </row>
    <row r="35" spans="1:61" ht="15.75" customHeight="1">
      <c r="A35" s="1"/>
      <c r="B35" s="287"/>
      <c r="C35" s="145"/>
      <c r="D35" s="146"/>
      <c r="E35" s="157"/>
      <c r="F35" s="145"/>
      <c r="G35" s="145"/>
      <c r="H35" s="145"/>
      <c r="I35" s="145"/>
      <c r="J35" s="248"/>
      <c r="K35" s="249"/>
      <c r="L35" s="244"/>
      <c r="M35" s="249"/>
      <c r="N35" s="244"/>
      <c r="O35" s="245"/>
      <c r="P35" s="244"/>
      <c r="Q35" s="249"/>
      <c r="R35" s="244"/>
      <c r="S35" s="249"/>
      <c r="T35" s="244"/>
      <c r="U35" s="245"/>
      <c r="V35" s="248"/>
      <c r="W35" s="249"/>
      <c r="X35" s="244"/>
      <c r="Y35" s="249"/>
      <c r="Z35" s="244"/>
      <c r="AA35" s="245"/>
      <c r="AB35" s="248"/>
      <c r="AC35" s="249"/>
      <c r="AD35" s="244"/>
      <c r="AE35" s="249"/>
      <c r="AF35" s="244"/>
      <c r="AG35" s="245"/>
      <c r="AH35" s="248"/>
      <c r="AI35" s="249"/>
      <c r="AJ35" s="244"/>
      <c r="AK35" s="249"/>
      <c r="AL35" s="244"/>
      <c r="AM35" s="245"/>
      <c r="AN35" s="1"/>
      <c r="AO35" s="270"/>
      <c r="AP35" s="145"/>
      <c r="AQ35" s="145"/>
      <c r="AR35" s="145"/>
      <c r="AS35" s="145"/>
      <c r="AT35" s="271"/>
      <c r="AU35" s="1"/>
      <c r="AV35" s="1"/>
      <c r="AW35" s="1"/>
      <c r="AX35" s="1"/>
      <c r="AY35" s="1"/>
      <c r="AZ35" s="1"/>
      <c r="BA35" s="1"/>
      <c r="BB35" s="1"/>
      <c r="BC35" s="1"/>
      <c r="BD35" s="1"/>
      <c r="BE35" s="1"/>
      <c r="BF35" s="1"/>
      <c r="BG35" s="1"/>
      <c r="BH35" s="1"/>
      <c r="BI35" s="1"/>
    </row>
    <row r="36" spans="1:61" ht="15.75" customHeight="1">
      <c r="A36" s="1"/>
      <c r="B36" s="287"/>
      <c r="C36" s="145"/>
      <c r="D36" s="146"/>
      <c r="E36" s="157"/>
      <c r="F36" s="145"/>
      <c r="G36" s="145"/>
      <c r="H36" s="145"/>
      <c r="I36" s="145"/>
      <c r="J36" s="282" t="str">
        <f ca="1">IF(AND('Mapa final'!$J$61="Baja",'Mapa final'!$N$61="Leve"),CONCATENATE("R",'Mapa final'!$A$61),"")</f>
        <v/>
      </c>
      <c r="K36" s="247"/>
      <c r="L36" s="264" t="str">
        <f>IF(AND('Mapa final'!$J$67="Baja",'Mapa final'!$N$67="Leve"),CONCATENATE("R",'Mapa final'!$A$67),"")</f>
        <v/>
      </c>
      <c r="M36" s="247"/>
      <c r="N36" s="264" t="str">
        <f>IF(AND('Mapa final'!$J$73="Baja",'Mapa final'!$N$73="Leve"),CONCATENATE("R",'Mapa final'!$A$73),"")</f>
        <v/>
      </c>
      <c r="O36" s="243"/>
      <c r="P36" s="265" t="str">
        <f ca="1">IF(AND('Mapa final'!$J$61="Baja",'Mapa final'!$N$61="Menor"),CONCATENATE("R",'Mapa final'!$A$61),"")</f>
        <v/>
      </c>
      <c r="Q36" s="247"/>
      <c r="R36" s="265" t="str">
        <f>IF(AND('Mapa final'!$J$67="Baja",'Mapa final'!$N$67="Menor"),CONCATENATE("R",'Mapa final'!$A$67),"")</f>
        <v/>
      </c>
      <c r="S36" s="247"/>
      <c r="T36" s="265" t="str">
        <f>IF(AND('Mapa final'!$J$73="Baja",'Mapa final'!$N$73="Menor"),CONCATENATE("R",'Mapa final'!$A$73),"")</f>
        <v/>
      </c>
      <c r="U36" s="243"/>
      <c r="V36" s="266" t="str">
        <f ca="1">IF(AND('Mapa final'!$J$61="Baja",'Mapa final'!$N$61="Moderado"),CONCATENATE("R",'Mapa final'!$A$61),"")</f>
        <v/>
      </c>
      <c r="W36" s="247"/>
      <c r="X36" s="265" t="str">
        <f>IF(AND('Mapa final'!$J$67="Baja",'Mapa final'!$N$67="Moderado"),CONCATENATE("R",'Mapa final'!$A$67),"")</f>
        <v/>
      </c>
      <c r="Y36" s="247"/>
      <c r="Z36" s="265" t="str">
        <f>IF(AND('Mapa final'!$J$73="Baja",'Mapa final'!$N$73="Moderado"),CONCATENATE("R",'Mapa final'!$A$73),"")</f>
        <v/>
      </c>
      <c r="AA36" s="243"/>
      <c r="AB36" s="254" t="str">
        <f ca="1">IF(AND('Mapa final'!$J$61="Baja",'Mapa final'!$N$61="Mayor"),CONCATENATE("R",'Mapa final'!$A$61),"")</f>
        <v/>
      </c>
      <c r="AC36" s="247"/>
      <c r="AD36" s="242" t="str">
        <f>IF(AND('Mapa final'!$J$67="Baja",'Mapa final'!$N$67="Mayor"),CONCATENATE("R",'Mapa final'!$A$67),"")</f>
        <v/>
      </c>
      <c r="AE36" s="247"/>
      <c r="AF36" s="242" t="str">
        <f>IF(AND('Mapa final'!$J$73="Baja",'Mapa final'!$N$73="Mayor"),CONCATENATE("R",'Mapa final'!$A$73),"")</f>
        <v/>
      </c>
      <c r="AG36" s="243"/>
      <c r="AH36" s="246" t="str">
        <f ca="1">IF(AND('Mapa final'!$J$61="Baja",'Mapa final'!$N$61="Catastrófico"),CONCATENATE("R",'Mapa final'!$A$61),"")</f>
        <v/>
      </c>
      <c r="AI36" s="247"/>
      <c r="AJ36" s="250" t="str">
        <f>IF(AND('Mapa final'!$J$67="Baja",'Mapa final'!$N$67="Catastrófico"),CONCATENATE("R",'Mapa final'!$A$67),"")</f>
        <v/>
      </c>
      <c r="AK36" s="247"/>
      <c r="AL36" s="250" t="str">
        <f>IF(AND('Mapa final'!$J$73="Baja",'Mapa final'!$N$73="Catastrófico"),CONCATENATE("R",'Mapa final'!$A$73),"")</f>
        <v/>
      </c>
      <c r="AM36" s="243"/>
      <c r="AN36" s="1"/>
      <c r="AO36" s="270"/>
      <c r="AP36" s="145"/>
      <c r="AQ36" s="145"/>
      <c r="AR36" s="145"/>
      <c r="AS36" s="145"/>
      <c r="AT36" s="271"/>
      <c r="AU36" s="1"/>
      <c r="AV36" s="1"/>
      <c r="AW36" s="1"/>
      <c r="AX36" s="1"/>
      <c r="AY36" s="1"/>
      <c r="AZ36" s="1"/>
      <c r="BA36" s="1"/>
      <c r="BB36" s="1"/>
      <c r="BC36" s="1"/>
      <c r="BD36" s="1"/>
      <c r="BE36" s="1"/>
      <c r="BF36" s="1"/>
      <c r="BG36" s="1"/>
      <c r="BH36" s="1"/>
      <c r="BI36" s="1"/>
    </row>
    <row r="37" spans="1:61" ht="15.75" customHeight="1">
      <c r="A37" s="1"/>
      <c r="B37" s="287"/>
      <c r="C37" s="145"/>
      <c r="D37" s="146"/>
      <c r="E37" s="256"/>
      <c r="F37" s="280"/>
      <c r="G37" s="280"/>
      <c r="H37" s="280"/>
      <c r="I37" s="280"/>
      <c r="J37" s="256"/>
      <c r="K37" s="257"/>
      <c r="L37" s="258"/>
      <c r="M37" s="257"/>
      <c r="N37" s="258"/>
      <c r="O37" s="259"/>
      <c r="P37" s="258"/>
      <c r="Q37" s="257"/>
      <c r="R37" s="258"/>
      <c r="S37" s="257"/>
      <c r="T37" s="258"/>
      <c r="U37" s="259"/>
      <c r="V37" s="256"/>
      <c r="W37" s="257"/>
      <c r="X37" s="258"/>
      <c r="Y37" s="257"/>
      <c r="Z37" s="258"/>
      <c r="AA37" s="259"/>
      <c r="AB37" s="256"/>
      <c r="AC37" s="257"/>
      <c r="AD37" s="258"/>
      <c r="AE37" s="257"/>
      <c r="AF37" s="258"/>
      <c r="AG37" s="259"/>
      <c r="AH37" s="256"/>
      <c r="AI37" s="257"/>
      <c r="AJ37" s="258"/>
      <c r="AK37" s="257"/>
      <c r="AL37" s="258"/>
      <c r="AM37" s="259"/>
      <c r="AN37" s="1"/>
      <c r="AO37" s="272"/>
      <c r="AP37" s="273"/>
      <c r="AQ37" s="273"/>
      <c r="AR37" s="273"/>
      <c r="AS37" s="273"/>
      <c r="AT37" s="274"/>
      <c r="AU37" s="1"/>
      <c r="AV37" s="1"/>
      <c r="AW37" s="1"/>
      <c r="AX37" s="1"/>
      <c r="AY37" s="1"/>
      <c r="AZ37" s="1"/>
      <c r="BA37" s="1"/>
      <c r="BB37" s="1"/>
      <c r="BC37" s="1"/>
      <c r="BD37" s="1"/>
      <c r="BE37" s="1"/>
      <c r="BF37" s="1"/>
      <c r="BG37" s="1"/>
      <c r="BH37" s="1"/>
      <c r="BI37" s="1"/>
    </row>
    <row r="38" spans="1:61" ht="15.75" customHeight="1">
      <c r="A38" s="1"/>
      <c r="B38" s="287"/>
      <c r="C38" s="145"/>
      <c r="D38" s="146"/>
      <c r="E38" s="278" t="s">
        <v>122</v>
      </c>
      <c r="F38" s="279"/>
      <c r="G38" s="279"/>
      <c r="H38" s="279"/>
      <c r="I38" s="261"/>
      <c r="J38" s="281" t="str">
        <f ca="1">IF(AND('Mapa final'!$J$10="Muy Baja",'Mapa final'!$N$10="Leve"),CONCATENATE("R",'Mapa final'!$A$10),"")</f>
        <v/>
      </c>
      <c r="K38" s="252"/>
      <c r="L38" s="283" t="str">
        <f ca="1">IF(AND('Mapa final'!$J$13="Muy Baja",'Mapa final'!$N$13="Leve"),CONCATENATE("R",'Mapa final'!$A$13),"")</f>
        <v/>
      </c>
      <c r="M38" s="252"/>
      <c r="N38" s="283" t="str">
        <f ca="1">IF(AND('Mapa final'!$J$19="Muy Baja",'Mapa final'!$N$19="Leve"),CONCATENATE("R",'Mapa final'!$A$19),"")</f>
        <v/>
      </c>
      <c r="O38" s="261"/>
      <c r="P38" s="281" t="str">
        <f ca="1">IF(AND('Mapa final'!$J$10="Muy Baja",'Mapa final'!$N$10="Menor"),CONCATENATE("R",'Mapa final'!$A$10),"")</f>
        <v/>
      </c>
      <c r="Q38" s="252"/>
      <c r="R38" s="283" t="str">
        <f ca="1">IF(AND('Mapa final'!$J$13="Muy Baja",'Mapa final'!$N$13="Menor"),CONCATENATE("R",'Mapa final'!$A$13),"")</f>
        <v/>
      </c>
      <c r="S38" s="252"/>
      <c r="T38" s="283" t="str">
        <f ca="1">IF(AND('Mapa final'!$J$19="Muy Baja",'Mapa final'!$N$19="Menor"),CONCATENATE("R",'Mapa final'!$A$19),"")</f>
        <v/>
      </c>
      <c r="U38" s="261"/>
      <c r="V38" s="262" t="str">
        <f ca="1">IF(AND('Mapa final'!$J$10="Muy Baja",'Mapa final'!$N$10="Moderado"),CONCATENATE("R",'Mapa final'!$A$10),"")</f>
        <v/>
      </c>
      <c r="W38" s="252"/>
      <c r="X38" s="260" t="str">
        <f ca="1">IF(AND('Mapa final'!$J$13="Muy Baja",'Mapa final'!$N$13="Moderado"),CONCATENATE("R",'Mapa final'!$A$13),"")</f>
        <v/>
      </c>
      <c r="Y38" s="252"/>
      <c r="Z38" s="260" t="str">
        <f ca="1">IF(AND('Mapa final'!$J$19="Muy Baja",'Mapa final'!$N$19="Moderado"),CONCATENATE("R",'Mapa final'!$A$19),"")</f>
        <v/>
      </c>
      <c r="AA38" s="261"/>
      <c r="AB38" s="251" t="str">
        <f ca="1">IF(AND('Mapa final'!$J$10="Muy Baja",'Mapa final'!$N$10="Mayor"),CONCATENATE("R",'Mapa final'!$A$10),"")</f>
        <v/>
      </c>
      <c r="AC38" s="252"/>
      <c r="AD38" s="253" t="str">
        <f ca="1">IF(AND('Mapa final'!$J$13="Muy Baja",'Mapa final'!$N$13="Mayor"),CONCATENATE("R",'Mapa final'!$A$13),"")</f>
        <v/>
      </c>
      <c r="AE38" s="252"/>
      <c r="AF38" s="253" t="str">
        <f ca="1">IF(AND('Mapa final'!$J$19="Muy Baja",'Mapa final'!$N$19="Mayor"),CONCATENATE("R",'Mapa final'!$A$19),"")</f>
        <v/>
      </c>
      <c r="AG38" s="261"/>
      <c r="AH38" s="263" t="str">
        <f ca="1">IF(AND('Mapa final'!$J$10="Muy Baja",'Mapa final'!$N$10="Catastrófico"),CONCATENATE("R",'Mapa final'!$A$10),"")</f>
        <v/>
      </c>
      <c r="AI38" s="252"/>
      <c r="AJ38" s="255" t="str">
        <f ca="1">IF(AND('Mapa final'!$J$13="Muy Baja",'Mapa final'!$N$13="Catastrófico"),CONCATENATE("R",'Mapa final'!$A$13),"")</f>
        <v/>
      </c>
      <c r="AK38" s="252"/>
      <c r="AL38" s="255" t="str">
        <f ca="1">IF(AND('Mapa final'!$J$19="Muy Baja",'Mapa final'!$N$19="Catastrófico"),CONCATENATE("R",'Mapa final'!$A$19),"")</f>
        <v/>
      </c>
      <c r="AM38" s="261"/>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c r="A39" s="1"/>
      <c r="B39" s="287"/>
      <c r="C39" s="145"/>
      <c r="D39" s="146"/>
      <c r="E39" s="157"/>
      <c r="F39" s="145"/>
      <c r="G39" s="145"/>
      <c r="H39" s="145"/>
      <c r="I39" s="146"/>
      <c r="J39" s="248"/>
      <c r="K39" s="249"/>
      <c r="L39" s="244"/>
      <c r="M39" s="249"/>
      <c r="N39" s="244"/>
      <c r="O39" s="245"/>
      <c r="P39" s="248"/>
      <c r="Q39" s="249"/>
      <c r="R39" s="244"/>
      <c r="S39" s="249"/>
      <c r="T39" s="244"/>
      <c r="U39" s="245"/>
      <c r="V39" s="248"/>
      <c r="W39" s="249"/>
      <c r="X39" s="244"/>
      <c r="Y39" s="249"/>
      <c r="Z39" s="244"/>
      <c r="AA39" s="245"/>
      <c r="AB39" s="248"/>
      <c r="AC39" s="249"/>
      <c r="AD39" s="244"/>
      <c r="AE39" s="249"/>
      <c r="AF39" s="244"/>
      <c r="AG39" s="245"/>
      <c r="AH39" s="248"/>
      <c r="AI39" s="249"/>
      <c r="AJ39" s="244"/>
      <c r="AK39" s="249"/>
      <c r="AL39" s="244"/>
      <c r="AM39" s="245"/>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c r="A40" s="1"/>
      <c r="B40" s="287"/>
      <c r="C40" s="145"/>
      <c r="D40" s="146"/>
      <c r="E40" s="157"/>
      <c r="F40" s="145"/>
      <c r="G40" s="145"/>
      <c r="H40" s="145"/>
      <c r="I40" s="146"/>
      <c r="J40" s="282" t="str">
        <f ca="1">IF(AND('Mapa final'!$J$25="Muy Baja",'Mapa final'!$N$25="Leve"),CONCATENATE("R",'Mapa final'!$A$25),"")</f>
        <v/>
      </c>
      <c r="K40" s="247"/>
      <c r="L40" s="264" t="str">
        <f ca="1">IF(AND('Mapa final'!$J$31="Muy Baja",'Mapa final'!$N$31="Leve"),CONCATENATE("R",'Mapa final'!$A$31),"")</f>
        <v/>
      </c>
      <c r="M40" s="247"/>
      <c r="N40" s="264" t="str">
        <f ca="1">IF(AND('Mapa final'!$J$37="Muy Baja",'Mapa final'!$N$37="Leve"),CONCATENATE("R",'Mapa final'!$A$37),"")</f>
        <v/>
      </c>
      <c r="O40" s="243"/>
      <c r="P40" s="282" t="str">
        <f ca="1">IF(AND('Mapa final'!$J$25="Muy Baja",'Mapa final'!$N$25="Menor"),CONCATENATE("R",'Mapa final'!$A$25),"")</f>
        <v/>
      </c>
      <c r="Q40" s="247"/>
      <c r="R40" s="264" t="str">
        <f ca="1">IF(AND('Mapa final'!$J$31="Muy Baja",'Mapa final'!$N$31="Menor"),CONCATENATE("R",'Mapa final'!$A$31),"")</f>
        <v/>
      </c>
      <c r="S40" s="247"/>
      <c r="T40" s="264" t="str">
        <f ca="1">IF(AND('Mapa final'!$J$37="Muy Baja",'Mapa final'!$N$37="Menor"),CONCATENATE("R",'Mapa final'!$A$37),"")</f>
        <v/>
      </c>
      <c r="U40" s="243"/>
      <c r="V40" s="266" t="str">
        <f ca="1">IF(AND('Mapa final'!$J$25="Muy Baja",'Mapa final'!$N$25="Moderado"),CONCATENATE("R",'Mapa final'!$A$25),"")</f>
        <v/>
      </c>
      <c r="W40" s="247"/>
      <c r="X40" s="265" t="str">
        <f ca="1">IF(AND('Mapa final'!$J$31="Muy Baja",'Mapa final'!$N$31="Moderado"),CONCATENATE("R",'Mapa final'!$A$31),"")</f>
        <v/>
      </c>
      <c r="Y40" s="247"/>
      <c r="Z40" s="265" t="str">
        <f ca="1">IF(AND('Mapa final'!$J$37="Muy Baja",'Mapa final'!$N$37="Moderado"),CONCATENATE("R",'Mapa final'!$A$37),"")</f>
        <v/>
      </c>
      <c r="AA40" s="243"/>
      <c r="AB40" s="254" t="str">
        <f ca="1">IF(AND('Mapa final'!$J$25="Muy Baja",'Mapa final'!$N$25="Mayor"),CONCATENATE("R",'Mapa final'!$A$25),"")</f>
        <v/>
      </c>
      <c r="AC40" s="247"/>
      <c r="AD40" s="242" t="str">
        <f ca="1">IF(AND('Mapa final'!$J$31="Muy Baja",'Mapa final'!$N$31="Mayor"),CONCATENATE("R",'Mapa final'!$A$31),"")</f>
        <v/>
      </c>
      <c r="AE40" s="247"/>
      <c r="AF40" s="242" t="str">
        <f ca="1">IF(AND('Mapa final'!$J$37="Muy Baja",'Mapa final'!$N$37="Mayor"),CONCATENATE("R",'Mapa final'!$A$37),"")</f>
        <v/>
      </c>
      <c r="AG40" s="243"/>
      <c r="AH40" s="246" t="str">
        <f ca="1">IF(AND('Mapa final'!$J$25="Muy Baja",'Mapa final'!$N$25="Catastrófico"),CONCATENATE("R",'Mapa final'!$A$25),"")</f>
        <v/>
      </c>
      <c r="AI40" s="247"/>
      <c r="AJ40" s="250" t="str">
        <f ca="1">IF(AND('Mapa final'!$J$31="Muy Baja",'Mapa final'!$N$31="Catastrófico"),CONCATENATE("R",'Mapa final'!$A$31),"")</f>
        <v/>
      </c>
      <c r="AK40" s="247"/>
      <c r="AL40" s="250" t="str">
        <f ca="1">IF(AND('Mapa final'!$J$37="Muy Baja",'Mapa final'!$N$37="Catastrófico"),CONCATENATE("R",'Mapa final'!$A$37),"")</f>
        <v/>
      </c>
      <c r="AM40" s="243"/>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c r="A41" s="1"/>
      <c r="B41" s="287"/>
      <c r="C41" s="145"/>
      <c r="D41" s="146"/>
      <c r="E41" s="157"/>
      <c r="F41" s="145"/>
      <c r="G41" s="145"/>
      <c r="H41" s="145"/>
      <c r="I41" s="146"/>
      <c r="J41" s="248"/>
      <c r="K41" s="249"/>
      <c r="L41" s="244"/>
      <c r="M41" s="249"/>
      <c r="N41" s="244"/>
      <c r="O41" s="245"/>
      <c r="P41" s="248"/>
      <c r="Q41" s="249"/>
      <c r="R41" s="244"/>
      <c r="S41" s="249"/>
      <c r="T41" s="244"/>
      <c r="U41" s="245"/>
      <c r="V41" s="248"/>
      <c r="W41" s="249"/>
      <c r="X41" s="244"/>
      <c r="Y41" s="249"/>
      <c r="Z41" s="244"/>
      <c r="AA41" s="245"/>
      <c r="AB41" s="248"/>
      <c r="AC41" s="249"/>
      <c r="AD41" s="244"/>
      <c r="AE41" s="249"/>
      <c r="AF41" s="244"/>
      <c r="AG41" s="245"/>
      <c r="AH41" s="248"/>
      <c r="AI41" s="249"/>
      <c r="AJ41" s="244"/>
      <c r="AK41" s="249"/>
      <c r="AL41" s="244"/>
      <c r="AM41" s="245"/>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c r="A42" s="1"/>
      <c r="B42" s="287"/>
      <c r="C42" s="145"/>
      <c r="D42" s="146"/>
      <c r="E42" s="157"/>
      <c r="F42" s="145"/>
      <c r="G42" s="145"/>
      <c r="H42" s="145"/>
      <c r="I42" s="146"/>
      <c r="J42" s="282" t="str">
        <f ca="1">IF(AND('Mapa final'!$J$43="Muy Baja",'Mapa final'!$N$43="Leve"),CONCATENATE("R",'Mapa final'!$A$43),"")</f>
        <v/>
      </c>
      <c r="K42" s="247"/>
      <c r="L42" s="264" t="str">
        <f ca="1">IF(AND('Mapa final'!$J$49="Muy Baja",'Mapa final'!$N$49="Leve"),CONCATENATE("R",'Mapa final'!$A$49),"")</f>
        <v/>
      </c>
      <c r="M42" s="247"/>
      <c r="N42" s="264" t="str">
        <f ca="1">IF(AND('Mapa final'!$J$55="Muy Baja",'Mapa final'!$N$55="Leve"),CONCATENATE("R",'Mapa final'!$A$55),"")</f>
        <v/>
      </c>
      <c r="O42" s="243"/>
      <c r="P42" s="282" t="str">
        <f ca="1">IF(AND('Mapa final'!$J$43="Muy Baja",'Mapa final'!$N$43="Menor"),CONCATENATE("R",'Mapa final'!$A$43),"")</f>
        <v/>
      </c>
      <c r="Q42" s="247"/>
      <c r="R42" s="264" t="str">
        <f ca="1">IF(AND('Mapa final'!$J$49="Muy Baja",'Mapa final'!$N$49="Menor"),CONCATENATE("R",'Mapa final'!$A$49),"")</f>
        <v/>
      </c>
      <c r="S42" s="247"/>
      <c r="T42" s="264" t="str">
        <f ca="1">IF(AND('Mapa final'!$J$55="Muy Baja",'Mapa final'!$N$55="Menor"),CONCATENATE("R",'Mapa final'!$A$55),"")</f>
        <v/>
      </c>
      <c r="U42" s="243"/>
      <c r="V42" s="266" t="str">
        <f ca="1">IF(AND('Mapa final'!$J$43="Muy Baja",'Mapa final'!$N$43="Moderado"),CONCATENATE("R",'Mapa final'!$A$43),"")</f>
        <v/>
      </c>
      <c r="W42" s="247"/>
      <c r="X42" s="265" t="str">
        <f ca="1">IF(AND('Mapa final'!$J$49="Muy Baja",'Mapa final'!$N$49="Moderado"),CONCATENATE("R",'Mapa final'!$A$49),"")</f>
        <v/>
      </c>
      <c r="Y42" s="247"/>
      <c r="Z42" s="265" t="str">
        <f ca="1">IF(AND('Mapa final'!$J$55="Muy Baja",'Mapa final'!$N$55="Moderado"),CONCATENATE("R",'Mapa final'!$A$55),"")</f>
        <v/>
      </c>
      <c r="AA42" s="243"/>
      <c r="AB42" s="254" t="str">
        <f ca="1">IF(AND('Mapa final'!$J$43="Muy Baja",'Mapa final'!$N$43="Mayor"),CONCATENATE("R",'Mapa final'!$A$43),"")</f>
        <v/>
      </c>
      <c r="AC42" s="247"/>
      <c r="AD42" s="242" t="str">
        <f ca="1">IF(AND('Mapa final'!$J$49="Muy Baja",'Mapa final'!$N$49="Mayor"),CONCATENATE("R",'Mapa final'!$A$49),"")</f>
        <v/>
      </c>
      <c r="AE42" s="247"/>
      <c r="AF42" s="242" t="str">
        <f ca="1">IF(AND('Mapa final'!$J$55="Muy Baja",'Mapa final'!$N$55="Mayor"),CONCATENATE("R",'Mapa final'!$A$55),"")</f>
        <v/>
      </c>
      <c r="AG42" s="243"/>
      <c r="AH42" s="246" t="str">
        <f ca="1">IF(AND('Mapa final'!$J$43="Muy Baja",'Mapa final'!$N$43="Catastrófico"),CONCATENATE("R",'Mapa final'!$A$43),"")</f>
        <v/>
      </c>
      <c r="AI42" s="247"/>
      <c r="AJ42" s="250" t="str">
        <f ca="1">IF(AND('Mapa final'!$J$49="Muy Baja",'Mapa final'!$N$49="Catastrófico"),CONCATENATE("R",'Mapa final'!$A$49),"")</f>
        <v/>
      </c>
      <c r="AK42" s="247"/>
      <c r="AL42" s="250" t="str">
        <f ca="1">IF(AND('Mapa final'!$J$55="Muy Baja",'Mapa final'!$N$55="Catastrófico"),CONCATENATE("R",'Mapa final'!$A$55),"")</f>
        <v/>
      </c>
      <c r="AM42" s="243"/>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c r="A43" s="1"/>
      <c r="B43" s="287"/>
      <c r="C43" s="145"/>
      <c r="D43" s="146"/>
      <c r="E43" s="157"/>
      <c r="F43" s="145"/>
      <c r="G43" s="145"/>
      <c r="H43" s="145"/>
      <c r="I43" s="146"/>
      <c r="J43" s="248"/>
      <c r="K43" s="249"/>
      <c r="L43" s="244"/>
      <c r="M43" s="249"/>
      <c r="N43" s="244"/>
      <c r="O43" s="245"/>
      <c r="P43" s="248"/>
      <c r="Q43" s="249"/>
      <c r="R43" s="244"/>
      <c r="S43" s="249"/>
      <c r="T43" s="244"/>
      <c r="U43" s="245"/>
      <c r="V43" s="248"/>
      <c r="W43" s="249"/>
      <c r="X43" s="244"/>
      <c r="Y43" s="249"/>
      <c r="Z43" s="244"/>
      <c r="AA43" s="245"/>
      <c r="AB43" s="248"/>
      <c r="AC43" s="249"/>
      <c r="AD43" s="244"/>
      <c r="AE43" s="249"/>
      <c r="AF43" s="244"/>
      <c r="AG43" s="245"/>
      <c r="AH43" s="248"/>
      <c r="AI43" s="249"/>
      <c r="AJ43" s="244"/>
      <c r="AK43" s="249"/>
      <c r="AL43" s="244"/>
      <c r="AM43" s="245"/>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c r="A44" s="1"/>
      <c r="B44" s="287"/>
      <c r="C44" s="145"/>
      <c r="D44" s="146"/>
      <c r="E44" s="157"/>
      <c r="F44" s="145"/>
      <c r="G44" s="145"/>
      <c r="H44" s="145"/>
      <c r="I44" s="146"/>
      <c r="J44" s="282" t="str">
        <f ca="1">IF(AND('Mapa final'!$J$61="Muy Baja",'Mapa final'!$N$61="Leve"),CONCATENATE("R",'Mapa final'!$A$61),"")</f>
        <v/>
      </c>
      <c r="K44" s="247"/>
      <c r="L44" s="264" t="str">
        <f>IF(AND('Mapa final'!$J$67="Muy Baja",'Mapa final'!$N$67="Leve"),CONCATENATE("R",'Mapa final'!$A$67),"")</f>
        <v/>
      </c>
      <c r="M44" s="247"/>
      <c r="N44" s="264" t="str">
        <f>IF(AND('Mapa final'!$J$73="Muy Baja",'Mapa final'!$N$73="Leve"),CONCATENATE("R",'Mapa final'!$A$73),"")</f>
        <v/>
      </c>
      <c r="O44" s="243"/>
      <c r="P44" s="282" t="str">
        <f ca="1">IF(AND('Mapa final'!$J$61="Muy Baja",'Mapa final'!$N$61="Menor"),CONCATENATE("R",'Mapa final'!$A$61),"")</f>
        <v/>
      </c>
      <c r="Q44" s="247"/>
      <c r="R44" s="264" t="str">
        <f>IF(AND('Mapa final'!$J$67="Muy Baja",'Mapa final'!$N$67="Menor"),CONCATENATE("R",'Mapa final'!$A$67),"")</f>
        <v/>
      </c>
      <c r="S44" s="247"/>
      <c r="T44" s="264" t="str">
        <f>IF(AND('Mapa final'!$J$73="Muy Baja",'Mapa final'!$N$73="Menor"),CONCATENATE("R",'Mapa final'!$A$73),"")</f>
        <v/>
      </c>
      <c r="U44" s="243"/>
      <c r="V44" s="266" t="str">
        <f ca="1">IF(AND('Mapa final'!$J$61="Muy Baja",'Mapa final'!$N$61="Moderado"),CONCATENATE("R",'Mapa final'!$A$61),"")</f>
        <v/>
      </c>
      <c r="W44" s="247"/>
      <c r="X44" s="265" t="str">
        <f>IF(AND('Mapa final'!$J$67="Muy Baja",'Mapa final'!$N$67="Moderado"),CONCATENATE("R",'Mapa final'!$A$67),"")</f>
        <v/>
      </c>
      <c r="Y44" s="247"/>
      <c r="Z44" s="265" t="str">
        <f>IF(AND('Mapa final'!$J$73="Muy Baja",'Mapa final'!$N$73="Moderado"),CONCATENATE("R",'Mapa final'!$A$73),"")</f>
        <v/>
      </c>
      <c r="AA44" s="243"/>
      <c r="AB44" s="254" t="str">
        <f ca="1">IF(AND('Mapa final'!$J$61="Muy Baja",'Mapa final'!$N$61="Mayor"),CONCATENATE("R",'Mapa final'!$A$61),"")</f>
        <v/>
      </c>
      <c r="AC44" s="247"/>
      <c r="AD44" s="242" t="str">
        <f>IF(AND('Mapa final'!$J$67="Muy Baja",'Mapa final'!$N$67="Mayor"),CONCATENATE("R",'Mapa final'!$A$67),"")</f>
        <v/>
      </c>
      <c r="AE44" s="247"/>
      <c r="AF44" s="242" t="str">
        <f>IF(AND('Mapa final'!$J$73="Muy Baja",'Mapa final'!$N$73="Mayor"),CONCATENATE("R",'Mapa final'!$A$73),"")</f>
        <v/>
      </c>
      <c r="AG44" s="243"/>
      <c r="AH44" s="246" t="str">
        <f ca="1">IF(AND('Mapa final'!$J$61="Muy Baja",'Mapa final'!$N$61="Catastrófico"),CONCATENATE("R",'Mapa final'!$A$61),"")</f>
        <v/>
      </c>
      <c r="AI44" s="247"/>
      <c r="AJ44" s="250" t="str">
        <f>IF(AND('Mapa final'!$J$67="Muy Baja",'Mapa final'!$N$67="Catastrófico"),CONCATENATE("R",'Mapa final'!$A$67),"")</f>
        <v/>
      </c>
      <c r="AK44" s="247"/>
      <c r="AL44" s="250" t="str">
        <f>IF(AND('Mapa final'!$J$73="Muy Baja",'Mapa final'!$N$73="Catastrófico"),CONCATENATE("R",'Mapa final'!$A$73),"")</f>
        <v/>
      </c>
      <c r="AM44" s="243"/>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c r="A45" s="1"/>
      <c r="B45" s="244"/>
      <c r="C45" s="289"/>
      <c r="D45" s="245"/>
      <c r="E45" s="256"/>
      <c r="F45" s="280"/>
      <c r="G45" s="280"/>
      <c r="H45" s="280"/>
      <c r="I45" s="259"/>
      <c r="J45" s="256"/>
      <c r="K45" s="257"/>
      <c r="L45" s="258"/>
      <c r="M45" s="257"/>
      <c r="N45" s="258"/>
      <c r="O45" s="259"/>
      <c r="P45" s="256"/>
      <c r="Q45" s="257"/>
      <c r="R45" s="258"/>
      <c r="S45" s="257"/>
      <c r="T45" s="258"/>
      <c r="U45" s="259"/>
      <c r="V45" s="256"/>
      <c r="W45" s="257"/>
      <c r="X45" s="258"/>
      <c r="Y45" s="257"/>
      <c r="Z45" s="258"/>
      <c r="AA45" s="259"/>
      <c r="AB45" s="256"/>
      <c r="AC45" s="257"/>
      <c r="AD45" s="258"/>
      <c r="AE45" s="257"/>
      <c r="AF45" s="258"/>
      <c r="AG45" s="259"/>
      <c r="AH45" s="256"/>
      <c r="AI45" s="257"/>
      <c r="AJ45" s="258"/>
      <c r="AK45" s="257"/>
      <c r="AL45" s="258"/>
      <c r="AM45" s="259"/>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c r="A46" s="1"/>
      <c r="B46" s="1"/>
      <c r="C46" s="1"/>
      <c r="D46" s="1"/>
      <c r="E46" s="1"/>
      <c r="F46" s="1"/>
      <c r="G46" s="1"/>
      <c r="H46" s="1"/>
      <c r="I46" s="1"/>
      <c r="J46" s="278" t="s">
        <v>123</v>
      </c>
      <c r="K46" s="279"/>
      <c r="L46" s="279"/>
      <c r="M46" s="279"/>
      <c r="N46" s="279"/>
      <c r="O46" s="261"/>
      <c r="P46" s="278" t="s">
        <v>124</v>
      </c>
      <c r="Q46" s="279"/>
      <c r="R46" s="279"/>
      <c r="S46" s="279"/>
      <c r="T46" s="279"/>
      <c r="U46" s="261"/>
      <c r="V46" s="278" t="s">
        <v>125</v>
      </c>
      <c r="W46" s="279"/>
      <c r="X46" s="279"/>
      <c r="Y46" s="279"/>
      <c r="Z46" s="279"/>
      <c r="AA46" s="261"/>
      <c r="AB46" s="278" t="s">
        <v>126</v>
      </c>
      <c r="AC46" s="279"/>
      <c r="AD46" s="279"/>
      <c r="AE46" s="279"/>
      <c r="AF46" s="279"/>
      <c r="AG46" s="261"/>
      <c r="AH46" s="278" t="s">
        <v>127</v>
      </c>
      <c r="AI46" s="279"/>
      <c r="AJ46" s="279"/>
      <c r="AK46" s="279"/>
      <c r="AL46" s="279"/>
      <c r="AM46" s="261"/>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c r="A47" s="1"/>
      <c r="B47" s="1"/>
      <c r="C47" s="1"/>
      <c r="D47" s="1"/>
      <c r="E47" s="1"/>
      <c r="F47" s="1"/>
      <c r="G47" s="1"/>
      <c r="H47" s="1"/>
      <c r="I47" s="1"/>
      <c r="J47" s="157"/>
      <c r="K47" s="145"/>
      <c r="L47" s="145"/>
      <c r="M47" s="145"/>
      <c r="N47" s="145"/>
      <c r="O47" s="146"/>
      <c r="P47" s="157"/>
      <c r="Q47" s="145"/>
      <c r="R47" s="145"/>
      <c r="S47" s="145"/>
      <c r="T47" s="145"/>
      <c r="U47" s="146"/>
      <c r="V47" s="157"/>
      <c r="W47" s="145"/>
      <c r="X47" s="145"/>
      <c r="Y47" s="145"/>
      <c r="Z47" s="145"/>
      <c r="AA47" s="146"/>
      <c r="AB47" s="157"/>
      <c r="AC47" s="145"/>
      <c r="AD47" s="145"/>
      <c r="AE47" s="145"/>
      <c r="AF47" s="145"/>
      <c r="AG47" s="146"/>
      <c r="AH47" s="157"/>
      <c r="AI47" s="145"/>
      <c r="AJ47" s="145"/>
      <c r="AK47" s="145"/>
      <c r="AL47" s="145"/>
      <c r="AM47" s="146"/>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c r="A48" s="1"/>
      <c r="B48" s="1"/>
      <c r="C48" s="1"/>
      <c r="D48" s="1"/>
      <c r="E48" s="1"/>
      <c r="F48" s="1"/>
      <c r="G48" s="1"/>
      <c r="H48" s="1"/>
      <c r="I48" s="1"/>
      <c r="J48" s="157"/>
      <c r="K48" s="145"/>
      <c r="L48" s="145"/>
      <c r="M48" s="145"/>
      <c r="N48" s="145"/>
      <c r="O48" s="146"/>
      <c r="P48" s="157"/>
      <c r="Q48" s="145"/>
      <c r="R48" s="145"/>
      <c r="S48" s="145"/>
      <c r="T48" s="145"/>
      <c r="U48" s="146"/>
      <c r="V48" s="157"/>
      <c r="W48" s="145"/>
      <c r="X48" s="145"/>
      <c r="Y48" s="145"/>
      <c r="Z48" s="145"/>
      <c r="AA48" s="146"/>
      <c r="AB48" s="157"/>
      <c r="AC48" s="145"/>
      <c r="AD48" s="145"/>
      <c r="AE48" s="145"/>
      <c r="AF48" s="145"/>
      <c r="AG48" s="146"/>
      <c r="AH48" s="157"/>
      <c r="AI48" s="145"/>
      <c r="AJ48" s="145"/>
      <c r="AK48" s="145"/>
      <c r="AL48" s="145"/>
      <c r="AM48" s="146"/>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c r="A49" s="1"/>
      <c r="B49" s="1"/>
      <c r="C49" s="1"/>
      <c r="D49" s="1"/>
      <c r="E49" s="1"/>
      <c r="F49" s="1"/>
      <c r="G49" s="1"/>
      <c r="H49" s="1"/>
      <c r="I49" s="1"/>
      <c r="J49" s="157"/>
      <c r="K49" s="145"/>
      <c r="L49" s="145"/>
      <c r="M49" s="145"/>
      <c r="N49" s="145"/>
      <c r="O49" s="146"/>
      <c r="P49" s="157"/>
      <c r="Q49" s="145"/>
      <c r="R49" s="145"/>
      <c r="S49" s="145"/>
      <c r="T49" s="145"/>
      <c r="U49" s="146"/>
      <c r="V49" s="157"/>
      <c r="W49" s="145"/>
      <c r="X49" s="145"/>
      <c r="Y49" s="145"/>
      <c r="Z49" s="145"/>
      <c r="AA49" s="146"/>
      <c r="AB49" s="157"/>
      <c r="AC49" s="145"/>
      <c r="AD49" s="145"/>
      <c r="AE49" s="145"/>
      <c r="AF49" s="145"/>
      <c r="AG49" s="146"/>
      <c r="AH49" s="157"/>
      <c r="AI49" s="145"/>
      <c r="AJ49" s="145"/>
      <c r="AK49" s="145"/>
      <c r="AL49" s="145"/>
      <c r="AM49" s="146"/>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c r="A50" s="1"/>
      <c r="B50" s="1"/>
      <c r="C50" s="1"/>
      <c r="D50" s="1"/>
      <c r="E50" s="1"/>
      <c r="F50" s="1"/>
      <c r="G50" s="1"/>
      <c r="H50" s="1"/>
      <c r="I50" s="1"/>
      <c r="J50" s="157"/>
      <c r="K50" s="145"/>
      <c r="L50" s="145"/>
      <c r="M50" s="145"/>
      <c r="N50" s="145"/>
      <c r="O50" s="146"/>
      <c r="P50" s="157"/>
      <c r="Q50" s="145"/>
      <c r="R50" s="145"/>
      <c r="S50" s="145"/>
      <c r="T50" s="145"/>
      <c r="U50" s="146"/>
      <c r="V50" s="157"/>
      <c r="W50" s="145"/>
      <c r="X50" s="145"/>
      <c r="Y50" s="145"/>
      <c r="Z50" s="145"/>
      <c r="AA50" s="146"/>
      <c r="AB50" s="157"/>
      <c r="AC50" s="145"/>
      <c r="AD50" s="145"/>
      <c r="AE50" s="145"/>
      <c r="AF50" s="145"/>
      <c r="AG50" s="146"/>
      <c r="AH50" s="157"/>
      <c r="AI50" s="145"/>
      <c r="AJ50" s="145"/>
      <c r="AK50" s="145"/>
      <c r="AL50" s="145"/>
      <c r="AM50" s="146"/>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c r="A51" s="1"/>
      <c r="B51" s="1"/>
      <c r="C51" s="1"/>
      <c r="D51" s="1"/>
      <c r="E51" s="1"/>
      <c r="F51" s="1"/>
      <c r="G51" s="1"/>
      <c r="H51" s="1"/>
      <c r="I51" s="1"/>
      <c r="J51" s="256"/>
      <c r="K51" s="280"/>
      <c r="L51" s="280"/>
      <c r="M51" s="280"/>
      <c r="N51" s="280"/>
      <c r="O51" s="259"/>
      <c r="P51" s="256"/>
      <c r="Q51" s="280"/>
      <c r="R51" s="280"/>
      <c r="S51" s="280"/>
      <c r="T51" s="280"/>
      <c r="U51" s="259"/>
      <c r="V51" s="256"/>
      <c r="W51" s="280"/>
      <c r="X51" s="280"/>
      <c r="Y51" s="280"/>
      <c r="Z51" s="280"/>
      <c r="AA51" s="259"/>
      <c r="AB51" s="256"/>
      <c r="AC51" s="280"/>
      <c r="AD51" s="280"/>
      <c r="AE51" s="280"/>
      <c r="AF51" s="280"/>
      <c r="AG51" s="259"/>
      <c r="AH51" s="256"/>
      <c r="AI51" s="280"/>
      <c r="AJ51" s="280"/>
      <c r="AK51" s="280"/>
      <c r="AL51" s="280"/>
      <c r="AM51" s="259"/>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1"/>
      <c r="AV53" s="1"/>
      <c r="AW53" s="1"/>
      <c r="AX53" s="1"/>
      <c r="AY53" s="1"/>
      <c r="AZ53" s="1"/>
      <c r="BA53" s="1"/>
      <c r="BB53" s="1"/>
      <c r="BC53" s="1"/>
      <c r="BD53" s="1"/>
      <c r="BE53" s="1"/>
      <c r="BF53" s="1"/>
      <c r="BG53" s="1"/>
      <c r="BH53" s="1"/>
      <c r="BI53" s="1"/>
    </row>
    <row r="54" spans="1:61" ht="15" customHeight="1">
      <c r="A54" s="1"/>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1"/>
      <c r="AV54" s="1"/>
      <c r="AW54" s="1"/>
      <c r="AX54" s="1"/>
      <c r="AY54" s="1"/>
      <c r="AZ54" s="1"/>
      <c r="BA54" s="1"/>
      <c r="BB54" s="1"/>
      <c r="BC54" s="1"/>
      <c r="BD54" s="1"/>
      <c r="BE54" s="1"/>
      <c r="BF54" s="1"/>
      <c r="BG54" s="1"/>
      <c r="BH54" s="1"/>
      <c r="BI54" s="1"/>
    </row>
    <row r="55" spans="1:6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c r="B137" s="1"/>
      <c r="C137" s="1"/>
      <c r="D137" s="1"/>
      <c r="E137" s="1"/>
      <c r="F137" s="1"/>
      <c r="G137" s="1"/>
      <c r="H137" s="1"/>
      <c r="I137" s="1"/>
    </row>
    <row r="138" spans="2:61" ht="15.75" customHeight="1">
      <c r="B138" s="1"/>
      <c r="C138" s="1"/>
      <c r="D138" s="1"/>
      <c r="E138" s="1"/>
      <c r="F138" s="1"/>
      <c r="G138" s="1"/>
      <c r="H138" s="1"/>
      <c r="I138" s="1"/>
    </row>
    <row r="139" spans="2:61" ht="15.75" customHeight="1">
      <c r="B139" s="1"/>
      <c r="C139" s="1"/>
      <c r="D139" s="1"/>
      <c r="E139" s="1"/>
      <c r="F139" s="1"/>
      <c r="G139" s="1"/>
      <c r="H139" s="1"/>
      <c r="I139" s="1"/>
    </row>
    <row r="140" spans="2:61" ht="15.75" customHeight="1">
      <c r="B140" s="1"/>
      <c r="C140" s="1"/>
      <c r="D140" s="1"/>
      <c r="E140" s="1"/>
      <c r="F140" s="1"/>
      <c r="G140" s="1"/>
      <c r="H140" s="1"/>
      <c r="I140" s="1"/>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AH22:AI23"/>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J22:K23"/>
    <mergeCell ref="J24:K25"/>
    <mergeCell ref="J26:K27"/>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workbookViewId="0"/>
  </sheetViews>
  <sheetFormatPr baseColWidth="10" defaultColWidth="14.44140625" defaultRowHeight="15" customHeight="1"/>
  <cols>
    <col min="1" max="1" width="10.6640625" customWidth="1"/>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0" max="40" width="10.6640625" customWidth="1"/>
    <col min="41" max="46" width="5.6640625" customWidth="1"/>
    <col min="47" max="61" width="10.6640625" customWidth="1"/>
  </cols>
  <sheetData>
    <row r="1" spans="1:61" ht="14.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96" t="s">
        <v>128</v>
      </c>
      <c r="C2" s="145"/>
      <c r="D2" s="145"/>
      <c r="E2" s="145"/>
      <c r="F2" s="145"/>
      <c r="G2" s="145"/>
      <c r="H2" s="145"/>
      <c r="I2" s="145"/>
      <c r="J2" s="285" t="s">
        <v>15</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47"/>
      <c r="AN2" s="1"/>
      <c r="AO2" s="1"/>
      <c r="AP2" s="1"/>
      <c r="AQ2" s="1"/>
      <c r="AR2" s="1"/>
      <c r="AS2" s="1"/>
      <c r="AT2" s="1"/>
      <c r="AU2" s="1"/>
      <c r="AV2" s="1"/>
      <c r="AW2" s="1"/>
      <c r="AX2" s="1"/>
      <c r="AY2" s="1"/>
      <c r="AZ2" s="1"/>
      <c r="BA2" s="1"/>
      <c r="BB2" s="1"/>
      <c r="BC2" s="1"/>
      <c r="BD2" s="1"/>
      <c r="BE2" s="1"/>
      <c r="BF2" s="1"/>
      <c r="BG2" s="1"/>
      <c r="BH2" s="1"/>
      <c r="BI2" s="1"/>
    </row>
    <row r="3" spans="1:61" ht="18.75" customHeight="1">
      <c r="A3" s="1"/>
      <c r="B3" s="145"/>
      <c r="C3" s="145"/>
      <c r="D3" s="145"/>
      <c r="E3" s="145"/>
      <c r="F3" s="145"/>
      <c r="G3" s="145"/>
      <c r="H3" s="145"/>
      <c r="I3" s="145"/>
      <c r="J3" s="287"/>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288"/>
      <c r="AN3" s="1"/>
      <c r="AO3" s="1"/>
      <c r="AP3" s="1"/>
      <c r="AQ3" s="1"/>
      <c r="AR3" s="1"/>
      <c r="AS3" s="1"/>
      <c r="AT3" s="1"/>
      <c r="AU3" s="1"/>
      <c r="AV3" s="1"/>
      <c r="AW3" s="1"/>
      <c r="AX3" s="1"/>
      <c r="AY3" s="1"/>
      <c r="AZ3" s="1"/>
      <c r="BA3" s="1"/>
      <c r="BB3" s="1"/>
      <c r="BC3" s="1"/>
      <c r="BD3" s="1"/>
      <c r="BE3" s="1"/>
      <c r="BF3" s="1"/>
      <c r="BG3" s="1"/>
      <c r="BH3" s="1"/>
      <c r="BI3" s="1"/>
    </row>
    <row r="4" spans="1:61" ht="15" customHeight="1">
      <c r="A4" s="1"/>
      <c r="B4" s="145"/>
      <c r="C4" s="145"/>
      <c r="D4" s="145"/>
      <c r="E4" s="145"/>
      <c r="F4" s="145"/>
      <c r="G4" s="145"/>
      <c r="H4" s="145"/>
      <c r="I4" s="145"/>
      <c r="J4" s="244"/>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49"/>
      <c r="AN4" s="1"/>
      <c r="AO4" s="1"/>
      <c r="AP4" s="1"/>
      <c r="AQ4" s="1"/>
      <c r="AR4" s="1"/>
      <c r="AS4" s="1"/>
      <c r="AT4" s="1"/>
      <c r="AU4" s="1"/>
      <c r="AV4" s="1"/>
      <c r="AW4" s="1"/>
      <c r="AX4" s="1"/>
      <c r="AY4" s="1"/>
      <c r="AZ4" s="1"/>
      <c r="BA4" s="1"/>
      <c r="BB4" s="1"/>
      <c r="BC4" s="1"/>
      <c r="BD4" s="1"/>
      <c r="BE4" s="1"/>
      <c r="BF4" s="1"/>
      <c r="BG4" s="1"/>
      <c r="BH4" s="1"/>
      <c r="BI4" s="1"/>
    </row>
    <row r="5" spans="1:61" ht="14.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90" t="s">
        <v>113</v>
      </c>
      <c r="C6" s="286"/>
      <c r="D6" s="243"/>
      <c r="E6" s="295" t="s">
        <v>114</v>
      </c>
      <c r="F6" s="279"/>
      <c r="G6" s="279"/>
      <c r="H6" s="279"/>
      <c r="I6" s="261"/>
      <c r="J6" s="51" t="str">
        <f ca="1">IF(AND('Mapa final'!$AA$10="Muy Alta",'Mapa final'!$AC$10="Leve"),CONCATENATE("R1C",'Mapa final'!$Q$10),"")</f>
        <v/>
      </c>
      <c r="K6" s="52" t="str">
        <f ca="1">IF(AND('Mapa final'!$AA$11="Muy Alta",'Mapa final'!$AC$11="Leve"),CONCATENATE("R1C",'Mapa final'!$Q$11),"")</f>
        <v/>
      </c>
      <c r="L6" s="52" t="str">
        <f ca="1">IF(AND('Mapa final'!$AA$12="Muy Alta",'Mapa final'!$AC$12="Leve"),CONCATENATE("R1C",'Mapa final'!$Q$12),"")</f>
        <v/>
      </c>
      <c r="M6" s="52" t="e">
        <f>IF(AND('Mapa final'!#REF!="Muy Alta",'Mapa final'!#REF!="Leve"),CONCATENATE("R1C",'Mapa final'!#REF!),"")</f>
        <v>#REF!</v>
      </c>
      <c r="N6" s="52" t="e">
        <f>IF(AND('Mapa final'!#REF!="Muy Alta",'Mapa final'!#REF!="Leve"),CONCATENATE("R1C",'Mapa final'!#REF!),"")</f>
        <v>#REF!</v>
      </c>
      <c r="O6" s="53" t="e">
        <f>IF(AND('Mapa final'!#REF!="Muy Alta",'Mapa final'!#REF!="Leve"),CONCATENATE("R1C",'Mapa final'!#REF!),"")</f>
        <v>#REF!</v>
      </c>
      <c r="P6" s="51" t="str">
        <f ca="1">IF(AND('Mapa final'!$AA$10="Muy Alta",'Mapa final'!$AC$10="Menor"),CONCATENATE("R1C",'Mapa final'!$Q$10),"")</f>
        <v/>
      </c>
      <c r="Q6" s="52" t="str">
        <f ca="1">IF(AND('Mapa final'!$AA$11="Muy Alta",'Mapa final'!$AC$11="Menor"),CONCATENATE("R1C",'Mapa final'!$Q$11),"")</f>
        <v/>
      </c>
      <c r="R6" s="52" t="str">
        <f ca="1">IF(AND('Mapa final'!$AA$12="Muy Alta",'Mapa final'!$AC$12="Menor"),CONCATENATE("R1C",'Mapa final'!$Q$12),"")</f>
        <v/>
      </c>
      <c r="S6" s="52" t="e">
        <f>IF(AND('Mapa final'!#REF!="Muy Alta",'Mapa final'!#REF!="Menor"),CONCATENATE("R1C",'Mapa final'!#REF!),"")</f>
        <v>#REF!</v>
      </c>
      <c r="T6" s="52" t="e">
        <f>IF(AND('Mapa final'!#REF!="Muy Alta",'Mapa final'!#REF!="Menor"),CONCATENATE("R1C",'Mapa final'!#REF!),"")</f>
        <v>#REF!</v>
      </c>
      <c r="U6" s="53" t="e">
        <f>IF(AND('Mapa final'!#REF!="Muy Alta",'Mapa final'!#REF!="Menor"),CONCATENATE("R1C",'Mapa final'!#REF!),"")</f>
        <v>#REF!</v>
      </c>
      <c r="V6" s="51" t="str">
        <f ca="1">IF(AND('Mapa final'!$AA$10="Muy Alta",'Mapa final'!$AC$10="Moderado"),CONCATENATE("R1C",'Mapa final'!$Q$10),"")</f>
        <v/>
      </c>
      <c r="W6" s="52" t="str">
        <f ca="1">IF(AND('Mapa final'!$AA$11="Muy Alta",'Mapa final'!$AC$11="Moderado"),CONCATENATE("R1C",'Mapa final'!$Q$11),"")</f>
        <v/>
      </c>
      <c r="X6" s="52" t="str">
        <f ca="1">IF(AND('Mapa final'!$AA$12="Muy Alta",'Mapa final'!$AC$12="Moderado"),CONCATENATE("R1C",'Mapa final'!$Q$12),"")</f>
        <v/>
      </c>
      <c r="Y6" s="52" t="e">
        <f>IF(AND('Mapa final'!#REF!="Muy Alta",'Mapa final'!#REF!="Moderado"),CONCATENATE("R1C",'Mapa final'!#REF!),"")</f>
        <v>#REF!</v>
      </c>
      <c r="Z6" s="52" t="e">
        <f>IF(AND('Mapa final'!#REF!="Muy Alta",'Mapa final'!#REF!="Moderado"),CONCATENATE("R1C",'Mapa final'!#REF!),"")</f>
        <v>#REF!</v>
      </c>
      <c r="AA6" s="53" t="e">
        <f>IF(AND('Mapa final'!#REF!="Muy Alta",'Mapa final'!#REF!="Moderado"),CONCATENATE("R1C",'Mapa final'!#REF!),"")</f>
        <v>#REF!</v>
      </c>
      <c r="AB6" s="51" t="str">
        <f ca="1">IF(AND('Mapa final'!$AA$10="Muy Alta",'Mapa final'!$AC$10="Mayor"),CONCATENATE("R1C",'Mapa final'!$Q$10),"")</f>
        <v/>
      </c>
      <c r="AC6" s="52" t="str">
        <f ca="1">IF(AND('Mapa final'!$AA$11="Muy Alta",'Mapa final'!$AC$11="Mayor"),CONCATENATE("R1C",'Mapa final'!$Q$11),"")</f>
        <v/>
      </c>
      <c r="AD6" s="52" t="str">
        <f ca="1">IF(AND('Mapa final'!$AA$12="Muy Alta",'Mapa final'!$AC$12="Mayor"),CONCATENATE("R1C",'Mapa final'!$Q$12),"")</f>
        <v/>
      </c>
      <c r="AE6" s="52" t="e">
        <f>IF(AND('Mapa final'!#REF!="Muy Alta",'Mapa final'!#REF!="Mayor"),CONCATENATE("R1C",'Mapa final'!#REF!),"")</f>
        <v>#REF!</v>
      </c>
      <c r="AF6" s="52" t="e">
        <f>IF(AND('Mapa final'!#REF!="Muy Alta",'Mapa final'!#REF!="Mayor"),CONCATENATE("R1C",'Mapa final'!#REF!),"")</f>
        <v>#REF!</v>
      </c>
      <c r="AG6" s="53" t="e">
        <f>IF(AND('Mapa final'!#REF!="Muy Alta",'Mapa final'!#REF!="Mayor"),CONCATENATE("R1C",'Mapa final'!#REF!),"")</f>
        <v>#REF!</v>
      </c>
      <c r="AH6" s="54" t="str">
        <f ca="1">IF(AND('Mapa final'!$AA$10="Muy Alta",'Mapa final'!$AC$10="Catastrófico"),CONCATENATE("R1C",'Mapa final'!$Q$10),"")</f>
        <v/>
      </c>
      <c r="AI6" s="55" t="str">
        <f ca="1">IF(AND('Mapa final'!$AA$11="Muy Alta",'Mapa final'!$AC$11="Catastrófico"),CONCATENATE("R1C",'Mapa final'!$Q$11),"")</f>
        <v/>
      </c>
      <c r="AJ6" s="55" t="str">
        <f ca="1">IF(AND('Mapa final'!$AA$12="Muy Alta",'Mapa final'!$AC$12="Catastrófico"),CONCATENATE("R1C",'Mapa final'!$Q$12),"")</f>
        <v/>
      </c>
      <c r="AK6" s="55" t="e">
        <f>IF(AND('Mapa final'!#REF!="Muy Alta",'Mapa final'!#REF!="Catastrófico"),CONCATENATE("R1C",'Mapa final'!#REF!),"")</f>
        <v>#REF!</v>
      </c>
      <c r="AL6" s="55" t="e">
        <f>IF(AND('Mapa final'!#REF!="Muy Alta",'Mapa final'!#REF!="Catastrófico"),CONCATENATE("R1C",'Mapa final'!#REF!),"")</f>
        <v>#REF!</v>
      </c>
      <c r="AM6" s="56" t="e">
        <f>IF(AND('Mapa final'!#REF!="Muy Alta",'Mapa final'!#REF!="Catastrófico"),CONCATENATE("R1C",'Mapa final'!#REF!),"")</f>
        <v>#REF!</v>
      </c>
      <c r="AN6" s="1"/>
      <c r="AO6" s="293" t="s">
        <v>115</v>
      </c>
      <c r="AP6" s="268"/>
      <c r="AQ6" s="268"/>
      <c r="AR6" s="268"/>
      <c r="AS6" s="268"/>
      <c r="AT6" s="269"/>
      <c r="AU6" s="1"/>
      <c r="AV6" s="1"/>
      <c r="AW6" s="1"/>
      <c r="AX6" s="1"/>
      <c r="AY6" s="1"/>
      <c r="AZ6" s="1"/>
      <c r="BA6" s="1"/>
      <c r="BB6" s="1"/>
      <c r="BC6" s="1"/>
      <c r="BD6" s="1"/>
      <c r="BE6" s="1"/>
      <c r="BF6" s="1"/>
      <c r="BG6" s="1"/>
      <c r="BH6" s="1"/>
      <c r="BI6" s="1"/>
    </row>
    <row r="7" spans="1:61" ht="15" customHeight="1">
      <c r="A7" s="1"/>
      <c r="B7" s="287"/>
      <c r="C7" s="145"/>
      <c r="D7" s="146"/>
      <c r="E7" s="157"/>
      <c r="F7" s="145"/>
      <c r="G7" s="145"/>
      <c r="H7" s="145"/>
      <c r="I7" s="146"/>
      <c r="J7" s="57" t="str">
        <f>IF(AND('Mapa final'!$AA$13="Muy Alta",'Mapa final'!$AC$13="Leve"),CONCATENATE("R2C",'Mapa final'!$Q$13),"")</f>
        <v/>
      </c>
      <c r="K7" s="58" t="str">
        <f>IF(AND('Mapa final'!$AA$14="Muy Alta",'Mapa final'!$AC$14="Leve"),CONCATENATE("R2C",'Mapa final'!$Q$14),"")</f>
        <v/>
      </c>
      <c r="L7" s="58" t="str">
        <f>IF(AND('Mapa final'!$AA$15="Muy Alta",'Mapa final'!$AC$15="Leve"),CONCATENATE("R2C",'Mapa final'!$Q$15),"")</f>
        <v/>
      </c>
      <c r="M7" s="58" t="str">
        <f>IF(AND('Mapa final'!$AA$16="Muy Alta",'Mapa final'!$AC$16="Leve"),CONCATENATE("R2C",'Mapa final'!$Q$16),"")</f>
        <v/>
      </c>
      <c r="N7" s="58" t="str">
        <f>IF(AND('Mapa final'!$AA$17="Muy Alta",'Mapa final'!$AC$17="Leve"),CONCATENATE("R2C",'Mapa final'!$Q$17),"")</f>
        <v/>
      </c>
      <c r="O7" s="59" t="str">
        <f>IF(AND('Mapa final'!$AA$18="Muy Alta",'Mapa final'!$AC$18="Leve"),CONCATENATE("R2C",'Mapa final'!$Q$18),"")</f>
        <v/>
      </c>
      <c r="P7" s="57" t="str">
        <f>IF(AND('Mapa final'!$AA$13="Muy Alta",'Mapa final'!$AC$13="Menor"),CONCATENATE("R2C",'Mapa final'!$Q$13),"")</f>
        <v/>
      </c>
      <c r="Q7" s="58" t="str">
        <f>IF(AND('Mapa final'!$AA$14="Muy Alta",'Mapa final'!$AC$14="Menor"),CONCATENATE("R2C",'Mapa final'!$Q$14),"")</f>
        <v/>
      </c>
      <c r="R7" s="58" t="str">
        <f>IF(AND('Mapa final'!$AA$15="Muy Alta",'Mapa final'!$AC$15="Menor"),CONCATENATE("R2C",'Mapa final'!$Q$15),"")</f>
        <v/>
      </c>
      <c r="S7" s="58" t="str">
        <f>IF(AND('Mapa final'!$AA$16="Muy Alta",'Mapa final'!$AC$16="Menor"),CONCATENATE("R2C",'Mapa final'!$Q$16),"")</f>
        <v/>
      </c>
      <c r="T7" s="58" t="str">
        <f>IF(AND('Mapa final'!$AA$17="Muy Alta",'Mapa final'!$AC$17="Menor"),CONCATENATE("R2C",'Mapa final'!$Q$17),"")</f>
        <v/>
      </c>
      <c r="U7" s="59" t="str">
        <f>IF(AND('Mapa final'!$AA$18="Muy Alta",'Mapa final'!$AC$18="Menor"),CONCATENATE("R2C",'Mapa final'!$Q$18),"")</f>
        <v/>
      </c>
      <c r="V7" s="57" t="str">
        <f>IF(AND('Mapa final'!$AA$13="Muy Alta",'Mapa final'!$AC$13="Moderado"),CONCATENATE("R2C",'Mapa final'!$Q$13),"")</f>
        <v/>
      </c>
      <c r="W7" s="58" t="str">
        <f>IF(AND('Mapa final'!$AA$14="Muy Alta",'Mapa final'!$AC$14="Moderado"),CONCATENATE("R2C",'Mapa final'!$Q$14),"")</f>
        <v/>
      </c>
      <c r="X7" s="58" t="str">
        <f>IF(AND('Mapa final'!$AA$15="Muy Alta",'Mapa final'!$AC$15="Moderado"),CONCATENATE("R2C",'Mapa final'!$Q$15),"")</f>
        <v/>
      </c>
      <c r="Y7" s="58" t="str">
        <f>IF(AND('Mapa final'!$AA$16="Muy Alta",'Mapa final'!$AC$16="Moderado"),CONCATENATE("R2C",'Mapa final'!$Q$16),"")</f>
        <v/>
      </c>
      <c r="Z7" s="58" t="str">
        <f>IF(AND('Mapa final'!$AA$17="Muy Alta",'Mapa final'!$AC$17="Moderado"),CONCATENATE("R2C",'Mapa final'!$Q$17),"")</f>
        <v/>
      </c>
      <c r="AA7" s="59" t="str">
        <f>IF(AND('Mapa final'!$AA$18="Muy Alta",'Mapa final'!$AC$18="Moderado"),CONCATENATE("R2C",'Mapa final'!$Q$18),"")</f>
        <v/>
      </c>
      <c r="AB7" s="57" t="str">
        <f>IF(AND('Mapa final'!$AA$13="Muy Alta",'Mapa final'!$AC$13="Mayor"),CONCATENATE("R2C",'Mapa final'!$Q$13),"")</f>
        <v/>
      </c>
      <c r="AC7" s="58" t="str">
        <f>IF(AND('Mapa final'!$AA$14="Muy Alta",'Mapa final'!$AC$14="Mayor"),CONCATENATE("R2C",'Mapa final'!$Q$14),"")</f>
        <v/>
      </c>
      <c r="AD7" s="58" t="str">
        <f>IF(AND('Mapa final'!$AA$15="Muy Alta",'Mapa final'!$AC$15="Mayor"),CONCATENATE("R2C",'Mapa final'!$Q$15),"")</f>
        <v/>
      </c>
      <c r="AE7" s="58" t="str">
        <f>IF(AND('Mapa final'!$AA$16="Muy Alta",'Mapa final'!$AC$16="Mayor"),CONCATENATE("R2C",'Mapa final'!$Q$16),"")</f>
        <v/>
      </c>
      <c r="AF7" s="58" t="str">
        <f>IF(AND('Mapa final'!$AA$17="Muy Alta",'Mapa final'!$AC$17="Mayor"),CONCATENATE("R2C",'Mapa final'!$Q$17),"")</f>
        <v/>
      </c>
      <c r="AG7" s="59" t="str">
        <f>IF(AND('Mapa final'!$AA$18="Muy Alta",'Mapa final'!$AC$18="Mayor"),CONCATENATE("R2C",'Mapa final'!$Q$18),"")</f>
        <v/>
      </c>
      <c r="AH7" s="60" t="str">
        <f>IF(AND('Mapa final'!$AA$13="Muy Alta",'Mapa final'!$AC$13="Catastrófico"),CONCATENATE("R2C",'Mapa final'!$Q$13),"")</f>
        <v/>
      </c>
      <c r="AI7" s="61" t="str">
        <f>IF(AND('Mapa final'!$AA$14="Muy Alta",'Mapa final'!$AC$14="Catastrófico"),CONCATENATE("R2C",'Mapa final'!$Q$14),"")</f>
        <v/>
      </c>
      <c r="AJ7" s="61" t="str">
        <f>IF(AND('Mapa final'!$AA$15="Muy Alta",'Mapa final'!$AC$15="Catastrófico"),CONCATENATE("R2C",'Mapa final'!$Q$15),"")</f>
        <v/>
      </c>
      <c r="AK7" s="61" t="str">
        <f>IF(AND('Mapa final'!$AA$16="Muy Alta",'Mapa final'!$AC$16="Catastrófico"),CONCATENATE("R2C",'Mapa final'!$Q$16),"")</f>
        <v/>
      </c>
      <c r="AL7" s="61" t="str">
        <f>IF(AND('Mapa final'!$AA$17="Muy Alta",'Mapa final'!$AC$17="Catastrófico"),CONCATENATE("R2C",'Mapa final'!$Q$17),"")</f>
        <v/>
      </c>
      <c r="AM7" s="62" t="str">
        <f>IF(AND('Mapa final'!$AA$18="Muy Alta",'Mapa final'!$AC$18="Catastrófico"),CONCATENATE("R2C",'Mapa final'!$Q$18),"")</f>
        <v/>
      </c>
      <c r="AN7" s="1"/>
      <c r="AO7" s="270"/>
      <c r="AP7" s="145"/>
      <c r="AQ7" s="145"/>
      <c r="AR7" s="145"/>
      <c r="AS7" s="145"/>
      <c r="AT7" s="271"/>
      <c r="AU7" s="1"/>
      <c r="AV7" s="1"/>
      <c r="AW7" s="1"/>
      <c r="AX7" s="1"/>
      <c r="AY7" s="1"/>
      <c r="AZ7" s="1"/>
      <c r="BA7" s="1"/>
      <c r="BB7" s="1"/>
      <c r="BC7" s="1"/>
      <c r="BD7" s="1"/>
      <c r="BE7" s="1"/>
      <c r="BF7" s="1"/>
      <c r="BG7" s="1"/>
      <c r="BH7" s="1"/>
      <c r="BI7" s="1"/>
    </row>
    <row r="8" spans="1:61" ht="15" customHeight="1">
      <c r="A8" s="1"/>
      <c r="B8" s="287"/>
      <c r="C8" s="145"/>
      <c r="D8" s="146"/>
      <c r="E8" s="157"/>
      <c r="F8" s="145"/>
      <c r="G8" s="145"/>
      <c r="H8" s="145"/>
      <c r="I8" s="146"/>
      <c r="J8" s="57" t="str">
        <f>IF(AND('Mapa final'!$AA$19="Muy Alta",'Mapa final'!$AC$19="Leve"),CONCATENATE("R3C",'Mapa final'!$Q$19),"")</f>
        <v/>
      </c>
      <c r="K8" s="58" t="str">
        <f>IF(AND('Mapa final'!$AA$20="Muy Alta",'Mapa final'!$AC$20="Leve"),CONCATENATE("R3C",'Mapa final'!$Q$20),"")</f>
        <v/>
      </c>
      <c r="L8" s="58" t="str">
        <f>IF(AND('Mapa final'!$AA$21="Muy Alta",'Mapa final'!$AC$21="Leve"),CONCATENATE("R3C",'Mapa final'!$Q$21),"")</f>
        <v/>
      </c>
      <c r="M8" s="58" t="str">
        <f>IF(AND('Mapa final'!$AA$22="Muy Alta",'Mapa final'!$AC$22="Leve"),CONCATENATE("R3C",'Mapa final'!$Q$22),"")</f>
        <v/>
      </c>
      <c r="N8" s="58" t="str">
        <f>IF(AND('Mapa final'!$AA$23="Muy Alta",'Mapa final'!$AC$23="Leve"),CONCATENATE("R3C",'Mapa final'!$Q$23),"")</f>
        <v/>
      </c>
      <c r="O8" s="59" t="str">
        <f>IF(AND('Mapa final'!$AA$24="Muy Alta",'Mapa final'!$AC$24="Leve"),CONCATENATE("R3C",'Mapa final'!$Q$24),"")</f>
        <v/>
      </c>
      <c r="P8" s="57" t="str">
        <f>IF(AND('Mapa final'!$AA$19="Muy Alta",'Mapa final'!$AC$19="Menor"),CONCATENATE("R3C",'Mapa final'!$Q$19),"")</f>
        <v/>
      </c>
      <c r="Q8" s="58" t="str">
        <f>IF(AND('Mapa final'!$AA$20="Muy Alta",'Mapa final'!$AC$20="Menor"),CONCATENATE("R3C",'Mapa final'!$Q$20),"")</f>
        <v/>
      </c>
      <c r="R8" s="58" t="str">
        <f>IF(AND('Mapa final'!$AA$21="Muy Alta",'Mapa final'!$AC$21="Menor"),CONCATENATE("R3C",'Mapa final'!$Q$21),"")</f>
        <v/>
      </c>
      <c r="S8" s="58" t="str">
        <f>IF(AND('Mapa final'!$AA$22="Muy Alta",'Mapa final'!$AC$22="Menor"),CONCATENATE("R3C",'Mapa final'!$Q$22),"")</f>
        <v/>
      </c>
      <c r="T8" s="58" t="str">
        <f>IF(AND('Mapa final'!$AA$23="Muy Alta",'Mapa final'!$AC$23="Menor"),CONCATENATE("R3C",'Mapa final'!$Q$23),"")</f>
        <v/>
      </c>
      <c r="U8" s="59" t="str">
        <f>IF(AND('Mapa final'!$AA$24="Muy Alta",'Mapa final'!$AC$24="Menor"),CONCATENATE("R3C",'Mapa final'!$Q$24),"")</f>
        <v/>
      </c>
      <c r="V8" s="57" t="str">
        <f>IF(AND('Mapa final'!$AA$19="Muy Alta",'Mapa final'!$AC$19="Moderado"),CONCATENATE("R3C",'Mapa final'!$Q$19),"")</f>
        <v/>
      </c>
      <c r="W8" s="58" t="str">
        <f>IF(AND('Mapa final'!$AA$20="Muy Alta",'Mapa final'!$AC$20="Moderado"),CONCATENATE("R3C",'Mapa final'!$Q$20),"")</f>
        <v/>
      </c>
      <c r="X8" s="58" t="str">
        <f>IF(AND('Mapa final'!$AA$21="Muy Alta",'Mapa final'!$AC$21="Moderado"),CONCATENATE("R3C",'Mapa final'!$Q$21),"")</f>
        <v/>
      </c>
      <c r="Y8" s="58" t="str">
        <f>IF(AND('Mapa final'!$AA$22="Muy Alta",'Mapa final'!$AC$22="Moderado"),CONCATENATE("R3C",'Mapa final'!$Q$22),"")</f>
        <v/>
      </c>
      <c r="Z8" s="58" t="str">
        <f>IF(AND('Mapa final'!$AA$23="Muy Alta",'Mapa final'!$AC$23="Moderado"),CONCATENATE("R3C",'Mapa final'!$Q$23),"")</f>
        <v/>
      </c>
      <c r="AA8" s="59" t="str">
        <f>IF(AND('Mapa final'!$AA$24="Muy Alta",'Mapa final'!$AC$24="Moderado"),CONCATENATE("R3C",'Mapa final'!$Q$24),"")</f>
        <v/>
      </c>
      <c r="AB8" s="57" t="str">
        <f>IF(AND('Mapa final'!$AA$19="Muy Alta",'Mapa final'!$AC$19="Mayor"),CONCATENATE("R3C",'Mapa final'!$Q$19),"")</f>
        <v/>
      </c>
      <c r="AC8" s="58" t="str">
        <f>IF(AND('Mapa final'!$AA$20="Muy Alta",'Mapa final'!$AC$20="Mayor"),CONCATENATE("R3C",'Mapa final'!$Q$20),"")</f>
        <v/>
      </c>
      <c r="AD8" s="58" t="str">
        <f>IF(AND('Mapa final'!$AA$21="Muy Alta",'Mapa final'!$AC$21="Mayor"),CONCATENATE("R3C",'Mapa final'!$Q$21),"")</f>
        <v/>
      </c>
      <c r="AE8" s="58" t="str">
        <f>IF(AND('Mapa final'!$AA$22="Muy Alta",'Mapa final'!$AC$22="Mayor"),CONCATENATE("R3C",'Mapa final'!$Q$22),"")</f>
        <v/>
      </c>
      <c r="AF8" s="58" t="str">
        <f>IF(AND('Mapa final'!$AA$23="Muy Alta",'Mapa final'!$AC$23="Mayor"),CONCATENATE("R3C",'Mapa final'!$Q$23),"")</f>
        <v/>
      </c>
      <c r="AG8" s="59" t="str">
        <f>IF(AND('Mapa final'!$AA$24="Muy Alta",'Mapa final'!$AC$24="Mayor"),CONCATENATE("R3C",'Mapa final'!$Q$24),"")</f>
        <v/>
      </c>
      <c r="AH8" s="60" t="str">
        <f>IF(AND('Mapa final'!$AA$19="Muy Alta",'Mapa final'!$AC$19="Catastrófico"),CONCATENATE("R3C",'Mapa final'!$Q$19),"")</f>
        <v/>
      </c>
      <c r="AI8" s="61" t="str">
        <f>IF(AND('Mapa final'!$AA$20="Muy Alta",'Mapa final'!$AC$20="Catastrófico"),CONCATENATE("R3C",'Mapa final'!$Q$20),"")</f>
        <v/>
      </c>
      <c r="AJ8" s="61" t="str">
        <f>IF(AND('Mapa final'!$AA$21="Muy Alta",'Mapa final'!$AC$21="Catastrófico"),CONCATENATE("R3C",'Mapa final'!$Q$21),"")</f>
        <v/>
      </c>
      <c r="AK8" s="61" t="str">
        <f>IF(AND('Mapa final'!$AA$22="Muy Alta",'Mapa final'!$AC$22="Catastrófico"),CONCATENATE("R3C",'Mapa final'!$Q$22),"")</f>
        <v/>
      </c>
      <c r="AL8" s="61" t="str">
        <f>IF(AND('Mapa final'!$AA$23="Muy Alta",'Mapa final'!$AC$23="Catastrófico"),CONCATENATE("R3C",'Mapa final'!$Q$23),"")</f>
        <v/>
      </c>
      <c r="AM8" s="62" t="str">
        <f>IF(AND('Mapa final'!$AA$24="Muy Alta",'Mapa final'!$AC$24="Catastrófico"),CONCATENATE("R3C",'Mapa final'!$Q$24),"")</f>
        <v/>
      </c>
      <c r="AN8" s="1"/>
      <c r="AO8" s="270"/>
      <c r="AP8" s="145"/>
      <c r="AQ8" s="145"/>
      <c r="AR8" s="145"/>
      <c r="AS8" s="145"/>
      <c r="AT8" s="271"/>
      <c r="AU8" s="1"/>
      <c r="AV8" s="1"/>
      <c r="AW8" s="1"/>
      <c r="AX8" s="1"/>
      <c r="AY8" s="1"/>
      <c r="AZ8" s="1"/>
      <c r="BA8" s="1"/>
      <c r="BB8" s="1"/>
      <c r="BC8" s="1"/>
      <c r="BD8" s="1"/>
      <c r="BE8" s="1"/>
      <c r="BF8" s="1"/>
      <c r="BG8" s="1"/>
      <c r="BH8" s="1"/>
      <c r="BI8" s="1"/>
    </row>
    <row r="9" spans="1:61" ht="15" customHeight="1">
      <c r="A9" s="1"/>
      <c r="B9" s="287"/>
      <c r="C9" s="145"/>
      <c r="D9" s="146"/>
      <c r="E9" s="157"/>
      <c r="F9" s="145"/>
      <c r="G9" s="145"/>
      <c r="H9" s="145"/>
      <c r="I9" s="146"/>
      <c r="J9" s="57" t="str">
        <f>IF(AND('Mapa final'!$AA$25="Muy Alta",'Mapa final'!$AC$25="Leve"),CONCATENATE("R4C",'Mapa final'!$Q$25),"")</f>
        <v/>
      </c>
      <c r="K9" s="58" t="str">
        <f>IF(AND('Mapa final'!$AA$26="Muy Alta",'Mapa final'!$AC$26="Leve"),CONCATENATE("R4C",'Mapa final'!$Q$26),"")</f>
        <v/>
      </c>
      <c r="L9" s="58" t="str">
        <f>IF(AND('Mapa final'!$AA$27="Muy Alta",'Mapa final'!$AC$27="Leve"),CONCATENATE("R4C",'Mapa final'!$Q$27),"")</f>
        <v/>
      </c>
      <c r="M9" s="58" t="str">
        <f>IF(AND('Mapa final'!$AA$28="Muy Alta",'Mapa final'!$AC$28="Leve"),CONCATENATE("R4C",'Mapa final'!$Q$28),"")</f>
        <v/>
      </c>
      <c r="N9" s="58" t="str">
        <f>IF(AND('Mapa final'!$AA$29="Muy Alta",'Mapa final'!$AC$29="Leve"),CONCATENATE("R4C",'Mapa final'!$Q$29),"")</f>
        <v/>
      </c>
      <c r="O9" s="59" t="str">
        <f>IF(AND('Mapa final'!$AA$30="Muy Alta",'Mapa final'!$AC$30="Leve"),CONCATENATE("R4C",'Mapa final'!$Q$30),"")</f>
        <v/>
      </c>
      <c r="P9" s="57" t="str">
        <f>IF(AND('Mapa final'!$AA$25="Muy Alta",'Mapa final'!$AC$25="Menor"),CONCATENATE("R4C",'Mapa final'!$Q$25),"")</f>
        <v/>
      </c>
      <c r="Q9" s="58" t="str">
        <f>IF(AND('Mapa final'!$AA$26="Muy Alta",'Mapa final'!$AC$26="Menor"),CONCATENATE("R4C",'Mapa final'!$Q$26),"")</f>
        <v/>
      </c>
      <c r="R9" s="58" t="str">
        <f>IF(AND('Mapa final'!$AA$27="Muy Alta",'Mapa final'!$AC$27="Menor"),CONCATENATE("R4C",'Mapa final'!$Q$27),"")</f>
        <v/>
      </c>
      <c r="S9" s="58" t="str">
        <f>IF(AND('Mapa final'!$AA$28="Muy Alta",'Mapa final'!$AC$28="Menor"),CONCATENATE("R4C",'Mapa final'!$Q$28),"")</f>
        <v/>
      </c>
      <c r="T9" s="58" t="str">
        <f>IF(AND('Mapa final'!$AA$29="Muy Alta",'Mapa final'!$AC$29="Menor"),CONCATENATE("R4C",'Mapa final'!$Q$29),"")</f>
        <v/>
      </c>
      <c r="U9" s="59" t="str">
        <f>IF(AND('Mapa final'!$AA$30="Muy Alta",'Mapa final'!$AC$30="Menor"),CONCATENATE("R4C",'Mapa final'!$Q$30),"")</f>
        <v/>
      </c>
      <c r="V9" s="57" t="str">
        <f>IF(AND('Mapa final'!$AA$25="Muy Alta",'Mapa final'!$AC$25="Moderado"),CONCATENATE("R4C",'Mapa final'!$Q$25),"")</f>
        <v/>
      </c>
      <c r="W9" s="58" t="str">
        <f>IF(AND('Mapa final'!$AA$26="Muy Alta",'Mapa final'!$AC$26="Moderado"),CONCATENATE("R4C",'Mapa final'!$Q$26),"")</f>
        <v/>
      </c>
      <c r="X9" s="58" t="str">
        <f>IF(AND('Mapa final'!$AA$27="Muy Alta",'Mapa final'!$AC$27="Moderado"),CONCATENATE("R4C",'Mapa final'!$Q$27),"")</f>
        <v/>
      </c>
      <c r="Y9" s="58" t="str">
        <f>IF(AND('Mapa final'!$AA$28="Muy Alta",'Mapa final'!$AC$28="Moderado"),CONCATENATE("R4C",'Mapa final'!$Q$28),"")</f>
        <v/>
      </c>
      <c r="Z9" s="58" t="str">
        <f>IF(AND('Mapa final'!$AA$29="Muy Alta",'Mapa final'!$AC$29="Moderado"),CONCATENATE("R4C",'Mapa final'!$Q$29),"")</f>
        <v/>
      </c>
      <c r="AA9" s="59" t="str">
        <f>IF(AND('Mapa final'!$AA$30="Muy Alta",'Mapa final'!$AC$30="Moderado"),CONCATENATE("R4C",'Mapa final'!$Q$30),"")</f>
        <v/>
      </c>
      <c r="AB9" s="57" t="str">
        <f>IF(AND('Mapa final'!$AA$25="Muy Alta",'Mapa final'!$AC$25="Mayor"),CONCATENATE("R4C",'Mapa final'!$Q$25),"")</f>
        <v/>
      </c>
      <c r="AC9" s="58" t="str">
        <f>IF(AND('Mapa final'!$AA$26="Muy Alta",'Mapa final'!$AC$26="Mayor"),CONCATENATE("R4C",'Mapa final'!$Q$26),"")</f>
        <v/>
      </c>
      <c r="AD9" s="58" t="str">
        <f>IF(AND('Mapa final'!$AA$27="Muy Alta",'Mapa final'!$AC$27="Mayor"),CONCATENATE("R4C",'Mapa final'!$Q$27),"")</f>
        <v/>
      </c>
      <c r="AE9" s="58" t="str">
        <f>IF(AND('Mapa final'!$AA$28="Muy Alta",'Mapa final'!$AC$28="Mayor"),CONCATENATE("R4C",'Mapa final'!$Q$28),"")</f>
        <v/>
      </c>
      <c r="AF9" s="58" t="str">
        <f>IF(AND('Mapa final'!$AA$29="Muy Alta",'Mapa final'!$AC$29="Mayor"),CONCATENATE("R4C",'Mapa final'!$Q$29),"")</f>
        <v/>
      </c>
      <c r="AG9" s="59" t="str">
        <f>IF(AND('Mapa final'!$AA$30="Muy Alta",'Mapa final'!$AC$30="Mayor"),CONCATENATE("R4C",'Mapa final'!$Q$30),"")</f>
        <v/>
      </c>
      <c r="AH9" s="60" t="str">
        <f>IF(AND('Mapa final'!$AA$25="Muy Alta",'Mapa final'!$AC$25="Catastrófico"),CONCATENATE("R4C",'Mapa final'!$Q$25),"")</f>
        <v/>
      </c>
      <c r="AI9" s="61" t="str">
        <f>IF(AND('Mapa final'!$AA$26="Muy Alta",'Mapa final'!$AC$26="Catastrófico"),CONCATENATE("R4C",'Mapa final'!$Q$26),"")</f>
        <v/>
      </c>
      <c r="AJ9" s="61" t="str">
        <f>IF(AND('Mapa final'!$AA$27="Muy Alta",'Mapa final'!$AC$27="Catastrófico"),CONCATENATE("R4C",'Mapa final'!$Q$27),"")</f>
        <v/>
      </c>
      <c r="AK9" s="61" t="str">
        <f>IF(AND('Mapa final'!$AA$28="Muy Alta",'Mapa final'!$AC$28="Catastrófico"),CONCATENATE("R4C",'Mapa final'!$Q$28),"")</f>
        <v/>
      </c>
      <c r="AL9" s="61" t="str">
        <f>IF(AND('Mapa final'!$AA$29="Muy Alta",'Mapa final'!$AC$29="Catastrófico"),CONCATENATE("R4C",'Mapa final'!$Q$29),"")</f>
        <v/>
      </c>
      <c r="AM9" s="62" t="str">
        <f>IF(AND('Mapa final'!$AA$30="Muy Alta",'Mapa final'!$AC$30="Catastrófico"),CONCATENATE("R4C",'Mapa final'!$Q$30),"")</f>
        <v/>
      </c>
      <c r="AN9" s="1"/>
      <c r="AO9" s="270"/>
      <c r="AP9" s="145"/>
      <c r="AQ9" s="145"/>
      <c r="AR9" s="145"/>
      <c r="AS9" s="145"/>
      <c r="AT9" s="271"/>
      <c r="AU9" s="1"/>
      <c r="AV9" s="1"/>
      <c r="AW9" s="1"/>
      <c r="AX9" s="1"/>
      <c r="AY9" s="1"/>
      <c r="AZ9" s="1"/>
      <c r="BA9" s="1"/>
      <c r="BB9" s="1"/>
      <c r="BC9" s="1"/>
      <c r="BD9" s="1"/>
      <c r="BE9" s="1"/>
      <c r="BF9" s="1"/>
      <c r="BG9" s="1"/>
      <c r="BH9" s="1"/>
      <c r="BI9" s="1"/>
    </row>
    <row r="10" spans="1:61" ht="15" customHeight="1">
      <c r="A10" s="1"/>
      <c r="B10" s="287"/>
      <c r="C10" s="145"/>
      <c r="D10" s="146"/>
      <c r="E10" s="157"/>
      <c r="F10" s="145"/>
      <c r="G10" s="145"/>
      <c r="H10" s="145"/>
      <c r="I10" s="146"/>
      <c r="J10" s="57" t="str">
        <f>IF(AND('Mapa final'!$AA$31="Muy Alta",'Mapa final'!$AC$31="Leve"),CONCATENATE("R5C",'Mapa final'!$Q$31),"")</f>
        <v/>
      </c>
      <c r="K10" s="58" t="str">
        <f>IF(AND('Mapa final'!$AA$32="Muy Alta",'Mapa final'!$AC$32="Leve"),CONCATENATE("R5C",'Mapa final'!$Q$32),"")</f>
        <v/>
      </c>
      <c r="L10" s="58" t="str">
        <f>IF(AND('Mapa final'!$AA$33="Muy Alta",'Mapa final'!$AC$33="Leve"),CONCATENATE("R5C",'Mapa final'!$Q$33),"")</f>
        <v/>
      </c>
      <c r="M10" s="58" t="str">
        <f>IF(AND('Mapa final'!$AA$34="Muy Alta",'Mapa final'!$AC$34="Leve"),CONCATENATE("R5C",'Mapa final'!$Q$34),"")</f>
        <v/>
      </c>
      <c r="N10" s="58" t="str">
        <f>IF(AND('Mapa final'!$AA$35="Muy Alta",'Mapa final'!$AC$35="Leve"),CONCATENATE("R5C",'Mapa final'!$Q$35),"")</f>
        <v/>
      </c>
      <c r="O10" s="59" t="str">
        <f>IF(AND('Mapa final'!$AA$36="Muy Alta",'Mapa final'!$AC$36="Leve"),CONCATENATE("R5C",'Mapa final'!$Q$36),"")</f>
        <v/>
      </c>
      <c r="P10" s="57" t="str">
        <f>IF(AND('Mapa final'!$AA$31="Muy Alta",'Mapa final'!$AC$31="Menor"),CONCATENATE("R5C",'Mapa final'!$Q$31),"")</f>
        <v/>
      </c>
      <c r="Q10" s="58" t="str">
        <f>IF(AND('Mapa final'!$AA$32="Muy Alta",'Mapa final'!$AC$32="Menor"),CONCATENATE("R5C",'Mapa final'!$Q$32),"")</f>
        <v/>
      </c>
      <c r="R10" s="58" t="str">
        <f>IF(AND('Mapa final'!$AA$33="Muy Alta",'Mapa final'!$AC$33="Menor"),CONCATENATE("R5C",'Mapa final'!$Q$33),"")</f>
        <v/>
      </c>
      <c r="S10" s="58" t="str">
        <f>IF(AND('Mapa final'!$AA$34="Muy Alta",'Mapa final'!$AC$34="Menor"),CONCATENATE("R5C",'Mapa final'!$Q$34),"")</f>
        <v/>
      </c>
      <c r="T10" s="58" t="str">
        <f>IF(AND('Mapa final'!$AA$35="Muy Alta",'Mapa final'!$AC$35="Menor"),CONCATENATE("R5C",'Mapa final'!$Q$35),"")</f>
        <v/>
      </c>
      <c r="U10" s="59" t="str">
        <f>IF(AND('Mapa final'!$AA$36="Muy Alta",'Mapa final'!$AC$36="Menor"),CONCATENATE("R5C",'Mapa final'!$Q$36),"")</f>
        <v/>
      </c>
      <c r="V10" s="57" t="str">
        <f>IF(AND('Mapa final'!$AA$31="Muy Alta",'Mapa final'!$AC$31="Moderado"),CONCATENATE("R5C",'Mapa final'!$Q$31),"")</f>
        <v/>
      </c>
      <c r="W10" s="58" t="str">
        <f>IF(AND('Mapa final'!$AA$32="Muy Alta",'Mapa final'!$AC$32="Moderado"),CONCATENATE("R5C",'Mapa final'!$Q$32),"")</f>
        <v/>
      </c>
      <c r="X10" s="58" t="str">
        <f>IF(AND('Mapa final'!$AA$33="Muy Alta",'Mapa final'!$AC$33="Moderado"),CONCATENATE("R5C",'Mapa final'!$Q$33),"")</f>
        <v/>
      </c>
      <c r="Y10" s="58" t="str">
        <f>IF(AND('Mapa final'!$AA$34="Muy Alta",'Mapa final'!$AC$34="Moderado"),CONCATENATE("R5C",'Mapa final'!$Q$34),"")</f>
        <v/>
      </c>
      <c r="Z10" s="58" t="str">
        <f>IF(AND('Mapa final'!$AA$35="Muy Alta",'Mapa final'!$AC$35="Moderado"),CONCATENATE("R5C",'Mapa final'!$Q$35),"")</f>
        <v/>
      </c>
      <c r="AA10" s="59" t="str">
        <f>IF(AND('Mapa final'!$AA$36="Muy Alta",'Mapa final'!$AC$36="Moderado"),CONCATENATE("R5C",'Mapa final'!$Q$36),"")</f>
        <v/>
      </c>
      <c r="AB10" s="57" t="str">
        <f>IF(AND('Mapa final'!$AA$31="Muy Alta",'Mapa final'!$AC$31="Mayor"),CONCATENATE("R5C",'Mapa final'!$Q$31),"")</f>
        <v/>
      </c>
      <c r="AC10" s="58" t="str">
        <f>IF(AND('Mapa final'!$AA$32="Muy Alta",'Mapa final'!$AC$32="Mayor"),CONCATENATE("R5C",'Mapa final'!$Q$32),"")</f>
        <v/>
      </c>
      <c r="AD10" s="58" t="str">
        <f>IF(AND('Mapa final'!$AA$33="Muy Alta",'Mapa final'!$AC$33="Mayor"),CONCATENATE("R5C",'Mapa final'!$Q$33),"")</f>
        <v/>
      </c>
      <c r="AE10" s="58" t="str">
        <f>IF(AND('Mapa final'!$AA$34="Muy Alta",'Mapa final'!$AC$34="Mayor"),CONCATENATE("R5C",'Mapa final'!$Q$34),"")</f>
        <v/>
      </c>
      <c r="AF10" s="58" t="str">
        <f>IF(AND('Mapa final'!$AA$35="Muy Alta",'Mapa final'!$AC$35="Mayor"),CONCATENATE("R5C",'Mapa final'!$Q$35),"")</f>
        <v/>
      </c>
      <c r="AG10" s="59" t="str">
        <f>IF(AND('Mapa final'!$AA$36="Muy Alta",'Mapa final'!$AC$36="Mayor"),CONCATENATE("R5C",'Mapa final'!$Q$36),"")</f>
        <v/>
      </c>
      <c r="AH10" s="60" t="str">
        <f>IF(AND('Mapa final'!$AA$31="Muy Alta",'Mapa final'!$AC$31="Catastrófico"),CONCATENATE("R5C",'Mapa final'!$Q$31),"")</f>
        <v/>
      </c>
      <c r="AI10" s="61" t="str">
        <f>IF(AND('Mapa final'!$AA$32="Muy Alta",'Mapa final'!$AC$32="Catastrófico"),CONCATENATE("R5C",'Mapa final'!$Q$32),"")</f>
        <v/>
      </c>
      <c r="AJ10" s="61" t="str">
        <f>IF(AND('Mapa final'!$AA$33="Muy Alta",'Mapa final'!$AC$33="Catastrófico"),CONCATENATE("R5C",'Mapa final'!$Q$33),"")</f>
        <v/>
      </c>
      <c r="AK10" s="61" t="str">
        <f>IF(AND('Mapa final'!$AA$34="Muy Alta",'Mapa final'!$AC$34="Catastrófico"),CONCATENATE("R5C",'Mapa final'!$Q$34),"")</f>
        <v/>
      </c>
      <c r="AL10" s="61" t="str">
        <f>IF(AND('Mapa final'!$AA$35="Muy Alta",'Mapa final'!$AC$35="Catastrófico"),CONCATENATE("R5C",'Mapa final'!$Q$35),"")</f>
        <v/>
      </c>
      <c r="AM10" s="62" t="str">
        <f>IF(AND('Mapa final'!$AA$36="Muy Alta",'Mapa final'!$AC$36="Catastrófico"),CONCATENATE("R5C",'Mapa final'!$Q$36),"")</f>
        <v/>
      </c>
      <c r="AN10" s="1"/>
      <c r="AO10" s="270"/>
      <c r="AP10" s="145"/>
      <c r="AQ10" s="145"/>
      <c r="AR10" s="145"/>
      <c r="AS10" s="145"/>
      <c r="AT10" s="271"/>
      <c r="AU10" s="1"/>
      <c r="AV10" s="1"/>
      <c r="AW10" s="1"/>
      <c r="AX10" s="1"/>
      <c r="AY10" s="1"/>
      <c r="AZ10" s="1"/>
      <c r="BA10" s="1"/>
      <c r="BB10" s="1"/>
      <c r="BC10" s="1"/>
      <c r="BD10" s="1"/>
      <c r="BE10" s="1"/>
      <c r="BF10" s="1"/>
      <c r="BG10" s="1"/>
      <c r="BH10" s="1"/>
      <c r="BI10" s="1"/>
    </row>
    <row r="11" spans="1:61" ht="15" customHeight="1">
      <c r="A11" s="1"/>
      <c r="B11" s="287"/>
      <c r="C11" s="145"/>
      <c r="D11" s="146"/>
      <c r="E11" s="157"/>
      <c r="F11" s="145"/>
      <c r="G11" s="145"/>
      <c r="H11" s="145"/>
      <c r="I11" s="146"/>
      <c r="J11" s="57" t="str">
        <f>IF(AND('Mapa final'!$AA$37="Muy Alta",'Mapa final'!$AC$37="Leve"),CONCATENATE("R6C",'Mapa final'!$Q$37),"")</f>
        <v/>
      </c>
      <c r="K11" s="58" t="str">
        <f>IF(AND('Mapa final'!$AA$38="Muy Alta",'Mapa final'!$AC$38="Leve"),CONCATENATE("R6C",'Mapa final'!$Q$38),"")</f>
        <v/>
      </c>
      <c r="L11" s="58" t="str">
        <f>IF(AND('Mapa final'!$AA$39="Muy Alta",'Mapa final'!$AC$39="Leve"),CONCATENATE("R6C",'Mapa final'!$Q$39),"")</f>
        <v/>
      </c>
      <c r="M11" s="58" t="str">
        <f>IF(AND('Mapa final'!$AA$40="Muy Alta",'Mapa final'!$AC$40="Leve"),CONCATENATE("R6C",'Mapa final'!$Q$40),"")</f>
        <v/>
      </c>
      <c r="N11" s="58" t="str">
        <f>IF(AND('Mapa final'!$AA$41="Muy Alta",'Mapa final'!$AC$41="Leve"),CONCATENATE("R6C",'Mapa final'!$Q$41),"")</f>
        <v/>
      </c>
      <c r="O11" s="59" t="str">
        <f>IF(AND('Mapa final'!$AA$42="Muy Alta",'Mapa final'!$AC$42="Leve"),CONCATENATE("R6C",'Mapa final'!$Q$42),"")</f>
        <v/>
      </c>
      <c r="P11" s="57" t="str">
        <f>IF(AND('Mapa final'!$AA$37="Muy Alta",'Mapa final'!$AC$37="Menor"),CONCATENATE("R6C",'Mapa final'!$Q$37),"")</f>
        <v/>
      </c>
      <c r="Q11" s="58" t="str">
        <f>IF(AND('Mapa final'!$AA$38="Muy Alta",'Mapa final'!$AC$38="Menor"),CONCATENATE("R6C",'Mapa final'!$Q$38),"")</f>
        <v/>
      </c>
      <c r="R11" s="58" t="str">
        <f>IF(AND('Mapa final'!$AA$39="Muy Alta",'Mapa final'!$AC$39="Menor"),CONCATENATE("R6C",'Mapa final'!$Q$39),"")</f>
        <v/>
      </c>
      <c r="S11" s="58" t="str">
        <f>IF(AND('Mapa final'!$AA$40="Muy Alta",'Mapa final'!$AC$40="Menor"),CONCATENATE("R6C",'Mapa final'!$Q$40),"")</f>
        <v/>
      </c>
      <c r="T11" s="58" t="str">
        <f>IF(AND('Mapa final'!$AA$41="Muy Alta",'Mapa final'!$AC$41="Menor"),CONCATENATE("R6C",'Mapa final'!$Q$41),"")</f>
        <v/>
      </c>
      <c r="U11" s="59" t="str">
        <f>IF(AND('Mapa final'!$AA$42="Muy Alta",'Mapa final'!$AC$42="Menor"),CONCATENATE("R6C",'Mapa final'!$Q$42),"")</f>
        <v/>
      </c>
      <c r="V11" s="57" t="str">
        <f>IF(AND('Mapa final'!$AA$37="Muy Alta",'Mapa final'!$AC$37="Moderado"),CONCATENATE("R6C",'Mapa final'!$Q$37),"")</f>
        <v/>
      </c>
      <c r="W11" s="58" t="str">
        <f>IF(AND('Mapa final'!$AA$38="Muy Alta",'Mapa final'!$AC$38="Moderado"),CONCATENATE("R6C",'Mapa final'!$Q$38),"")</f>
        <v/>
      </c>
      <c r="X11" s="58" t="str">
        <f>IF(AND('Mapa final'!$AA$39="Muy Alta",'Mapa final'!$AC$39="Moderado"),CONCATENATE("R6C",'Mapa final'!$Q$39),"")</f>
        <v/>
      </c>
      <c r="Y11" s="58" t="str">
        <f>IF(AND('Mapa final'!$AA$40="Muy Alta",'Mapa final'!$AC$40="Moderado"),CONCATENATE("R6C",'Mapa final'!$Q$40),"")</f>
        <v/>
      </c>
      <c r="Z11" s="58" t="str">
        <f>IF(AND('Mapa final'!$AA$41="Muy Alta",'Mapa final'!$AC$41="Moderado"),CONCATENATE("R6C",'Mapa final'!$Q$41),"")</f>
        <v/>
      </c>
      <c r="AA11" s="59" t="str">
        <f>IF(AND('Mapa final'!$AA$42="Muy Alta",'Mapa final'!$AC$42="Moderado"),CONCATENATE("R6C",'Mapa final'!$Q$42),"")</f>
        <v/>
      </c>
      <c r="AB11" s="57" t="str">
        <f>IF(AND('Mapa final'!$AA$37="Muy Alta",'Mapa final'!$AC$37="Mayor"),CONCATENATE("R6C",'Mapa final'!$Q$37),"")</f>
        <v/>
      </c>
      <c r="AC11" s="58" t="str">
        <f>IF(AND('Mapa final'!$AA$38="Muy Alta",'Mapa final'!$AC$38="Mayor"),CONCATENATE("R6C",'Mapa final'!$Q$38),"")</f>
        <v/>
      </c>
      <c r="AD11" s="58" t="str">
        <f>IF(AND('Mapa final'!$AA$39="Muy Alta",'Mapa final'!$AC$39="Mayor"),CONCATENATE("R6C",'Mapa final'!$Q$39),"")</f>
        <v/>
      </c>
      <c r="AE11" s="58" t="str">
        <f>IF(AND('Mapa final'!$AA$40="Muy Alta",'Mapa final'!$AC$40="Mayor"),CONCATENATE("R6C",'Mapa final'!$Q$40),"")</f>
        <v/>
      </c>
      <c r="AF11" s="58" t="str">
        <f>IF(AND('Mapa final'!$AA$41="Muy Alta",'Mapa final'!$AC$41="Mayor"),CONCATENATE("R6C",'Mapa final'!$Q$41),"")</f>
        <v/>
      </c>
      <c r="AG11" s="59" t="str">
        <f>IF(AND('Mapa final'!$AA$42="Muy Alta",'Mapa final'!$AC$42="Mayor"),CONCATENATE("R6C",'Mapa final'!$Q$42),"")</f>
        <v/>
      </c>
      <c r="AH11" s="60" t="str">
        <f>IF(AND('Mapa final'!$AA$37="Muy Alta",'Mapa final'!$AC$37="Catastrófico"),CONCATENATE("R6C",'Mapa final'!$Q$37),"")</f>
        <v/>
      </c>
      <c r="AI11" s="61" t="str">
        <f>IF(AND('Mapa final'!$AA$38="Muy Alta",'Mapa final'!$AC$38="Catastrófico"),CONCATENATE("R6C",'Mapa final'!$Q$38),"")</f>
        <v/>
      </c>
      <c r="AJ11" s="61" t="str">
        <f>IF(AND('Mapa final'!$AA$39="Muy Alta",'Mapa final'!$AC$39="Catastrófico"),CONCATENATE("R6C",'Mapa final'!$Q$39),"")</f>
        <v/>
      </c>
      <c r="AK11" s="61" t="str">
        <f>IF(AND('Mapa final'!$AA$40="Muy Alta",'Mapa final'!$AC$40="Catastrófico"),CONCATENATE("R6C",'Mapa final'!$Q$40),"")</f>
        <v/>
      </c>
      <c r="AL11" s="61" t="str">
        <f>IF(AND('Mapa final'!$AA$41="Muy Alta",'Mapa final'!$AC$41="Catastrófico"),CONCATENATE("R6C",'Mapa final'!$Q$41),"")</f>
        <v/>
      </c>
      <c r="AM11" s="62" t="str">
        <f>IF(AND('Mapa final'!$AA$42="Muy Alta",'Mapa final'!$AC$42="Catastrófico"),CONCATENATE("R6C",'Mapa final'!$Q$42),"")</f>
        <v/>
      </c>
      <c r="AN11" s="1"/>
      <c r="AO11" s="270"/>
      <c r="AP11" s="145"/>
      <c r="AQ11" s="145"/>
      <c r="AR11" s="145"/>
      <c r="AS11" s="145"/>
      <c r="AT11" s="271"/>
      <c r="AU11" s="1"/>
      <c r="AV11" s="1"/>
      <c r="AW11" s="1"/>
      <c r="AX11" s="1"/>
      <c r="AY11" s="1"/>
      <c r="AZ11" s="1"/>
      <c r="BA11" s="1"/>
      <c r="BB11" s="1"/>
      <c r="BC11" s="1"/>
      <c r="BD11" s="1"/>
      <c r="BE11" s="1"/>
      <c r="BF11" s="1"/>
      <c r="BG11" s="1"/>
      <c r="BH11" s="1"/>
      <c r="BI11" s="1"/>
    </row>
    <row r="12" spans="1:61" ht="15" customHeight="1">
      <c r="A12" s="1"/>
      <c r="B12" s="287"/>
      <c r="C12" s="145"/>
      <c r="D12" s="146"/>
      <c r="E12" s="157"/>
      <c r="F12" s="145"/>
      <c r="G12" s="145"/>
      <c r="H12" s="145"/>
      <c r="I12" s="146"/>
      <c r="J12" s="57" t="str">
        <f>IF(AND('Mapa final'!$AA$43="Muy Alta",'Mapa final'!$AC$43="Leve"),CONCATENATE("R7C",'Mapa final'!$Q$43),"")</f>
        <v/>
      </c>
      <c r="K12" s="58" t="str">
        <f>IF(AND('Mapa final'!$AA$44="Muy Alta",'Mapa final'!$AC$44="Leve"),CONCATENATE("R7C",'Mapa final'!$Q$44),"")</f>
        <v/>
      </c>
      <c r="L12" s="58" t="str">
        <f>IF(AND('Mapa final'!$AA$45="Muy Alta",'Mapa final'!$AC$45="Leve"),CONCATENATE("R7C",'Mapa final'!$Q$45),"")</f>
        <v/>
      </c>
      <c r="M12" s="58" t="str">
        <f>IF(AND('Mapa final'!$AA$46="Muy Alta",'Mapa final'!$AC$46="Leve"),CONCATENATE("R7C",'Mapa final'!$Q$46),"")</f>
        <v/>
      </c>
      <c r="N12" s="58" t="str">
        <f>IF(AND('Mapa final'!$AA$47="Muy Alta",'Mapa final'!$AC$47="Leve"),CONCATENATE("R7C",'Mapa final'!$Q$47),"")</f>
        <v/>
      </c>
      <c r="O12" s="59" t="str">
        <f>IF(AND('Mapa final'!$AA$48="Muy Alta",'Mapa final'!$AC$48="Leve"),CONCATENATE("R7C",'Mapa final'!$Q$48),"")</f>
        <v/>
      </c>
      <c r="P12" s="57" t="str">
        <f>IF(AND('Mapa final'!$AA$43="Muy Alta",'Mapa final'!$AC$43="Menor"),CONCATENATE("R7C",'Mapa final'!$Q$43),"")</f>
        <v/>
      </c>
      <c r="Q12" s="58" t="str">
        <f>IF(AND('Mapa final'!$AA$44="Muy Alta",'Mapa final'!$AC$44="Menor"),CONCATENATE("R7C",'Mapa final'!$Q$44),"")</f>
        <v/>
      </c>
      <c r="R12" s="58" t="str">
        <f>IF(AND('Mapa final'!$AA$45="Muy Alta",'Mapa final'!$AC$45="Menor"),CONCATENATE("R7C",'Mapa final'!$Q$45),"")</f>
        <v/>
      </c>
      <c r="S12" s="58" t="str">
        <f>IF(AND('Mapa final'!$AA$46="Muy Alta",'Mapa final'!$AC$46="Menor"),CONCATENATE("R7C",'Mapa final'!$Q$46),"")</f>
        <v/>
      </c>
      <c r="T12" s="58" t="str">
        <f>IF(AND('Mapa final'!$AA$47="Muy Alta",'Mapa final'!$AC$47="Menor"),CONCATENATE("R7C",'Mapa final'!$Q$47),"")</f>
        <v/>
      </c>
      <c r="U12" s="59" t="str">
        <f>IF(AND('Mapa final'!$AA$48="Muy Alta",'Mapa final'!$AC$48="Menor"),CONCATENATE("R7C",'Mapa final'!$Q$48),"")</f>
        <v/>
      </c>
      <c r="V12" s="57" t="str">
        <f>IF(AND('Mapa final'!$AA$43="Muy Alta",'Mapa final'!$AC$43="Moderado"),CONCATENATE("R7C",'Mapa final'!$Q$43),"")</f>
        <v/>
      </c>
      <c r="W12" s="58" t="str">
        <f>IF(AND('Mapa final'!$AA$44="Muy Alta",'Mapa final'!$AC$44="Moderado"),CONCATENATE("R7C",'Mapa final'!$Q$44),"")</f>
        <v/>
      </c>
      <c r="X12" s="58" t="str">
        <f>IF(AND('Mapa final'!$AA$45="Muy Alta",'Mapa final'!$AC$45="Moderado"),CONCATENATE("R7C",'Mapa final'!$Q$45),"")</f>
        <v/>
      </c>
      <c r="Y12" s="58" t="str">
        <f>IF(AND('Mapa final'!$AA$46="Muy Alta",'Mapa final'!$AC$46="Moderado"),CONCATENATE("R7C",'Mapa final'!$Q$46),"")</f>
        <v/>
      </c>
      <c r="Z12" s="58" t="str">
        <f>IF(AND('Mapa final'!$AA$47="Muy Alta",'Mapa final'!$AC$47="Moderado"),CONCATENATE("R7C",'Mapa final'!$Q$47),"")</f>
        <v/>
      </c>
      <c r="AA12" s="59" t="str">
        <f>IF(AND('Mapa final'!$AA$48="Muy Alta",'Mapa final'!$AC$48="Moderado"),CONCATENATE("R7C",'Mapa final'!$Q$48),"")</f>
        <v/>
      </c>
      <c r="AB12" s="57" t="str">
        <f>IF(AND('Mapa final'!$AA$43="Muy Alta",'Mapa final'!$AC$43="Mayor"),CONCATENATE("R7C",'Mapa final'!$Q$43),"")</f>
        <v/>
      </c>
      <c r="AC12" s="58" t="str">
        <f>IF(AND('Mapa final'!$AA$44="Muy Alta",'Mapa final'!$AC$44="Mayor"),CONCATENATE("R7C",'Mapa final'!$Q$44),"")</f>
        <v/>
      </c>
      <c r="AD12" s="58" t="str">
        <f>IF(AND('Mapa final'!$AA$45="Muy Alta",'Mapa final'!$AC$45="Mayor"),CONCATENATE("R7C",'Mapa final'!$Q$45),"")</f>
        <v/>
      </c>
      <c r="AE12" s="58" t="str">
        <f>IF(AND('Mapa final'!$AA$46="Muy Alta",'Mapa final'!$AC$46="Mayor"),CONCATENATE("R7C",'Mapa final'!$Q$46),"")</f>
        <v/>
      </c>
      <c r="AF12" s="58" t="str">
        <f>IF(AND('Mapa final'!$AA$47="Muy Alta",'Mapa final'!$AC$47="Mayor"),CONCATENATE("R7C",'Mapa final'!$Q$47),"")</f>
        <v/>
      </c>
      <c r="AG12" s="59" t="str">
        <f>IF(AND('Mapa final'!$AA$48="Muy Alta",'Mapa final'!$AC$48="Mayor"),CONCATENATE("R7C",'Mapa final'!$Q$48),"")</f>
        <v/>
      </c>
      <c r="AH12" s="60" t="str">
        <f>IF(AND('Mapa final'!$AA$43="Muy Alta",'Mapa final'!$AC$43="Catastrófico"),CONCATENATE("R7C",'Mapa final'!$Q$43),"")</f>
        <v/>
      </c>
      <c r="AI12" s="61" t="str">
        <f>IF(AND('Mapa final'!$AA$44="Muy Alta",'Mapa final'!$AC$44="Catastrófico"),CONCATENATE("R7C",'Mapa final'!$Q$44),"")</f>
        <v/>
      </c>
      <c r="AJ12" s="61" t="str">
        <f>IF(AND('Mapa final'!$AA$45="Muy Alta",'Mapa final'!$AC$45="Catastrófico"),CONCATENATE("R7C",'Mapa final'!$Q$45),"")</f>
        <v/>
      </c>
      <c r="AK12" s="61" t="str">
        <f>IF(AND('Mapa final'!$AA$46="Muy Alta",'Mapa final'!$AC$46="Catastrófico"),CONCATENATE("R7C",'Mapa final'!$Q$46),"")</f>
        <v/>
      </c>
      <c r="AL12" s="61" t="str">
        <f>IF(AND('Mapa final'!$AA$47="Muy Alta",'Mapa final'!$AC$47="Catastrófico"),CONCATENATE("R7C",'Mapa final'!$Q$47),"")</f>
        <v/>
      </c>
      <c r="AM12" s="62" t="str">
        <f>IF(AND('Mapa final'!$AA$48="Muy Alta",'Mapa final'!$AC$48="Catastrófico"),CONCATENATE("R7C",'Mapa final'!$Q$48),"")</f>
        <v/>
      </c>
      <c r="AN12" s="1"/>
      <c r="AO12" s="270"/>
      <c r="AP12" s="145"/>
      <c r="AQ12" s="145"/>
      <c r="AR12" s="145"/>
      <c r="AS12" s="145"/>
      <c r="AT12" s="271"/>
      <c r="AU12" s="1"/>
      <c r="AV12" s="1"/>
      <c r="AW12" s="1"/>
      <c r="AX12" s="1"/>
      <c r="AY12" s="1"/>
      <c r="AZ12" s="1"/>
      <c r="BA12" s="1"/>
      <c r="BB12" s="1"/>
      <c r="BC12" s="1"/>
      <c r="BD12" s="1"/>
      <c r="BE12" s="1"/>
      <c r="BF12" s="1"/>
      <c r="BG12" s="1"/>
      <c r="BH12" s="1"/>
      <c r="BI12" s="1"/>
    </row>
    <row r="13" spans="1:61" ht="15" customHeight="1">
      <c r="A13" s="1"/>
      <c r="B13" s="287"/>
      <c r="C13" s="145"/>
      <c r="D13" s="146"/>
      <c r="E13" s="157"/>
      <c r="F13" s="145"/>
      <c r="G13" s="145"/>
      <c r="H13" s="145"/>
      <c r="I13" s="146"/>
      <c r="J13" s="57" t="str">
        <f>IF(AND('Mapa final'!$AA$49="Muy Alta",'Mapa final'!$AC$49="Leve"),CONCATENATE("R8C",'Mapa final'!$Q$49),"")</f>
        <v/>
      </c>
      <c r="K13" s="58" t="str">
        <f>IF(AND('Mapa final'!$AA$50="Muy Alta",'Mapa final'!$AC$50="Leve"),CONCATENATE("R8C",'Mapa final'!$Q$50),"")</f>
        <v/>
      </c>
      <c r="L13" s="58" t="str">
        <f>IF(AND('Mapa final'!$AA$51="Muy Alta",'Mapa final'!$AC$51="Leve"),CONCATENATE("R8C",'Mapa final'!$Q$51),"")</f>
        <v/>
      </c>
      <c r="M13" s="58" t="str">
        <f>IF(AND('Mapa final'!$AA$52="Muy Alta",'Mapa final'!$AC$52="Leve"),CONCATENATE("R8C",'Mapa final'!$Q$52),"")</f>
        <v/>
      </c>
      <c r="N13" s="58" t="str">
        <f>IF(AND('Mapa final'!$AA$53="Muy Alta",'Mapa final'!$AC$53="Leve"),CONCATENATE("R8C",'Mapa final'!$Q$53),"")</f>
        <v/>
      </c>
      <c r="O13" s="59" t="str">
        <f>IF(AND('Mapa final'!$AA$54="Muy Alta",'Mapa final'!$AC$54="Leve"),CONCATENATE("R8C",'Mapa final'!$Q$54),"")</f>
        <v/>
      </c>
      <c r="P13" s="57" t="str">
        <f>IF(AND('Mapa final'!$AA$49="Muy Alta",'Mapa final'!$AC$49="Menor"),CONCATENATE("R8C",'Mapa final'!$Q$49),"")</f>
        <v/>
      </c>
      <c r="Q13" s="58" t="str">
        <f>IF(AND('Mapa final'!$AA$50="Muy Alta",'Mapa final'!$AC$50="Menor"),CONCATENATE("R8C",'Mapa final'!$Q$50),"")</f>
        <v/>
      </c>
      <c r="R13" s="58" t="str">
        <f>IF(AND('Mapa final'!$AA$51="Muy Alta",'Mapa final'!$AC$51="Menor"),CONCATENATE("R8C",'Mapa final'!$Q$51),"")</f>
        <v/>
      </c>
      <c r="S13" s="58" t="str">
        <f>IF(AND('Mapa final'!$AA$52="Muy Alta",'Mapa final'!$AC$52="Menor"),CONCATENATE("R8C",'Mapa final'!$Q$52),"")</f>
        <v/>
      </c>
      <c r="T13" s="58" t="str">
        <f>IF(AND('Mapa final'!$AA$53="Muy Alta",'Mapa final'!$AC$53="Menor"),CONCATENATE("R8C",'Mapa final'!$Q$53),"")</f>
        <v/>
      </c>
      <c r="U13" s="59" t="str">
        <f>IF(AND('Mapa final'!$AA$54="Muy Alta",'Mapa final'!$AC$54="Menor"),CONCATENATE("R8C",'Mapa final'!$Q$54),"")</f>
        <v/>
      </c>
      <c r="V13" s="57" t="str">
        <f>IF(AND('Mapa final'!$AA$49="Muy Alta",'Mapa final'!$AC$49="Moderado"),CONCATENATE("R8C",'Mapa final'!$Q$49),"")</f>
        <v/>
      </c>
      <c r="W13" s="58" t="str">
        <f>IF(AND('Mapa final'!$AA$50="Muy Alta",'Mapa final'!$AC$50="Moderado"),CONCATENATE("R8C",'Mapa final'!$Q$50),"")</f>
        <v/>
      </c>
      <c r="X13" s="58" t="str">
        <f>IF(AND('Mapa final'!$AA$51="Muy Alta",'Mapa final'!$AC$51="Moderado"),CONCATENATE("R8C",'Mapa final'!$Q$51),"")</f>
        <v/>
      </c>
      <c r="Y13" s="58" t="str">
        <f>IF(AND('Mapa final'!$AA$52="Muy Alta",'Mapa final'!$AC$52="Moderado"),CONCATENATE("R8C",'Mapa final'!$Q$52),"")</f>
        <v/>
      </c>
      <c r="Z13" s="58" t="str">
        <f>IF(AND('Mapa final'!$AA$53="Muy Alta",'Mapa final'!$AC$53="Moderado"),CONCATENATE("R8C",'Mapa final'!$Q$53),"")</f>
        <v/>
      </c>
      <c r="AA13" s="59" t="str">
        <f>IF(AND('Mapa final'!$AA$54="Muy Alta",'Mapa final'!$AC$54="Moderado"),CONCATENATE("R8C",'Mapa final'!$Q$54),"")</f>
        <v/>
      </c>
      <c r="AB13" s="57" t="str">
        <f>IF(AND('Mapa final'!$AA$49="Muy Alta",'Mapa final'!$AC$49="Mayor"),CONCATENATE("R8C",'Mapa final'!$Q$49),"")</f>
        <v/>
      </c>
      <c r="AC13" s="58" t="str">
        <f>IF(AND('Mapa final'!$AA$50="Muy Alta",'Mapa final'!$AC$50="Mayor"),CONCATENATE("R8C",'Mapa final'!$Q$50),"")</f>
        <v/>
      </c>
      <c r="AD13" s="58" t="str">
        <f>IF(AND('Mapa final'!$AA$51="Muy Alta",'Mapa final'!$AC$51="Mayor"),CONCATENATE("R8C",'Mapa final'!$Q$51),"")</f>
        <v/>
      </c>
      <c r="AE13" s="58" t="str">
        <f>IF(AND('Mapa final'!$AA$52="Muy Alta",'Mapa final'!$AC$52="Mayor"),CONCATENATE("R8C",'Mapa final'!$Q$52),"")</f>
        <v/>
      </c>
      <c r="AF13" s="58" t="str">
        <f>IF(AND('Mapa final'!$AA$53="Muy Alta",'Mapa final'!$AC$53="Mayor"),CONCATENATE("R8C",'Mapa final'!$Q$53),"")</f>
        <v/>
      </c>
      <c r="AG13" s="59" t="str">
        <f>IF(AND('Mapa final'!$AA$54="Muy Alta",'Mapa final'!$AC$54="Mayor"),CONCATENATE("R8C",'Mapa final'!$Q$54),"")</f>
        <v/>
      </c>
      <c r="AH13" s="60" t="str">
        <f>IF(AND('Mapa final'!$AA$49="Muy Alta",'Mapa final'!$AC$49="Catastrófico"),CONCATENATE("R8C",'Mapa final'!$Q$49),"")</f>
        <v/>
      </c>
      <c r="AI13" s="61" t="str">
        <f>IF(AND('Mapa final'!$AA$50="Muy Alta",'Mapa final'!$AC$50="Catastrófico"),CONCATENATE("R8C",'Mapa final'!$Q$50),"")</f>
        <v/>
      </c>
      <c r="AJ13" s="61" t="str">
        <f>IF(AND('Mapa final'!$AA$51="Muy Alta",'Mapa final'!$AC$51="Catastrófico"),CONCATENATE("R8C",'Mapa final'!$Q$51),"")</f>
        <v/>
      </c>
      <c r="AK13" s="61" t="str">
        <f>IF(AND('Mapa final'!$AA$52="Muy Alta",'Mapa final'!$AC$52="Catastrófico"),CONCATENATE("R8C",'Mapa final'!$Q$52),"")</f>
        <v/>
      </c>
      <c r="AL13" s="61" t="str">
        <f>IF(AND('Mapa final'!$AA$53="Muy Alta",'Mapa final'!$AC$53="Catastrófico"),CONCATENATE("R8C",'Mapa final'!$Q$53),"")</f>
        <v/>
      </c>
      <c r="AM13" s="62" t="str">
        <f>IF(AND('Mapa final'!$AA$54="Muy Alta",'Mapa final'!$AC$54="Catastrófico"),CONCATENATE("R8C",'Mapa final'!$Q$54),"")</f>
        <v/>
      </c>
      <c r="AN13" s="1"/>
      <c r="AO13" s="270"/>
      <c r="AP13" s="145"/>
      <c r="AQ13" s="145"/>
      <c r="AR13" s="145"/>
      <c r="AS13" s="145"/>
      <c r="AT13" s="271"/>
      <c r="AU13" s="1"/>
      <c r="AV13" s="1"/>
      <c r="AW13" s="1"/>
      <c r="AX13" s="1"/>
      <c r="AY13" s="1"/>
      <c r="AZ13" s="1"/>
      <c r="BA13" s="1"/>
      <c r="BB13" s="1"/>
      <c r="BC13" s="1"/>
      <c r="BD13" s="1"/>
      <c r="BE13" s="1"/>
      <c r="BF13" s="1"/>
      <c r="BG13" s="1"/>
      <c r="BH13" s="1"/>
      <c r="BI13" s="1"/>
    </row>
    <row r="14" spans="1:61" ht="15" customHeight="1">
      <c r="A14" s="1"/>
      <c r="B14" s="287"/>
      <c r="C14" s="145"/>
      <c r="D14" s="146"/>
      <c r="E14" s="157"/>
      <c r="F14" s="145"/>
      <c r="G14" s="145"/>
      <c r="H14" s="145"/>
      <c r="I14" s="146"/>
      <c r="J14" s="57" t="str">
        <f>IF(AND('Mapa final'!$AA$55="Muy Alta",'Mapa final'!$AC$55="Leve"),CONCATENATE("R9C",'Mapa final'!$Q$55),"")</f>
        <v/>
      </c>
      <c r="K14" s="58" t="str">
        <f>IF(AND('Mapa final'!$AA$56="Muy Alta",'Mapa final'!$AC$56="Leve"),CONCATENATE("R9C",'Mapa final'!$Q$56),"")</f>
        <v/>
      </c>
      <c r="L14" s="58" t="str">
        <f>IF(AND('Mapa final'!$AA$57="Muy Alta",'Mapa final'!$AC$57="Leve"),CONCATENATE("R9C",'Mapa final'!$Q$57),"")</f>
        <v/>
      </c>
      <c r="M14" s="58" t="str">
        <f>IF(AND('Mapa final'!$AA$58="Muy Alta",'Mapa final'!$AC$58="Leve"),CONCATENATE("R9C",'Mapa final'!$Q$58),"")</f>
        <v/>
      </c>
      <c r="N14" s="58" t="str">
        <f>IF(AND('Mapa final'!$AA$59="Muy Alta",'Mapa final'!$AC$59="Leve"),CONCATENATE("R9C",'Mapa final'!$Q$59),"")</f>
        <v/>
      </c>
      <c r="O14" s="59" t="str">
        <f>IF(AND('Mapa final'!$AA$60="Muy Alta",'Mapa final'!$AC$60="Leve"),CONCATENATE("R9C",'Mapa final'!$Q$60),"")</f>
        <v/>
      </c>
      <c r="P14" s="57" t="str">
        <f>IF(AND('Mapa final'!$AA$55="Muy Alta",'Mapa final'!$AC$55="Menor"),CONCATENATE("R9C",'Mapa final'!$Q$55),"")</f>
        <v/>
      </c>
      <c r="Q14" s="58" t="str">
        <f>IF(AND('Mapa final'!$AA$56="Muy Alta",'Mapa final'!$AC$56="Menor"),CONCATENATE("R9C",'Mapa final'!$Q$56),"")</f>
        <v/>
      </c>
      <c r="R14" s="58" t="str">
        <f>IF(AND('Mapa final'!$AA$57="Muy Alta",'Mapa final'!$AC$57="Menor"),CONCATENATE("R9C",'Mapa final'!$Q$57),"")</f>
        <v/>
      </c>
      <c r="S14" s="58" t="str">
        <f>IF(AND('Mapa final'!$AA$58="Muy Alta",'Mapa final'!$AC$58="Menor"),CONCATENATE("R9C",'Mapa final'!$Q$58),"")</f>
        <v/>
      </c>
      <c r="T14" s="58" t="str">
        <f>IF(AND('Mapa final'!$AA$59="Muy Alta",'Mapa final'!$AC$59="Menor"),CONCATENATE("R9C",'Mapa final'!$Q$59),"")</f>
        <v/>
      </c>
      <c r="U14" s="59" t="str">
        <f>IF(AND('Mapa final'!$AA$60="Muy Alta",'Mapa final'!$AC$60="Menor"),CONCATENATE("R9C",'Mapa final'!$Q$60),"")</f>
        <v/>
      </c>
      <c r="V14" s="57" t="str">
        <f>IF(AND('Mapa final'!$AA$55="Muy Alta",'Mapa final'!$AC$55="Moderado"),CONCATENATE("R9C",'Mapa final'!$Q$55),"")</f>
        <v/>
      </c>
      <c r="W14" s="58" t="str">
        <f>IF(AND('Mapa final'!$AA$56="Muy Alta",'Mapa final'!$AC$56="Moderado"),CONCATENATE("R9C",'Mapa final'!$Q$56),"")</f>
        <v/>
      </c>
      <c r="X14" s="58" t="str">
        <f>IF(AND('Mapa final'!$AA$57="Muy Alta",'Mapa final'!$AC$57="Moderado"),CONCATENATE("R9C",'Mapa final'!$Q$57),"")</f>
        <v/>
      </c>
      <c r="Y14" s="58" t="str">
        <f>IF(AND('Mapa final'!$AA$58="Muy Alta",'Mapa final'!$AC$58="Moderado"),CONCATENATE("R9C",'Mapa final'!$Q$58),"")</f>
        <v/>
      </c>
      <c r="Z14" s="58" t="str">
        <f>IF(AND('Mapa final'!$AA$59="Muy Alta",'Mapa final'!$AC$59="Moderado"),CONCATENATE("R9C",'Mapa final'!$Q$59),"")</f>
        <v/>
      </c>
      <c r="AA14" s="59" t="str">
        <f>IF(AND('Mapa final'!$AA$60="Muy Alta",'Mapa final'!$AC$60="Moderado"),CONCATENATE("R9C",'Mapa final'!$Q$60),"")</f>
        <v/>
      </c>
      <c r="AB14" s="57" t="str">
        <f>IF(AND('Mapa final'!$AA$55="Muy Alta",'Mapa final'!$AC$55="Mayor"),CONCATENATE("R9C",'Mapa final'!$Q$55),"")</f>
        <v/>
      </c>
      <c r="AC14" s="58" t="str">
        <f>IF(AND('Mapa final'!$AA$56="Muy Alta",'Mapa final'!$AC$56="Mayor"),CONCATENATE("R9C",'Mapa final'!$Q$56),"")</f>
        <v/>
      </c>
      <c r="AD14" s="58" t="str">
        <f>IF(AND('Mapa final'!$AA$57="Muy Alta",'Mapa final'!$AC$57="Mayor"),CONCATENATE("R9C",'Mapa final'!$Q$57),"")</f>
        <v/>
      </c>
      <c r="AE14" s="58" t="str">
        <f>IF(AND('Mapa final'!$AA$58="Muy Alta",'Mapa final'!$AC$58="Mayor"),CONCATENATE("R9C",'Mapa final'!$Q$58),"")</f>
        <v/>
      </c>
      <c r="AF14" s="58" t="str">
        <f>IF(AND('Mapa final'!$AA$59="Muy Alta",'Mapa final'!$AC$59="Mayor"),CONCATENATE("R9C",'Mapa final'!$Q$59),"")</f>
        <v/>
      </c>
      <c r="AG14" s="59" t="str">
        <f>IF(AND('Mapa final'!$AA$60="Muy Alta",'Mapa final'!$AC$60="Mayor"),CONCATENATE("R9C",'Mapa final'!$Q$60),"")</f>
        <v/>
      </c>
      <c r="AH14" s="60" t="str">
        <f>IF(AND('Mapa final'!$AA$55="Muy Alta",'Mapa final'!$AC$55="Catastrófico"),CONCATENATE("R9C",'Mapa final'!$Q$55),"")</f>
        <v/>
      </c>
      <c r="AI14" s="61" t="str">
        <f>IF(AND('Mapa final'!$AA$56="Muy Alta",'Mapa final'!$AC$56="Catastrófico"),CONCATENATE("R9C",'Mapa final'!$Q$56),"")</f>
        <v/>
      </c>
      <c r="AJ14" s="61" t="str">
        <f>IF(AND('Mapa final'!$AA$57="Muy Alta",'Mapa final'!$AC$57="Catastrófico"),CONCATENATE("R9C",'Mapa final'!$Q$57),"")</f>
        <v/>
      </c>
      <c r="AK14" s="61" t="str">
        <f>IF(AND('Mapa final'!$AA$58="Muy Alta",'Mapa final'!$AC$58="Catastrófico"),CONCATENATE("R9C",'Mapa final'!$Q$58),"")</f>
        <v/>
      </c>
      <c r="AL14" s="61" t="str">
        <f>IF(AND('Mapa final'!$AA$59="Muy Alta",'Mapa final'!$AC$59="Catastrófico"),CONCATENATE("R9C",'Mapa final'!$Q$59),"")</f>
        <v/>
      </c>
      <c r="AM14" s="62" t="str">
        <f>IF(AND('Mapa final'!$AA$60="Muy Alta",'Mapa final'!$AC$60="Catastrófico"),CONCATENATE("R9C",'Mapa final'!$Q$60),"")</f>
        <v/>
      </c>
      <c r="AN14" s="1"/>
      <c r="AO14" s="270"/>
      <c r="AP14" s="145"/>
      <c r="AQ14" s="145"/>
      <c r="AR14" s="145"/>
      <c r="AS14" s="145"/>
      <c r="AT14" s="271"/>
      <c r="AU14" s="1"/>
      <c r="AV14" s="1"/>
      <c r="AW14" s="1"/>
      <c r="AX14" s="1"/>
      <c r="AY14" s="1"/>
      <c r="AZ14" s="1"/>
      <c r="BA14" s="1"/>
      <c r="BB14" s="1"/>
      <c r="BC14" s="1"/>
      <c r="BD14" s="1"/>
      <c r="BE14" s="1"/>
      <c r="BF14" s="1"/>
      <c r="BG14" s="1"/>
      <c r="BH14" s="1"/>
      <c r="BI14" s="1"/>
    </row>
    <row r="15" spans="1:61" ht="15.75" customHeight="1">
      <c r="A15" s="1"/>
      <c r="B15" s="287"/>
      <c r="C15" s="145"/>
      <c r="D15" s="146"/>
      <c r="E15" s="256"/>
      <c r="F15" s="280"/>
      <c r="G15" s="280"/>
      <c r="H15" s="280"/>
      <c r="I15" s="259"/>
      <c r="J15" s="63" t="str">
        <f>IF(AND('Mapa final'!$AA$61="Muy Alta",'Mapa final'!$AC$61="Leve"),CONCATENATE("R10C",'Mapa final'!$Q$61),"")</f>
        <v/>
      </c>
      <c r="K15" s="64" t="str">
        <f>IF(AND('Mapa final'!$AA$62="Muy Alta",'Mapa final'!$AC$62="Leve"),CONCATENATE("R10C",'Mapa final'!$Q$62),"")</f>
        <v/>
      </c>
      <c r="L15" s="64" t="str">
        <f>IF(AND('Mapa final'!$AA$63="Muy Alta",'Mapa final'!$AC$63="Leve"),CONCATENATE("R10C",'Mapa final'!$Q$63),"")</f>
        <v/>
      </c>
      <c r="M15" s="64" t="str">
        <f>IF(AND('Mapa final'!$AA$64="Muy Alta",'Mapa final'!$AC$64="Leve"),CONCATENATE("R10C",'Mapa final'!$Q$64),"")</f>
        <v/>
      </c>
      <c r="N15" s="64" t="str">
        <f>IF(AND('Mapa final'!$AA$65="Muy Alta",'Mapa final'!$AC$65="Leve"),CONCATENATE("R10C",'Mapa final'!$Q$65),"")</f>
        <v/>
      </c>
      <c r="O15" s="65" t="str">
        <f>IF(AND('Mapa final'!$AA$66="Muy Alta",'Mapa final'!$AC$66="Leve"),CONCATENATE("R10C",'Mapa final'!$Q$66),"")</f>
        <v/>
      </c>
      <c r="P15" s="57" t="str">
        <f>IF(AND('Mapa final'!$AA$61="Muy Alta",'Mapa final'!$AC$61="Menor"),CONCATENATE("R10C",'Mapa final'!$Q$61),"")</f>
        <v/>
      </c>
      <c r="Q15" s="58" t="str">
        <f>IF(AND('Mapa final'!$AA$62="Muy Alta",'Mapa final'!$AC$62="Menor"),CONCATENATE("R10C",'Mapa final'!$Q$62),"")</f>
        <v/>
      </c>
      <c r="R15" s="58" t="str">
        <f>IF(AND('Mapa final'!$AA$63="Muy Alta",'Mapa final'!$AC$63="Menor"),CONCATENATE("R10C",'Mapa final'!$Q$63),"")</f>
        <v/>
      </c>
      <c r="S15" s="58" t="str">
        <f>IF(AND('Mapa final'!$AA$64="Muy Alta",'Mapa final'!$AC$64="Menor"),CONCATENATE("R10C",'Mapa final'!$Q$64),"")</f>
        <v/>
      </c>
      <c r="T15" s="58" t="str">
        <f>IF(AND('Mapa final'!$AA$65="Muy Alta",'Mapa final'!$AC$65="Menor"),CONCATENATE("R10C",'Mapa final'!$Q$65),"")</f>
        <v/>
      </c>
      <c r="U15" s="59" t="str">
        <f>IF(AND('Mapa final'!$AA$66="Muy Alta",'Mapa final'!$AC$66="Menor"),CONCATENATE("R10C",'Mapa final'!$Q$66),"")</f>
        <v/>
      </c>
      <c r="V15" s="63" t="str">
        <f>IF(AND('Mapa final'!$AA$61="Muy Alta",'Mapa final'!$AC$61="Moderado"),CONCATENATE("R10C",'Mapa final'!$Q$61),"")</f>
        <v/>
      </c>
      <c r="W15" s="64" t="str">
        <f>IF(AND('Mapa final'!$AA$62="Muy Alta",'Mapa final'!$AC$62="Moderado"),CONCATENATE("R10C",'Mapa final'!$Q$62),"")</f>
        <v/>
      </c>
      <c r="X15" s="64" t="str">
        <f>IF(AND('Mapa final'!$AA$63="Muy Alta",'Mapa final'!$AC$63="Moderado"),CONCATENATE("R10C",'Mapa final'!$Q$63),"")</f>
        <v/>
      </c>
      <c r="Y15" s="64" t="str">
        <f>IF(AND('Mapa final'!$AA$64="Muy Alta",'Mapa final'!$AC$64="Moderado"),CONCATENATE("R10C",'Mapa final'!$Q$64),"")</f>
        <v/>
      </c>
      <c r="Z15" s="64" t="str">
        <f>IF(AND('Mapa final'!$AA$65="Muy Alta",'Mapa final'!$AC$65="Moderado"),CONCATENATE("R10C",'Mapa final'!$Q$65),"")</f>
        <v/>
      </c>
      <c r="AA15" s="65" t="str">
        <f>IF(AND('Mapa final'!$AA$66="Muy Alta",'Mapa final'!$AC$66="Moderado"),CONCATENATE("R10C",'Mapa final'!$Q$66),"")</f>
        <v/>
      </c>
      <c r="AB15" s="57" t="str">
        <f>IF(AND('Mapa final'!$AA$61="Muy Alta",'Mapa final'!$AC$61="Mayor"),CONCATENATE("R10C",'Mapa final'!$Q$61),"")</f>
        <v/>
      </c>
      <c r="AC15" s="58" t="str">
        <f>IF(AND('Mapa final'!$AA$62="Muy Alta",'Mapa final'!$AC$62="Mayor"),CONCATENATE("R10C",'Mapa final'!$Q$62),"")</f>
        <v/>
      </c>
      <c r="AD15" s="58" t="str">
        <f>IF(AND('Mapa final'!$AA$63="Muy Alta",'Mapa final'!$AC$63="Mayor"),CONCATENATE("R10C",'Mapa final'!$Q$63),"")</f>
        <v/>
      </c>
      <c r="AE15" s="58" t="str">
        <f>IF(AND('Mapa final'!$AA$64="Muy Alta",'Mapa final'!$AC$64="Mayor"),CONCATENATE("R10C",'Mapa final'!$Q$64),"")</f>
        <v/>
      </c>
      <c r="AF15" s="58" t="str">
        <f>IF(AND('Mapa final'!$AA$65="Muy Alta",'Mapa final'!$AC$65="Mayor"),CONCATENATE("R10C",'Mapa final'!$Q$65),"")</f>
        <v/>
      </c>
      <c r="AG15" s="59" t="str">
        <f>IF(AND('Mapa final'!$AA$66="Muy Alta",'Mapa final'!$AC$66="Mayor"),CONCATENATE("R10C",'Mapa final'!$Q$66),"")</f>
        <v/>
      </c>
      <c r="AH15" s="66" t="str">
        <f>IF(AND('Mapa final'!$AA$61="Muy Alta",'Mapa final'!$AC$61="Catastrófico"),CONCATENATE("R10C",'Mapa final'!$Q$61),"")</f>
        <v/>
      </c>
      <c r="AI15" s="67" t="str">
        <f>IF(AND('Mapa final'!$AA$62="Muy Alta",'Mapa final'!$AC$62="Catastrófico"),CONCATENATE("R10C",'Mapa final'!$Q$62),"")</f>
        <v/>
      </c>
      <c r="AJ15" s="67" t="str">
        <f>IF(AND('Mapa final'!$AA$63="Muy Alta",'Mapa final'!$AC$63="Catastrófico"),CONCATENATE("R10C",'Mapa final'!$Q$63),"")</f>
        <v/>
      </c>
      <c r="AK15" s="67" t="str">
        <f>IF(AND('Mapa final'!$AA$64="Muy Alta",'Mapa final'!$AC$64="Catastrófico"),CONCATENATE("R10C",'Mapa final'!$Q$64),"")</f>
        <v/>
      </c>
      <c r="AL15" s="67" t="str">
        <f>IF(AND('Mapa final'!$AA$65="Muy Alta",'Mapa final'!$AC$65="Catastrófico"),CONCATENATE("R10C",'Mapa final'!$Q$65),"")</f>
        <v/>
      </c>
      <c r="AM15" s="68" t="str">
        <f>IF(AND('Mapa final'!$AA$66="Muy Alta",'Mapa final'!$AC$66="Catastrófico"),CONCATENATE("R10C",'Mapa final'!$Q$66),"")</f>
        <v/>
      </c>
      <c r="AN15" s="1"/>
      <c r="AO15" s="272"/>
      <c r="AP15" s="273"/>
      <c r="AQ15" s="273"/>
      <c r="AR15" s="273"/>
      <c r="AS15" s="273"/>
      <c r="AT15" s="274"/>
      <c r="AU15" s="1"/>
      <c r="AV15" s="1"/>
      <c r="AW15" s="1"/>
      <c r="AX15" s="1"/>
      <c r="AY15" s="1"/>
      <c r="AZ15" s="1"/>
      <c r="BA15" s="1"/>
      <c r="BB15" s="1"/>
      <c r="BC15" s="1"/>
      <c r="BD15" s="1"/>
      <c r="BE15" s="1"/>
      <c r="BF15" s="1"/>
      <c r="BG15" s="1"/>
      <c r="BH15" s="1"/>
      <c r="BI15" s="1"/>
    </row>
    <row r="16" spans="1:61" ht="15" customHeight="1">
      <c r="A16" s="1"/>
      <c r="B16" s="287"/>
      <c r="C16" s="145"/>
      <c r="D16" s="146"/>
      <c r="E16" s="295" t="s">
        <v>116</v>
      </c>
      <c r="F16" s="279"/>
      <c r="G16" s="279"/>
      <c r="H16" s="279"/>
      <c r="I16" s="279"/>
      <c r="J16" s="69" t="str">
        <f ca="1">IF(AND('Mapa final'!$AA$10="Alta",'Mapa final'!$AC$10="Leve"),CONCATENATE("R1C",'Mapa final'!$Q$10),"")</f>
        <v/>
      </c>
      <c r="K16" s="70" t="str">
        <f ca="1">IF(AND('Mapa final'!$AA$11="Alta",'Mapa final'!$AC$11="Leve"),CONCATENATE("R1C",'Mapa final'!$Q$11),"")</f>
        <v/>
      </c>
      <c r="L16" s="70" t="str">
        <f ca="1">IF(AND('Mapa final'!$AA$12="Alta",'Mapa final'!$AC$12="Leve"),CONCATENATE("R1C",'Mapa final'!$Q$12),"")</f>
        <v/>
      </c>
      <c r="M16" s="70" t="e">
        <f>IF(AND('Mapa final'!#REF!="Alta",'Mapa final'!#REF!="Leve"),CONCATENATE("R1C",'Mapa final'!#REF!),"")</f>
        <v>#REF!</v>
      </c>
      <c r="N16" s="70" t="e">
        <f>IF(AND('Mapa final'!#REF!="Alta",'Mapa final'!#REF!="Leve"),CONCATENATE("R1C",'Mapa final'!#REF!),"")</f>
        <v>#REF!</v>
      </c>
      <c r="O16" s="71" t="e">
        <f>IF(AND('Mapa final'!#REF!="Alta",'Mapa final'!#REF!="Leve"),CONCATENATE("R1C",'Mapa final'!#REF!),"")</f>
        <v>#REF!</v>
      </c>
      <c r="P16" s="69" t="str">
        <f ca="1">IF(AND('Mapa final'!$AA$10="Alta",'Mapa final'!$AC$10="Menor"),CONCATENATE("R1C",'Mapa final'!$Q$10),"")</f>
        <v/>
      </c>
      <c r="Q16" s="70" t="str">
        <f ca="1">IF(AND('Mapa final'!$AA$11="Alta",'Mapa final'!$AC$11="Menor"),CONCATENATE("R1C",'Mapa final'!$Q$11),"")</f>
        <v/>
      </c>
      <c r="R16" s="70" t="str">
        <f ca="1">IF(AND('Mapa final'!$AA$12="Alta",'Mapa final'!$AC$12="Menor"),CONCATENATE("R1C",'Mapa final'!$Q$12),"")</f>
        <v/>
      </c>
      <c r="S16" s="70" t="e">
        <f>IF(AND('Mapa final'!#REF!="Alta",'Mapa final'!#REF!="Menor"),CONCATENATE("R1C",'Mapa final'!#REF!),"")</f>
        <v>#REF!</v>
      </c>
      <c r="T16" s="70" t="e">
        <f>IF(AND('Mapa final'!#REF!="Alta",'Mapa final'!#REF!="Menor"),CONCATENATE("R1C",'Mapa final'!#REF!),"")</f>
        <v>#REF!</v>
      </c>
      <c r="U16" s="71" t="e">
        <f>IF(AND('Mapa final'!#REF!="Alta",'Mapa final'!#REF!="Menor"),CONCATENATE("R1C",'Mapa final'!#REF!),"")</f>
        <v>#REF!</v>
      </c>
      <c r="V16" s="51" t="str">
        <f ca="1">IF(AND('Mapa final'!$AA$10="Alta",'Mapa final'!$AC$10="Moderado"),CONCATENATE("R1C",'Mapa final'!$Q$10),"")</f>
        <v/>
      </c>
      <c r="W16" s="52" t="str">
        <f ca="1">IF(AND('Mapa final'!$AA$11="Alta",'Mapa final'!$AC$11="Moderado"),CONCATENATE("R1C",'Mapa final'!$Q$11),"")</f>
        <v/>
      </c>
      <c r="X16" s="52" t="str">
        <f ca="1">IF(AND('Mapa final'!$AA$12="Alta",'Mapa final'!$AC$12="Moderado"),CONCATENATE("R1C",'Mapa final'!$Q$12),"")</f>
        <v/>
      </c>
      <c r="Y16" s="52" t="e">
        <f>IF(AND('Mapa final'!#REF!="Alta",'Mapa final'!#REF!="Moderado"),CONCATENATE("R1C",'Mapa final'!#REF!),"")</f>
        <v>#REF!</v>
      </c>
      <c r="Z16" s="52" t="e">
        <f>IF(AND('Mapa final'!#REF!="Alta",'Mapa final'!#REF!="Moderado"),CONCATENATE("R1C",'Mapa final'!#REF!),"")</f>
        <v>#REF!</v>
      </c>
      <c r="AA16" s="53" t="e">
        <f>IF(AND('Mapa final'!#REF!="Alta",'Mapa final'!#REF!="Moderado"),CONCATENATE("R1C",'Mapa final'!#REF!),"")</f>
        <v>#REF!</v>
      </c>
      <c r="AB16" s="51" t="str">
        <f ca="1">IF(AND('Mapa final'!$AA$10="Alta",'Mapa final'!$AC$10="Mayor"),CONCATENATE("R1C",'Mapa final'!$Q$10),"")</f>
        <v/>
      </c>
      <c r="AC16" s="52" t="str">
        <f ca="1">IF(AND('Mapa final'!$AA$11="Alta",'Mapa final'!$AC$11="Mayor"),CONCATENATE("R1C",'Mapa final'!$Q$11),"")</f>
        <v/>
      </c>
      <c r="AD16" s="52" t="str">
        <f ca="1">IF(AND('Mapa final'!$AA$12="Alta",'Mapa final'!$AC$12="Mayor"),CONCATENATE("R1C",'Mapa final'!$Q$12),"")</f>
        <v/>
      </c>
      <c r="AE16" s="52" t="e">
        <f>IF(AND('Mapa final'!#REF!="Alta",'Mapa final'!#REF!="Mayor"),CONCATENATE("R1C",'Mapa final'!#REF!),"")</f>
        <v>#REF!</v>
      </c>
      <c r="AF16" s="52" t="e">
        <f>IF(AND('Mapa final'!#REF!="Alta",'Mapa final'!#REF!="Mayor"),CONCATENATE("R1C",'Mapa final'!#REF!),"")</f>
        <v>#REF!</v>
      </c>
      <c r="AG16" s="53" t="e">
        <f>IF(AND('Mapa final'!#REF!="Alta",'Mapa final'!#REF!="Mayor"),CONCATENATE("R1C",'Mapa final'!#REF!),"")</f>
        <v>#REF!</v>
      </c>
      <c r="AH16" s="54" t="str">
        <f ca="1">IF(AND('Mapa final'!$AA$10="Alta",'Mapa final'!$AC$10="Catastrófico"),CONCATENATE("R1C",'Mapa final'!$Q$10),"")</f>
        <v/>
      </c>
      <c r="AI16" s="55" t="str">
        <f ca="1">IF(AND('Mapa final'!$AA$11="Alta",'Mapa final'!$AC$11="Catastrófico"),CONCATENATE("R1C",'Mapa final'!$Q$11),"")</f>
        <v/>
      </c>
      <c r="AJ16" s="55" t="str">
        <f ca="1">IF(AND('Mapa final'!$AA$12="Alta",'Mapa final'!$AC$12="Catastrófico"),CONCATENATE("R1C",'Mapa final'!$Q$12),"")</f>
        <v/>
      </c>
      <c r="AK16" s="55" t="e">
        <f>IF(AND('Mapa final'!#REF!="Alta",'Mapa final'!#REF!="Catastrófico"),CONCATENATE("R1C",'Mapa final'!#REF!),"")</f>
        <v>#REF!</v>
      </c>
      <c r="AL16" s="55" t="e">
        <f>IF(AND('Mapa final'!#REF!="Alta",'Mapa final'!#REF!="Catastrófico"),CONCATENATE("R1C",'Mapa final'!#REF!),"")</f>
        <v>#REF!</v>
      </c>
      <c r="AM16" s="56" t="e">
        <f>IF(AND('Mapa final'!#REF!="Alta",'Mapa final'!#REF!="Catastrófico"),CONCATENATE("R1C",'Mapa final'!#REF!),"")</f>
        <v>#REF!</v>
      </c>
      <c r="AN16" s="1"/>
      <c r="AO16" s="291" t="s">
        <v>117</v>
      </c>
      <c r="AP16" s="268"/>
      <c r="AQ16" s="268"/>
      <c r="AR16" s="268"/>
      <c r="AS16" s="268"/>
      <c r="AT16" s="269"/>
      <c r="AU16" s="1"/>
      <c r="AV16" s="1"/>
      <c r="AW16" s="1"/>
      <c r="AX16" s="1"/>
      <c r="AY16" s="1"/>
      <c r="AZ16" s="1"/>
      <c r="BA16" s="1"/>
      <c r="BB16" s="1"/>
      <c r="BC16" s="1"/>
      <c r="BD16" s="1"/>
      <c r="BE16" s="1"/>
      <c r="BF16" s="1"/>
      <c r="BG16" s="1"/>
      <c r="BH16" s="1"/>
      <c r="BI16" s="1"/>
    </row>
    <row r="17" spans="1:61" ht="15" customHeight="1">
      <c r="A17" s="1"/>
      <c r="B17" s="287"/>
      <c r="C17" s="145"/>
      <c r="D17" s="146"/>
      <c r="E17" s="157"/>
      <c r="F17" s="145"/>
      <c r="G17" s="145"/>
      <c r="H17" s="145"/>
      <c r="I17" s="145"/>
      <c r="J17" s="72" t="str">
        <f>IF(AND('Mapa final'!$AA$13="Alta",'Mapa final'!$AC$13="Leve"),CONCATENATE("R2C",'Mapa final'!$Q$13),"")</f>
        <v/>
      </c>
      <c r="K17" s="73" t="str">
        <f>IF(AND('Mapa final'!$AA$14="Alta",'Mapa final'!$AC$14="Leve"),CONCATENATE("R2C",'Mapa final'!$Q$14),"")</f>
        <v/>
      </c>
      <c r="L17" s="73" t="str">
        <f>IF(AND('Mapa final'!$AA$15="Alta",'Mapa final'!$AC$15="Leve"),CONCATENATE("R2C",'Mapa final'!$Q$15),"")</f>
        <v/>
      </c>
      <c r="M17" s="73" t="str">
        <f>IF(AND('Mapa final'!$AA$16="Alta",'Mapa final'!$AC$16="Leve"),CONCATENATE("R2C",'Mapa final'!$Q$16),"")</f>
        <v/>
      </c>
      <c r="N17" s="73" t="str">
        <f>IF(AND('Mapa final'!$AA$17="Alta",'Mapa final'!$AC$17="Leve"),CONCATENATE("R2C",'Mapa final'!$Q$17),"")</f>
        <v/>
      </c>
      <c r="O17" s="74" t="str">
        <f>IF(AND('Mapa final'!$AA$18="Alta",'Mapa final'!$AC$18="Leve"),CONCATENATE("R2C",'Mapa final'!$Q$18),"")</f>
        <v/>
      </c>
      <c r="P17" s="72" t="str">
        <f>IF(AND('Mapa final'!$AA$13="Alta",'Mapa final'!$AC$13="Menor"),CONCATENATE("R2C",'Mapa final'!$Q$13),"")</f>
        <v/>
      </c>
      <c r="Q17" s="73" t="str">
        <f>IF(AND('Mapa final'!$AA$14="Alta",'Mapa final'!$AC$14="Menor"),CONCATENATE("R2C",'Mapa final'!$Q$14),"")</f>
        <v/>
      </c>
      <c r="R17" s="73" t="str">
        <f>IF(AND('Mapa final'!$AA$15="Alta",'Mapa final'!$AC$15="Menor"),CONCATENATE("R2C",'Mapa final'!$Q$15),"")</f>
        <v/>
      </c>
      <c r="S17" s="73" t="str">
        <f>IF(AND('Mapa final'!$AA$16="Alta",'Mapa final'!$AC$16="Menor"),CONCATENATE("R2C",'Mapa final'!$Q$16),"")</f>
        <v/>
      </c>
      <c r="T17" s="73" t="str">
        <f>IF(AND('Mapa final'!$AA$17="Alta",'Mapa final'!$AC$17="Menor"),CONCATENATE("R2C",'Mapa final'!$Q$17),"")</f>
        <v/>
      </c>
      <c r="U17" s="74" t="str">
        <f>IF(AND('Mapa final'!$AA$18="Alta",'Mapa final'!$AC$18="Menor"),CONCATENATE("R2C",'Mapa final'!$Q$18),"")</f>
        <v/>
      </c>
      <c r="V17" s="57" t="str">
        <f>IF(AND('Mapa final'!$AA$13="Alta",'Mapa final'!$AC$13="Moderado"),CONCATENATE("R2C",'Mapa final'!$Q$13),"")</f>
        <v/>
      </c>
      <c r="W17" s="58" t="str">
        <f>IF(AND('Mapa final'!$AA$14="Alta",'Mapa final'!$AC$14="Moderado"),CONCATENATE("R2C",'Mapa final'!$Q$14),"")</f>
        <v/>
      </c>
      <c r="X17" s="58" t="str">
        <f>IF(AND('Mapa final'!$AA$15="Alta",'Mapa final'!$AC$15="Moderado"),CONCATENATE("R2C",'Mapa final'!$Q$15),"")</f>
        <v/>
      </c>
      <c r="Y17" s="58" t="str">
        <f>IF(AND('Mapa final'!$AA$16="Alta",'Mapa final'!$AC$16="Moderado"),CONCATENATE("R2C",'Mapa final'!$Q$16),"")</f>
        <v/>
      </c>
      <c r="Z17" s="58" t="str">
        <f>IF(AND('Mapa final'!$AA$17="Alta",'Mapa final'!$AC$17="Moderado"),CONCATENATE("R2C",'Mapa final'!$Q$17),"")</f>
        <v/>
      </c>
      <c r="AA17" s="59" t="str">
        <f>IF(AND('Mapa final'!$AA$18="Alta",'Mapa final'!$AC$18="Moderado"),CONCATENATE("R2C",'Mapa final'!$Q$18),"")</f>
        <v/>
      </c>
      <c r="AB17" s="57" t="str">
        <f>IF(AND('Mapa final'!$AA$13="Alta",'Mapa final'!$AC$13="Mayor"),CONCATENATE("R2C",'Mapa final'!$Q$13),"")</f>
        <v/>
      </c>
      <c r="AC17" s="58" t="str">
        <f>IF(AND('Mapa final'!$AA$14="Alta",'Mapa final'!$AC$14="Mayor"),CONCATENATE("R2C",'Mapa final'!$Q$14),"")</f>
        <v/>
      </c>
      <c r="AD17" s="58" t="str">
        <f>IF(AND('Mapa final'!$AA$15="Alta",'Mapa final'!$AC$15="Mayor"),CONCATENATE("R2C",'Mapa final'!$Q$15),"")</f>
        <v/>
      </c>
      <c r="AE17" s="58" t="str">
        <f>IF(AND('Mapa final'!$AA$16="Alta",'Mapa final'!$AC$16="Mayor"),CONCATENATE("R2C",'Mapa final'!$Q$16),"")</f>
        <v/>
      </c>
      <c r="AF17" s="58" t="str">
        <f>IF(AND('Mapa final'!$AA$17="Alta",'Mapa final'!$AC$17="Mayor"),CONCATENATE("R2C",'Mapa final'!$Q$17),"")</f>
        <v/>
      </c>
      <c r="AG17" s="59" t="str">
        <f>IF(AND('Mapa final'!$AA$18="Alta",'Mapa final'!$AC$18="Mayor"),CONCATENATE("R2C",'Mapa final'!$Q$18),"")</f>
        <v/>
      </c>
      <c r="AH17" s="60" t="str">
        <f>IF(AND('Mapa final'!$AA$13="Alta",'Mapa final'!$AC$13="Catastrófico"),CONCATENATE("R2C",'Mapa final'!$Q$13),"")</f>
        <v/>
      </c>
      <c r="AI17" s="61" t="str">
        <f>IF(AND('Mapa final'!$AA$14="Alta",'Mapa final'!$AC$14="Catastrófico"),CONCATENATE("R2C",'Mapa final'!$Q$14),"")</f>
        <v/>
      </c>
      <c r="AJ17" s="61" t="str">
        <f>IF(AND('Mapa final'!$AA$15="Alta",'Mapa final'!$AC$15="Catastrófico"),CONCATENATE("R2C",'Mapa final'!$Q$15),"")</f>
        <v/>
      </c>
      <c r="AK17" s="61" t="str">
        <f>IF(AND('Mapa final'!$AA$16="Alta",'Mapa final'!$AC$16="Catastrófico"),CONCATENATE("R2C",'Mapa final'!$Q$16),"")</f>
        <v/>
      </c>
      <c r="AL17" s="61" t="str">
        <f>IF(AND('Mapa final'!$AA$17="Alta",'Mapa final'!$AC$17="Catastrófico"),CONCATENATE("R2C",'Mapa final'!$Q$17),"")</f>
        <v/>
      </c>
      <c r="AM17" s="62" t="str">
        <f>IF(AND('Mapa final'!$AA$18="Alta",'Mapa final'!$AC$18="Catastrófico"),CONCATENATE("R2C",'Mapa final'!$Q$18),"")</f>
        <v/>
      </c>
      <c r="AN17" s="1"/>
      <c r="AO17" s="270"/>
      <c r="AP17" s="145"/>
      <c r="AQ17" s="145"/>
      <c r="AR17" s="145"/>
      <c r="AS17" s="145"/>
      <c r="AT17" s="271"/>
      <c r="AU17" s="1"/>
      <c r="AV17" s="1"/>
      <c r="AW17" s="1"/>
      <c r="AX17" s="1"/>
      <c r="AY17" s="1"/>
      <c r="AZ17" s="1"/>
      <c r="BA17" s="1"/>
      <c r="BB17" s="1"/>
      <c r="BC17" s="1"/>
      <c r="BD17" s="1"/>
      <c r="BE17" s="1"/>
      <c r="BF17" s="1"/>
      <c r="BG17" s="1"/>
      <c r="BH17" s="1"/>
      <c r="BI17" s="1"/>
    </row>
    <row r="18" spans="1:61" ht="15" customHeight="1">
      <c r="A18" s="1"/>
      <c r="B18" s="287"/>
      <c r="C18" s="145"/>
      <c r="D18" s="146"/>
      <c r="E18" s="157"/>
      <c r="F18" s="145"/>
      <c r="G18" s="145"/>
      <c r="H18" s="145"/>
      <c r="I18" s="145"/>
      <c r="J18" s="72" t="str">
        <f>IF(AND('Mapa final'!$AA$19="Alta",'Mapa final'!$AC$19="Leve"),CONCATENATE("R3C",'Mapa final'!$Q$19),"")</f>
        <v/>
      </c>
      <c r="K18" s="73" t="str">
        <f>IF(AND('Mapa final'!$AA$20="Alta",'Mapa final'!$AC$20="Leve"),CONCATENATE("R3C",'Mapa final'!$Q$20),"")</f>
        <v/>
      </c>
      <c r="L18" s="73" t="str">
        <f>IF(AND('Mapa final'!$AA$21="Alta",'Mapa final'!$AC$21="Leve"),CONCATENATE("R3C",'Mapa final'!$Q$21),"")</f>
        <v/>
      </c>
      <c r="M18" s="73" t="str">
        <f>IF(AND('Mapa final'!$AA$22="Alta",'Mapa final'!$AC$22="Leve"),CONCATENATE("R3C",'Mapa final'!$Q$22),"")</f>
        <v/>
      </c>
      <c r="N18" s="73" t="str">
        <f>IF(AND('Mapa final'!$AA$23="Alta",'Mapa final'!$AC$23="Leve"),CONCATENATE("R3C",'Mapa final'!$Q$23),"")</f>
        <v/>
      </c>
      <c r="O18" s="74" t="str">
        <f>IF(AND('Mapa final'!$AA$24="Alta",'Mapa final'!$AC$24="Leve"),CONCATENATE("R3C",'Mapa final'!$Q$24),"")</f>
        <v/>
      </c>
      <c r="P18" s="72" t="str">
        <f>IF(AND('Mapa final'!$AA$19="Alta",'Mapa final'!$AC$19="Menor"),CONCATENATE("R3C",'Mapa final'!$Q$19),"")</f>
        <v/>
      </c>
      <c r="Q18" s="73" t="str">
        <f>IF(AND('Mapa final'!$AA$20="Alta",'Mapa final'!$AC$20="Menor"),CONCATENATE("R3C",'Mapa final'!$Q$20),"")</f>
        <v/>
      </c>
      <c r="R18" s="73" t="str">
        <f>IF(AND('Mapa final'!$AA$21="Alta",'Mapa final'!$AC$21="Menor"),CONCATENATE("R3C",'Mapa final'!$Q$21),"")</f>
        <v/>
      </c>
      <c r="S18" s="73" t="str">
        <f>IF(AND('Mapa final'!$AA$22="Alta",'Mapa final'!$AC$22="Menor"),CONCATENATE("R3C",'Mapa final'!$Q$22),"")</f>
        <v/>
      </c>
      <c r="T18" s="73" t="str">
        <f>IF(AND('Mapa final'!$AA$23="Alta",'Mapa final'!$AC$23="Menor"),CONCATENATE("R3C",'Mapa final'!$Q$23),"")</f>
        <v/>
      </c>
      <c r="U18" s="74" t="str">
        <f>IF(AND('Mapa final'!$AA$24="Alta",'Mapa final'!$AC$24="Menor"),CONCATENATE("R3C",'Mapa final'!$Q$24),"")</f>
        <v/>
      </c>
      <c r="V18" s="57" t="str">
        <f>IF(AND('Mapa final'!$AA$19="Alta",'Mapa final'!$AC$19="Moderado"),CONCATENATE("R3C",'Mapa final'!$Q$19),"")</f>
        <v/>
      </c>
      <c r="W18" s="58" t="str">
        <f>IF(AND('Mapa final'!$AA$20="Alta",'Mapa final'!$AC$20="Moderado"),CONCATENATE("R3C",'Mapa final'!$Q$20),"")</f>
        <v/>
      </c>
      <c r="X18" s="58" t="str">
        <f>IF(AND('Mapa final'!$AA$21="Alta",'Mapa final'!$AC$21="Moderado"),CONCATENATE("R3C",'Mapa final'!$Q$21),"")</f>
        <v/>
      </c>
      <c r="Y18" s="58" t="str">
        <f>IF(AND('Mapa final'!$AA$22="Alta",'Mapa final'!$AC$22="Moderado"),CONCATENATE("R3C",'Mapa final'!$Q$22),"")</f>
        <v/>
      </c>
      <c r="Z18" s="58" t="str">
        <f>IF(AND('Mapa final'!$AA$23="Alta",'Mapa final'!$AC$23="Moderado"),CONCATENATE("R3C",'Mapa final'!$Q$23),"")</f>
        <v/>
      </c>
      <c r="AA18" s="59" t="str">
        <f>IF(AND('Mapa final'!$AA$24="Alta",'Mapa final'!$AC$24="Moderado"),CONCATENATE("R3C",'Mapa final'!$Q$24),"")</f>
        <v/>
      </c>
      <c r="AB18" s="57" t="str">
        <f>IF(AND('Mapa final'!$AA$19="Alta",'Mapa final'!$AC$19="Mayor"),CONCATENATE("R3C",'Mapa final'!$Q$19),"")</f>
        <v/>
      </c>
      <c r="AC18" s="58" t="str">
        <f>IF(AND('Mapa final'!$AA$20="Alta",'Mapa final'!$AC$20="Mayor"),CONCATENATE("R3C",'Mapa final'!$Q$20),"")</f>
        <v/>
      </c>
      <c r="AD18" s="58" t="str">
        <f>IF(AND('Mapa final'!$AA$21="Alta",'Mapa final'!$AC$21="Mayor"),CONCATENATE("R3C",'Mapa final'!$Q$21),"")</f>
        <v/>
      </c>
      <c r="AE18" s="58" t="str">
        <f>IF(AND('Mapa final'!$AA$22="Alta",'Mapa final'!$AC$22="Mayor"),CONCATENATE("R3C",'Mapa final'!$Q$22),"")</f>
        <v/>
      </c>
      <c r="AF18" s="58" t="str">
        <f>IF(AND('Mapa final'!$AA$23="Alta",'Mapa final'!$AC$23="Mayor"),CONCATENATE("R3C",'Mapa final'!$Q$23),"")</f>
        <v/>
      </c>
      <c r="AG18" s="59" t="str">
        <f>IF(AND('Mapa final'!$AA$24="Alta",'Mapa final'!$AC$24="Mayor"),CONCATENATE("R3C",'Mapa final'!$Q$24),"")</f>
        <v/>
      </c>
      <c r="AH18" s="60" t="str">
        <f>IF(AND('Mapa final'!$AA$19="Alta",'Mapa final'!$AC$19="Catastrófico"),CONCATENATE("R3C",'Mapa final'!$Q$19),"")</f>
        <v/>
      </c>
      <c r="AI18" s="61" t="str">
        <f>IF(AND('Mapa final'!$AA$20="Alta",'Mapa final'!$AC$20="Catastrófico"),CONCATENATE("R3C",'Mapa final'!$Q$20),"")</f>
        <v/>
      </c>
      <c r="AJ18" s="61" t="str">
        <f>IF(AND('Mapa final'!$AA$21="Alta",'Mapa final'!$AC$21="Catastrófico"),CONCATENATE("R3C",'Mapa final'!$Q$21),"")</f>
        <v/>
      </c>
      <c r="AK18" s="61" t="str">
        <f>IF(AND('Mapa final'!$AA$22="Alta",'Mapa final'!$AC$22="Catastrófico"),CONCATENATE("R3C",'Mapa final'!$Q$22),"")</f>
        <v/>
      </c>
      <c r="AL18" s="61" t="str">
        <f>IF(AND('Mapa final'!$AA$23="Alta",'Mapa final'!$AC$23="Catastrófico"),CONCATENATE("R3C",'Mapa final'!$Q$23),"")</f>
        <v/>
      </c>
      <c r="AM18" s="62" t="str">
        <f>IF(AND('Mapa final'!$AA$24="Alta",'Mapa final'!$AC$24="Catastrófico"),CONCATENATE("R3C",'Mapa final'!$Q$24),"")</f>
        <v/>
      </c>
      <c r="AN18" s="1"/>
      <c r="AO18" s="270"/>
      <c r="AP18" s="145"/>
      <c r="AQ18" s="145"/>
      <c r="AR18" s="145"/>
      <c r="AS18" s="145"/>
      <c r="AT18" s="271"/>
      <c r="AU18" s="1"/>
      <c r="AV18" s="1"/>
      <c r="AW18" s="1"/>
      <c r="AX18" s="1"/>
      <c r="AY18" s="1"/>
      <c r="AZ18" s="1"/>
      <c r="BA18" s="1"/>
      <c r="BB18" s="1"/>
      <c r="BC18" s="1"/>
      <c r="BD18" s="1"/>
      <c r="BE18" s="1"/>
      <c r="BF18" s="1"/>
      <c r="BG18" s="1"/>
      <c r="BH18" s="1"/>
      <c r="BI18" s="1"/>
    </row>
    <row r="19" spans="1:61" ht="15" customHeight="1">
      <c r="A19" s="1"/>
      <c r="B19" s="287"/>
      <c r="C19" s="145"/>
      <c r="D19" s="146"/>
      <c r="E19" s="157"/>
      <c r="F19" s="145"/>
      <c r="G19" s="145"/>
      <c r="H19" s="145"/>
      <c r="I19" s="145"/>
      <c r="J19" s="72" t="str">
        <f>IF(AND('Mapa final'!$AA$25="Alta",'Mapa final'!$AC$25="Leve"),CONCATENATE("R4C",'Mapa final'!$Q$25),"")</f>
        <v/>
      </c>
      <c r="K19" s="73" t="str">
        <f>IF(AND('Mapa final'!$AA$26="Alta",'Mapa final'!$AC$26="Leve"),CONCATENATE("R4C",'Mapa final'!$Q$26),"")</f>
        <v/>
      </c>
      <c r="L19" s="73" t="str">
        <f>IF(AND('Mapa final'!$AA$27="Alta",'Mapa final'!$AC$27="Leve"),CONCATENATE("R4C",'Mapa final'!$Q$27),"")</f>
        <v/>
      </c>
      <c r="M19" s="73" t="str">
        <f>IF(AND('Mapa final'!$AA$28="Alta",'Mapa final'!$AC$28="Leve"),CONCATENATE("R4C",'Mapa final'!$Q$28),"")</f>
        <v/>
      </c>
      <c r="N19" s="73" t="str">
        <f>IF(AND('Mapa final'!$AA$29="Alta",'Mapa final'!$AC$29="Leve"),CONCATENATE("R4C",'Mapa final'!$Q$29),"")</f>
        <v/>
      </c>
      <c r="O19" s="74" t="str">
        <f>IF(AND('Mapa final'!$AA$30="Alta",'Mapa final'!$AC$30="Leve"),CONCATENATE("R4C",'Mapa final'!$Q$30),"")</f>
        <v/>
      </c>
      <c r="P19" s="72" t="str">
        <f>IF(AND('Mapa final'!$AA$25="Alta",'Mapa final'!$AC$25="Menor"),CONCATENATE("R4C",'Mapa final'!$Q$25),"")</f>
        <v/>
      </c>
      <c r="Q19" s="73" t="str">
        <f>IF(AND('Mapa final'!$AA$26="Alta",'Mapa final'!$AC$26="Menor"),CONCATENATE("R4C",'Mapa final'!$Q$26),"")</f>
        <v/>
      </c>
      <c r="R19" s="73" t="str">
        <f>IF(AND('Mapa final'!$AA$27="Alta",'Mapa final'!$AC$27="Menor"),CONCATENATE("R4C",'Mapa final'!$Q$27),"")</f>
        <v/>
      </c>
      <c r="S19" s="73" t="str">
        <f>IF(AND('Mapa final'!$AA$28="Alta",'Mapa final'!$AC$28="Menor"),CONCATENATE("R4C",'Mapa final'!$Q$28),"")</f>
        <v/>
      </c>
      <c r="T19" s="73" t="str">
        <f>IF(AND('Mapa final'!$AA$29="Alta",'Mapa final'!$AC$29="Menor"),CONCATENATE("R4C",'Mapa final'!$Q$29),"")</f>
        <v/>
      </c>
      <c r="U19" s="74" t="str">
        <f>IF(AND('Mapa final'!$AA$30="Alta",'Mapa final'!$AC$30="Menor"),CONCATENATE("R4C",'Mapa final'!$Q$30),"")</f>
        <v/>
      </c>
      <c r="V19" s="57" t="str">
        <f>IF(AND('Mapa final'!$AA$25="Alta",'Mapa final'!$AC$25="Moderado"),CONCATENATE("R4C",'Mapa final'!$Q$25),"")</f>
        <v/>
      </c>
      <c r="W19" s="58" t="str">
        <f>IF(AND('Mapa final'!$AA$26="Alta",'Mapa final'!$AC$26="Moderado"),CONCATENATE("R4C",'Mapa final'!$Q$26),"")</f>
        <v/>
      </c>
      <c r="X19" s="58" t="str">
        <f>IF(AND('Mapa final'!$AA$27="Alta",'Mapa final'!$AC$27="Moderado"),CONCATENATE("R4C",'Mapa final'!$Q$27),"")</f>
        <v/>
      </c>
      <c r="Y19" s="58" t="str">
        <f>IF(AND('Mapa final'!$AA$28="Alta",'Mapa final'!$AC$28="Moderado"),CONCATENATE("R4C",'Mapa final'!$Q$28),"")</f>
        <v/>
      </c>
      <c r="Z19" s="58" t="str">
        <f>IF(AND('Mapa final'!$AA$29="Alta",'Mapa final'!$AC$29="Moderado"),CONCATENATE("R4C",'Mapa final'!$Q$29),"")</f>
        <v/>
      </c>
      <c r="AA19" s="59" t="str">
        <f>IF(AND('Mapa final'!$AA$30="Alta",'Mapa final'!$AC$30="Moderado"),CONCATENATE("R4C",'Mapa final'!$Q$30),"")</f>
        <v/>
      </c>
      <c r="AB19" s="57" t="str">
        <f>IF(AND('Mapa final'!$AA$25="Alta",'Mapa final'!$AC$25="Mayor"),CONCATENATE("R4C",'Mapa final'!$Q$25),"")</f>
        <v/>
      </c>
      <c r="AC19" s="58" t="str">
        <f>IF(AND('Mapa final'!$AA$26="Alta",'Mapa final'!$AC$26="Mayor"),CONCATENATE("R4C",'Mapa final'!$Q$26),"")</f>
        <v/>
      </c>
      <c r="AD19" s="58" t="str">
        <f>IF(AND('Mapa final'!$AA$27="Alta",'Mapa final'!$AC$27="Mayor"),CONCATENATE("R4C",'Mapa final'!$Q$27),"")</f>
        <v/>
      </c>
      <c r="AE19" s="58" t="str">
        <f>IF(AND('Mapa final'!$AA$28="Alta",'Mapa final'!$AC$28="Mayor"),CONCATENATE("R4C",'Mapa final'!$Q$28),"")</f>
        <v/>
      </c>
      <c r="AF19" s="58" t="str">
        <f>IF(AND('Mapa final'!$AA$29="Alta",'Mapa final'!$AC$29="Mayor"),CONCATENATE("R4C",'Mapa final'!$Q$29),"")</f>
        <v/>
      </c>
      <c r="AG19" s="59" t="str">
        <f>IF(AND('Mapa final'!$AA$30="Alta",'Mapa final'!$AC$30="Mayor"),CONCATENATE("R4C",'Mapa final'!$Q$30),"")</f>
        <v/>
      </c>
      <c r="AH19" s="60" t="str">
        <f>IF(AND('Mapa final'!$AA$25="Alta",'Mapa final'!$AC$25="Catastrófico"),CONCATENATE("R4C",'Mapa final'!$Q$25),"")</f>
        <v/>
      </c>
      <c r="AI19" s="61" t="str">
        <f>IF(AND('Mapa final'!$AA$26="Alta",'Mapa final'!$AC$26="Catastrófico"),CONCATENATE("R4C",'Mapa final'!$Q$26),"")</f>
        <v/>
      </c>
      <c r="AJ19" s="61" t="str">
        <f>IF(AND('Mapa final'!$AA$27="Alta",'Mapa final'!$AC$27="Catastrófico"),CONCATENATE("R4C",'Mapa final'!$Q$27),"")</f>
        <v/>
      </c>
      <c r="AK19" s="61" t="str">
        <f>IF(AND('Mapa final'!$AA$28="Alta",'Mapa final'!$AC$28="Catastrófico"),CONCATENATE("R4C",'Mapa final'!$Q$28),"")</f>
        <v/>
      </c>
      <c r="AL19" s="61" t="str">
        <f>IF(AND('Mapa final'!$AA$29="Alta",'Mapa final'!$AC$29="Catastrófico"),CONCATENATE("R4C",'Mapa final'!$Q$29),"")</f>
        <v/>
      </c>
      <c r="AM19" s="62" t="str">
        <f>IF(AND('Mapa final'!$AA$30="Alta",'Mapa final'!$AC$30="Catastrófico"),CONCATENATE("R4C",'Mapa final'!$Q$30),"")</f>
        <v/>
      </c>
      <c r="AN19" s="1"/>
      <c r="AO19" s="270"/>
      <c r="AP19" s="145"/>
      <c r="AQ19" s="145"/>
      <c r="AR19" s="145"/>
      <c r="AS19" s="145"/>
      <c r="AT19" s="271"/>
      <c r="AU19" s="1"/>
      <c r="AV19" s="1"/>
      <c r="AW19" s="1"/>
      <c r="AX19" s="1"/>
      <c r="AY19" s="1"/>
      <c r="AZ19" s="1"/>
      <c r="BA19" s="1"/>
      <c r="BB19" s="1"/>
      <c r="BC19" s="1"/>
      <c r="BD19" s="1"/>
      <c r="BE19" s="1"/>
      <c r="BF19" s="1"/>
      <c r="BG19" s="1"/>
      <c r="BH19" s="1"/>
      <c r="BI19" s="1"/>
    </row>
    <row r="20" spans="1:61" ht="15" customHeight="1">
      <c r="A20" s="1"/>
      <c r="B20" s="287"/>
      <c r="C20" s="145"/>
      <c r="D20" s="146"/>
      <c r="E20" s="157"/>
      <c r="F20" s="145"/>
      <c r="G20" s="145"/>
      <c r="H20" s="145"/>
      <c r="I20" s="145"/>
      <c r="J20" s="72" t="str">
        <f>IF(AND('Mapa final'!$AA$31="Alta",'Mapa final'!$AC$31="Leve"),CONCATENATE("R5C",'Mapa final'!$Q$31),"")</f>
        <v/>
      </c>
      <c r="K20" s="73" t="str">
        <f>IF(AND('Mapa final'!$AA$32="Alta",'Mapa final'!$AC$32="Leve"),CONCATENATE("R5C",'Mapa final'!$Q$32),"")</f>
        <v/>
      </c>
      <c r="L20" s="73" t="str">
        <f>IF(AND('Mapa final'!$AA$33="Alta",'Mapa final'!$AC$33="Leve"),CONCATENATE("R5C",'Mapa final'!$Q$33),"")</f>
        <v/>
      </c>
      <c r="M20" s="73" t="str">
        <f>IF(AND('Mapa final'!$AA$34="Alta",'Mapa final'!$AC$34="Leve"),CONCATENATE("R5C",'Mapa final'!$Q$34),"")</f>
        <v/>
      </c>
      <c r="N20" s="73" t="str">
        <f>IF(AND('Mapa final'!$AA$35="Alta",'Mapa final'!$AC$35="Leve"),CONCATENATE("R5C",'Mapa final'!$Q$35),"")</f>
        <v/>
      </c>
      <c r="O20" s="74" t="str">
        <f>IF(AND('Mapa final'!$AA$36="Alta",'Mapa final'!$AC$36="Leve"),CONCATENATE("R5C",'Mapa final'!$Q$36),"")</f>
        <v/>
      </c>
      <c r="P20" s="72" t="str">
        <f>IF(AND('Mapa final'!$AA$31="Alta",'Mapa final'!$AC$31="Menor"),CONCATENATE("R5C",'Mapa final'!$Q$31),"")</f>
        <v/>
      </c>
      <c r="Q20" s="73" t="str">
        <f>IF(AND('Mapa final'!$AA$32="Alta",'Mapa final'!$AC$32="Menor"),CONCATENATE("R5C",'Mapa final'!$Q$32),"")</f>
        <v/>
      </c>
      <c r="R20" s="73" t="str">
        <f>IF(AND('Mapa final'!$AA$33="Alta",'Mapa final'!$AC$33="Menor"),CONCATENATE("R5C",'Mapa final'!$Q$33),"")</f>
        <v/>
      </c>
      <c r="S20" s="73" t="str">
        <f>IF(AND('Mapa final'!$AA$34="Alta",'Mapa final'!$AC$34="Menor"),CONCATENATE("R5C",'Mapa final'!$Q$34),"")</f>
        <v/>
      </c>
      <c r="T20" s="73" t="str">
        <f>IF(AND('Mapa final'!$AA$35="Alta",'Mapa final'!$AC$35="Menor"),CONCATENATE("R5C",'Mapa final'!$Q$35),"")</f>
        <v/>
      </c>
      <c r="U20" s="74" t="str">
        <f>IF(AND('Mapa final'!$AA$36="Alta",'Mapa final'!$AC$36="Menor"),CONCATENATE("R5C",'Mapa final'!$Q$36),"")</f>
        <v/>
      </c>
      <c r="V20" s="57" t="str">
        <f>IF(AND('Mapa final'!$AA$31="Alta",'Mapa final'!$AC$31="Moderado"),CONCATENATE("R5C",'Mapa final'!$Q$31),"")</f>
        <v/>
      </c>
      <c r="W20" s="58" t="str">
        <f>IF(AND('Mapa final'!$AA$32="Alta",'Mapa final'!$AC$32="Moderado"),CONCATENATE("R5C",'Mapa final'!$Q$32),"")</f>
        <v/>
      </c>
      <c r="X20" s="58" t="str">
        <f>IF(AND('Mapa final'!$AA$33="Alta",'Mapa final'!$AC$33="Moderado"),CONCATENATE("R5C",'Mapa final'!$Q$33),"")</f>
        <v/>
      </c>
      <c r="Y20" s="58" t="str">
        <f>IF(AND('Mapa final'!$AA$34="Alta",'Mapa final'!$AC$34="Moderado"),CONCATENATE("R5C",'Mapa final'!$Q$34),"")</f>
        <v/>
      </c>
      <c r="Z20" s="58" t="str">
        <f>IF(AND('Mapa final'!$AA$35="Alta",'Mapa final'!$AC$35="Moderado"),CONCATENATE("R5C",'Mapa final'!$Q$35),"")</f>
        <v/>
      </c>
      <c r="AA20" s="59" t="str">
        <f>IF(AND('Mapa final'!$AA$36="Alta",'Mapa final'!$AC$36="Moderado"),CONCATENATE("R5C",'Mapa final'!$Q$36),"")</f>
        <v/>
      </c>
      <c r="AB20" s="57" t="str">
        <f>IF(AND('Mapa final'!$AA$31="Alta",'Mapa final'!$AC$31="Mayor"),CONCATENATE("R5C",'Mapa final'!$Q$31),"")</f>
        <v/>
      </c>
      <c r="AC20" s="58" t="str">
        <f>IF(AND('Mapa final'!$AA$32="Alta",'Mapa final'!$AC$32="Mayor"),CONCATENATE("R5C",'Mapa final'!$Q$32),"")</f>
        <v/>
      </c>
      <c r="AD20" s="58" t="str">
        <f>IF(AND('Mapa final'!$AA$33="Alta",'Mapa final'!$AC$33="Mayor"),CONCATENATE("R5C",'Mapa final'!$Q$33),"")</f>
        <v/>
      </c>
      <c r="AE20" s="58" t="str">
        <f>IF(AND('Mapa final'!$AA$34="Alta",'Mapa final'!$AC$34="Mayor"),CONCATENATE("R5C",'Mapa final'!$Q$34),"")</f>
        <v/>
      </c>
      <c r="AF20" s="58" t="str">
        <f>IF(AND('Mapa final'!$AA$35="Alta",'Mapa final'!$AC$35="Mayor"),CONCATENATE("R5C",'Mapa final'!$Q$35),"")</f>
        <v/>
      </c>
      <c r="AG20" s="59" t="str">
        <f>IF(AND('Mapa final'!$AA$36="Alta",'Mapa final'!$AC$36="Mayor"),CONCATENATE("R5C",'Mapa final'!$Q$36),"")</f>
        <v/>
      </c>
      <c r="AH20" s="60" t="str">
        <f>IF(AND('Mapa final'!$AA$31="Alta",'Mapa final'!$AC$31="Catastrófico"),CONCATENATE("R5C",'Mapa final'!$Q$31),"")</f>
        <v/>
      </c>
      <c r="AI20" s="61" t="str">
        <f>IF(AND('Mapa final'!$AA$32="Alta",'Mapa final'!$AC$32="Catastrófico"),CONCATENATE("R5C",'Mapa final'!$Q$32),"")</f>
        <v/>
      </c>
      <c r="AJ20" s="61" t="str">
        <f>IF(AND('Mapa final'!$AA$33="Alta",'Mapa final'!$AC$33="Catastrófico"),CONCATENATE("R5C",'Mapa final'!$Q$33),"")</f>
        <v/>
      </c>
      <c r="AK20" s="61" t="str">
        <f>IF(AND('Mapa final'!$AA$34="Alta",'Mapa final'!$AC$34="Catastrófico"),CONCATENATE("R5C",'Mapa final'!$Q$34),"")</f>
        <v/>
      </c>
      <c r="AL20" s="61" t="str">
        <f>IF(AND('Mapa final'!$AA$35="Alta",'Mapa final'!$AC$35="Catastrófico"),CONCATENATE("R5C",'Mapa final'!$Q$35),"")</f>
        <v/>
      </c>
      <c r="AM20" s="62" t="str">
        <f>IF(AND('Mapa final'!$AA$36="Alta",'Mapa final'!$AC$36="Catastrófico"),CONCATENATE("R5C",'Mapa final'!$Q$36),"")</f>
        <v/>
      </c>
      <c r="AN20" s="1"/>
      <c r="AO20" s="270"/>
      <c r="AP20" s="145"/>
      <c r="AQ20" s="145"/>
      <c r="AR20" s="145"/>
      <c r="AS20" s="145"/>
      <c r="AT20" s="271"/>
      <c r="AU20" s="1"/>
      <c r="AV20" s="1"/>
      <c r="AW20" s="1"/>
      <c r="AX20" s="1"/>
      <c r="AY20" s="1"/>
      <c r="AZ20" s="1"/>
      <c r="BA20" s="1"/>
      <c r="BB20" s="1"/>
      <c r="BC20" s="1"/>
      <c r="BD20" s="1"/>
      <c r="BE20" s="1"/>
      <c r="BF20" s="1"/>
      <c r="BG20" s="1"/>
      <c r="BH20" s="1"/>
      <c r="BI20" s="1"/>
    </row>
    <row r="21" spans="1:61" ht="15" customHeight="1">
      <c r="A21" s="1"/>
      <c r="B21" s="287"/>
      <c r="C21" s="145"/>
      <c r="D21" s="146"/>
      <c r="E21" s="157"/>
      <c r="F21" s="145"/>
      <c r="G21" s="145"/>
      <c r="H21" s="145"/>
      <c r="I21" s="145"/>
      <c r="J21" s="72" t="str">
        <f>IF(AND('Mapa final'!$AA$37="Alta",'Mapa final'!$AC$37="Leve"),CONCATENATE("R6C",'Mapa final'!$Q$37),"")</f>
        <v/>
      </c>
      <c r="K21" s="73" t="str">
        <f>IF(AND('Mapa final'!$AA$38="Alta",'Mapa final'!$AC$38="Leve"),CONCATENATE("R6C",'Mapa final'!$Q$38),"")</f>
        <v/>
      </c>
      <c r="L21" s="73" t="str">
        <f>IF(AND('Mapa final'!$AA$39="Alta",'Mapa final'!$AC$39="Leve"),CONCATENATE("R6C",'Mapa final'!$Q$39),"")</f>
        <v/>
      </c>
      <c r="M21" s="73" t="str">
        <f>IF(AND('Mapa final'!$AA$40="Alta",'Mapa final'!$AC$40="Leve"),CONCATENATE("R6C",'Mapa final'!$Q$40),"")</f>
        <v/>
      </c>
      <c r="N21" s="73" t="str">
        <f>IF(AND('Mapa final'!$AA$41="Alta",'Mapa final'!$AC$41="Leve"),CONCATENATE("R6C",'Mapa final'!$Q$41),"")</f>
        <v/>
      </c>
      <c r="O21" s="74" t="str">
        <f>IF(AND('Mapa final'!$AA$42="Alta",'Mapa final'!$AC$42="Leve"),CONCATENATE("R6C",'Mapa final'!$Q$42),"")</f>
        <v/>
      </c>
      <c r="P21" s="72" t="str">
        <f>IF(AND('Mapa final'!$AA$37="Alta",'Mapa final'!$AC$37="Menor"),CONCATENATE("R6C",'Mapa final'!$Q$37),"")</f>
        <v/>
      </c>
      <c r="Q21" s="73" t="str">
        <f>IF(AND('Mapa final'!$AA$38="Alta",'Mapa final'!$AC$38="Menor"),CONCATENATE("R6C",'Mapa final'!$Q$38),"")</f>
        <v/>
      </c>
      <c r="R21" s="73" t="str">
        <f>IF(AND('Mapa final'!$AA$39="Alta",'Mapa final'!$AC$39="Menor"),CONCATENATE("R6C",'Mapa final'!$Q$39),"")</f>
        <v/>
      </c>
      <c r="S21" s="73" t="str">
        <f>IF(AND('Mapa final'!$AA$40="Alta",'Mapa final'!$AC$40="Menor"),CONCATENATE("R6C",'Mapa final'!$Q$40),"")</f>
        <v/>
      </c>
      <c r="T21" s="73" t="str">
        <f>IF(AND('Mapa final'!$AA$41="Alta",'Mapa final'!$AC$41="Menor"),CONCATENATE("R6C",'Mapa final'!$Q$41),"")</f>
        <v/>
      </c>
      <c r="U21" s="74" t="str">
        <f>IF(AND('Mapa final'!$AA$42="Alta",'Mapa final'!$AC$42="Menor"),CONCATENATE("R6C",'Mapa final'!$Q$42),"")</f>
        <v/>
      </c>
      <c r="V21" s="57" t="str">
        <f>IF(AND('Mapa final'!$AA$37="Alta",'Mapa final'!$AC$37="Moderado"),CONCATENATE("R6C",'Mapa final'!$Q$37),"")</f>
        <v/>
      </c>
      <c r="W21" s="58" t="str">
        <f>IF(AND('Mapa final'!$AA$38="Alta",'Mapa final'!$AC$38="Moderado"),CONCATENATE("R6C",'Mapa final'!$Q$38),"")</f>
        <v/>
      </c>
      <c r="X21" s="58" t="str">
        <f>IF(AND('Mapa final'!$AA$39="Alta",'Mapa final'!$AC$39="Moderado"),CONCATENATE("R6C",'Mapa final'!$Q$39),"")</f>
        <v/>
      </c>
      <c r="Y21" s="58" t="str">
        <f>IF(AND('Mapa final'!$AA$40="Alta",'Mapa final'!$AC$40="Moderado"),CONCATENATE("R6C",'Mapa final'!$Q$40),"")</f>
        <v/>
      </c>
      <c r="Z21" s="58" t="str">
        <f>IF(AND('Mapa final'!$AA$41="Alta",'Mapa final'!$AC$41="Moderado"),CONCATENATE("R6C",'Mapa final'!$Q$41),"")</f>
        <v/>
      </c>
      <c r="AA21" s="59" t="str">
        <f>IF(AND('Mapa final'!$AA$42="Alta",'Mapa final'!$AC$42="Moderado"),CONCATENATE("R6C",'Mapa final'!$Q$42),"")</f>
        <v/>
      </c>
      <c r="AB21" s="57" t="str">
        <f>IF(AND('Mapa final'!$AA$37="Alta",'Mapa final'!$AC$37="Mayor"),CONCATENATE("R6C",'Mapa final'!$Q$37),"")</f>
        <v/>
      </c>
      <c r="AC21" s="58" t="str">
        <f>IF(AND('Mapa final'!$AA$38="Alta",'Mapa final'!$AC$38="Mayor"),CONCATENATE("R6C",'Mapa final'!$Q$38),"")</f>
        <v/>
      </c>
      <c r="AD21" s="58" t="str">
        <f>IF(AND('Mapa final'!$AA$39="Alta",'Mapa final'!$AC$39="Mayor"),CONCATENATE("R6C",'Mapa final'!$Q$39),"")</f>
        <v/>
      </c>
      <c r="AE21" s="58" t="str">
        <f>IF(AND('Mapa final'!$AA$40="Alta",'Mapa final'!$AC$40="Mayor"),CONCATENATE("R6C",'Mapa final'!$Q$40),"")</f>
        <v/>
      </c>
      <c r="AF21" s="58" t="str">
        <f>IF(AND('Mapa final'!$AA$41="Alta",'Mapa final'!$AC$41="Mayor"),CONCATENATE("R6C",'Mapa final'!$Q$41),"")</f>
        <v/>
      </c>
      <c r="AG21" s="59" t="str">
        <f>IF(AND('Mapa final'!$AA$42="Alta",'Mapa final'!$AC$42="Mayor"),CONCATENATE("R6C",'Mapa final'!$Q$42),"")</f>
        <v/>
      </c>
      <c r="AH21" s="60" t="str">
        <f>IF(AND('Mapa final'!$AA$37="Alta",'Mapa final'!$AC$37="Catastrófico"),CONCATENATE("R6C",'Mapa final'!$Q$37),"")</f>
        <v/>
      </c>
      <c r="AI21" s="61" t="str">
        <f>IF(AND('Mapa final'!$AA$38="Alta",'Mapa final'!$AC$38="Catastrófico"),CONCATENATE("R6C",'Mapa final'!$Q$38),"")</f>
        <v/>
      </c>
      <c r="AJ21" s="61" t="str">
        <f>IF(AND('Mapa final'!$AA$39="Alta",'Mapa final'!$AC$39="Catastrófico"),CONCATENATE("R6C",'Mapa final'!$Q$39),"")</f>
        <v/>
      </c>
      <c r="AK21" s="61" t="str">
        <f>IF(AND('Mapa final'!$AA$40="Alta",'Mapa final'!$AC$40="Catastrófico"),CONCATENATE("R6C",'Mapa final'!$Q$40),"")</f>
        <v/>
      </c>
      <c r="AL21" s="61" t="str">
        <f>IF(AND('Mapa final'!$AA$41="Alta",'Mapa final'!$AC$41="Catastrófico"),CONCATENATE("R6C",'Mapa final'!$Q$41),"")</f>
        <v/>
      </c>
      <c r="AM21" s="62" t="str">
        <f>IF(AND('Mapa final'!$AA$42="Alta",'Mapa final'!$AC$42="Catastrófico"),CONCATENATE("R6C",'Mapa final'!$Q$42),"")</f>
        <v/>
      </c>
      <c r="AN21" s="1"/>
      <c r="AO21" s="270"/>
      <c r="AP21" s="145"/>
      <c r="AQ21" s="145"/>
      <c r="AR21" s="145"/>
      <c r="AS21" s="145"/>
      <c r="AT21" s="271"/>
      <c r="AU21" s="1"/>
      <c r="AV21" s="1"/>
      <c r="AW21" s="1"/>
      <c r="AX21" s="1"/>
      <c r="AY21" s="1"/>
      <c r="AZ21" s="1"/>
      <c r="BA21" s="1"/>
      <c r="BB21" s="1"/>
      <c r="BC21" s="1"/>
      <c r="BD21" s="1"/>
      <c r="BE21" s="1"/>
      <c r="BF21" s="1"/>
      <c r="BG21" s="1"/>
      <c r="BH21" s="1"/>
      <c r="BI21" s="1"/>
    </row>
    <row r="22" spans="1:61" ht="15" customHeight="1">
      <c r="A22" s="1"/>
      <c r="B22" s="287"/>
      <c r="C22" s="145"/>
      <c r="D22" s="146"/>
      <c r="E22" s="157"/>
      <c r="F22" s="145"/>
      <c r="G22" s="145"/>
      <c r="H22" s="145"/>
      <c r="I22" s="145"/>
      <c r="J22" s="72" t="str">
        <f>IF(AND('Mapa final'!$AA$43="Alta",'Mapa final'!$AC$43="Leve"),CONCATENATE("R7C",'Mapa final'!$Q$43),"")</f>
        <v/>
      </c>
      <c r="K22" s="73" t="str">
        <f>IF(AND('Mapa final'!$AA$44="Alta",'Mapa final'!$AC$44="Leve"),CONCATENATE("R7C",'Mapa final'!$Q$44),"")</f>
        <v/>
      </c>
      <c r="L22" s="73" t="str">
        <f>IF(AND('Mapa final'!$AA$45="Alta",'Mapa final'!$AC$45="Leve"),CONCATENATE("R7C",'Mapa final'!$Q$45),"")</f>
        <v/>
      </c>
      <c r="M22" s="73" t="str">
        <f>IF(AND('Mapa final'!$AA$46="Alta",'Mapa final'!$AC$46="Leve"),CONCATENATE("R7C",'Mapa final'!$Q$46),"")</f>
        <v/>
      </c>
      <c r="N22" s="73" t="str">
        <f>IF(AND('Mapa final'!$AA$47="Alta",'Mapa final'!$AC$47="Leve"),CONCATENATE("R7C",'Mapa final'!$Q$47),"")</f>
        <v/>
      </c>
      <c r="O22" s="74" t="str">
        <f>IF(AND('Mapa final'!$AA$48="Alta",'Mapa final'!$AC$48="Leve"),CONCATENATE("R7C",'Mapa final'!$Q$48),"")</f>
        <v/>
      </c>
      <c r="P22" s="72" t="str">
        <f>IF(AND('Mapa final'!$AA$43="Alta",'Mapa final'!$AC$43="Menor"),CONCATENATE("R7C",'Mapa final'!$Q$43),"")</f>
        <v/>
      </c>
      <c r="Q22" s="73" t="str">
        <f>IF(AND('Mapa final'!$AA$44="Alta",'Mapa final'!$AC$44="Menor"),CONCATENATE("R7C",'Mapa final'!$Q$44),"")</f>
        <v/>
      </c>
      <c r="R22" s="73" t="str">
        <f>IF(AND('Mapa final'!$AA$45="Alta",'Mapa final'!$AC$45="Menor"),CONCATENATE("R7C",'Mapa final'!$Q$45),"")</f>
        <v/>
      </c>
      <c r="S22" s="73" t="str">
        <f>IF(AND('Mapa final'!$AA$46="Alta",'Mapa final'!$AC$46="Menor"),CONCATENATE("R7C",'Mapa final'!$Q$46),"")</f>
        <v/>
      </c>
      <c r="T22" s="73" t="str">
        <f>IF(AND('Mapa final'!$AA$47="Alta",'Mapa final'!$AC$47="Menor"),CONCATENATE("R7C",'Mapa final'!$Q$47),"")</f>
        <v/>
      </c>
      <c r="U22" s="74" t="str">
        <f>IF(AND('Mapa final'!$AA$48="Alta",'Mapa final'!$AC$48="Menor"),CONCATENATE("R7C",'Mapa final'!$Q$48),"")</f>
        <v/>
      </c>
      <c r="V22" s="57" t="str">
        <f>IF(AND('Mapa final'!$AA$43="Alta",'Mapa final'!$AC$43="Moderado"),CONCATENATE("R7C",'Mapa final'!$Q$43),"")</f>
        <v/>
      </c>
      <c r="W22" s="58" t="str">
        <f>IF(AND('Mapa final'!$AA$44="Alta",'Mapa final'!$AC$44="Moderado"),CONCATENATE("R7C",'Mapa final'!$Q$44),"")</f>
        <v/>
      </c>
      <c r="X22" s="58" t="str">
        <f>IF(AND('Mapa final'!$AA$45="Alta",'Mapa final'!$AC$45="Moderado"),CONCATENATE("R7C",'Mapa final'!$Q$45),"")</f>
        <v/>
      </c>
      <c r="Y22" s="58" t="str">
        <f>IF(AND('Mapa final'!$AA$46="Alta",'Mapa final'!$AC$46="Moderado"),CONCATENATE("R7C",'Mapa final'!$Q$46),"")</f>
        <v/>
      </c>
      <c r="Z22" s="58" t="str">
        <f>IF(AND('Mapa final'!$AA$47="Alta",'Mapa final'!$AC$47="Moderado"),CONCATENATE("R7C",'Mapa final'!$Q$47),"")</f>
        <v/>
      </c>
      <c r="AA22" s="59" t="str">
        <f>IF(AND('Mapa final'!$AA$48="Alta",'Mapa final'!$AC$48="Moderado"),CONCATENATE("R7C",'Mapa final'!$Q$48),"")</f>
        <v/>
      </c>
      <c r="AB22" s="57" t="str">
        <f>IF(AND('Mapa final'!$AA$43="Alta",'Mapa final'!$AC$43="Mayor"),CONCATENATE("R7C",'Mapa final'!$Q$43),"")</f>
        <v/>
      </c>
      <c r="AC22" s="58" t="str">
        <f>IF(AND('Mapa final'!$AA$44="Alta",'Mapa final'!$AC$44="Mayor"),CONCATENATE("R7C",'Mapa final'!$Q$44),"")</f>
        <v/>
      </c>
      <c r="AD22" s="58" t="str">
        <f>IF(AND('Mapa final'!$AA$45="Alta",'Mapa final'!$AC$45="Mayor"),CONCATENATE("R7C",'Mapa final'!$Q$45),"")</f>
        <v/>
      </c>
      <c r="AE22" s="58" t="str">
        <f>IF(AND('Mapa final'!$AA$46="Alta",'Mapa final'!$AC$46="Mayor"),CONCATENATE("R7C",'Mapa final'!$Q$46),"")</f>
        <v/>
      </c>
      <c r="AF22" s="58" t="str">
        <f>IF(AND('Mapa final'!$AA$47="Alta",'Mapa final'!$AC$47="Mayor"),CONCATENATE("R7C",'Mapa final'!$Q$47),"")</f>
        <v/>
      </c>
      <c r="AG22" s="59" t="str">
        <f>IF(AND('Mapa final'!$AA$48="Alta",'Mapa final'!$AC$48="Mayor"),CONCATENATE("R7C",'Mapa final'!$Q$48),"")</f>
        <v/>
      </c>
      <c r="AH22" s="60" t="str">
        <f>IF(AND('Mapa final'!$AA$43="Alta",'Mapa final'!$AC$43="Catastrófico"),CONCATENATE("R7C",'Mapa final'!$Q$43),"")</f>
        <v/>
      </c>
      <c r="AI22" s="61" t="str">
        <f>IF(AND('Mapa final'!$AA$44="Alta",'Mapa final'!$AC$44="Catastrófico"),CONCATENATE("R7C",'Mapa final'!$Q$44),"")</f>
        <v/>
      </c>
      <c r="AJ22" s="61" t="str">
        <f>IF(AND('Mapa final'!$AA$45="Alta",'Mapa final'!$AC$45="Catastrófico"),CONCATENATE("R7C",'Mapa final'!$Q$45),"")</f>
        <v/>
      </c>
      <c r="AK22" s="61" t="str">
        <f>IF(AND('Mapa final'!$AA$46="Alta",'Mapa final'!$AC$46="Catastrófico"),CONCATENATE("R7C",'Mapa final'!$Q$46),"")</f>
        <v/>
      </c>
      <c r="AL22" s="61" t="str">
        <f>IF(AND('Mapa final'!$AA$47="Alta",'Mapa final'!$AC$47="Catastrófico"),CONCATENATE("R7C",'Mapa final'!$Q$47),"")</f>
        <v/>
      </c>
      <c r="AM22" s="62" t="str">
        <f>IF(AND('Mapa final'!$AA$48="Alta",'Mapa final'!$AC$48="Catastrófico"),CONCATENATE("R7C",'Mapa final'!$Q$48),"")</f>
        <v/>
      </c>
      <c r="AN22" s="1"/>
      <c r="AO22" s="270"/>
      <c r="AP22" s="145"/>
      <c r="AQ22" s="145"/>
      <c r="AR22" s="145"/>
      <c r="AS22" s="145"/>
      <c r="AT22" s="271"/>
      <c r="AU22" s="1"/>
      <c r="AV22" s="1"/>
      <c r="AW22" s="1"/>
      <c r="AX22" s="1"/>
      <c r="AY22" s="1"/>
      <c r="AZ22" s="1"/>
      <c r="BA22" s="1"/>
      <c r="BB22" s="1"/>
      <c r="BC22" s="1"/>
      <c r="BD22" s="1"/>
      <c r="BE22" s="1"/>
      <c r="BF22" s="1"/>
      <c r="BG22" s="1"/>
      <c r="BH22" s="1"/>
      <c r="BI22" s="1"/>
    </row>
    <row r="23" spans="1:61" ht="15" customHeight="1">
      <c r="A23" s="1"/>
      <c r="B23" s="287"/>
      <c r="C23" s="145"/>
      <c r="D23" s="146"/>
      <c r="E23" s="157"/>
      <c r="F23" s="145"/>
      <c r="G23" s="145"/>
      <c r="H23" s="145"/>
      <c r="I23" s="145"/>
      <c r="J23" s="72" t="str">
        <f>IF(AND('Mapa final'!$AA$49="Alta",'Mapa final'!$AC$49="Leve"),CONCATENATE("R8C",'Mapa final'!$Q$49),"")</f>
        <v/>
      </c>
      <c r="K23" s="73" t="str">
        <f>IF(AND('Mapa final'!$AA$50="Alta",'Mapa final'!$AC$50="Leve"),CONCATENATE("R8C",'Mapa final'!$Q$50),"")</f>
        <v/>
      </c>
      <c r="L23" s="73" t="str">
        <f>IF(AND('Mapa final'!$AA$51="Alta",'Mapa final'!$AC$51="Leve"),CONCATENATE("R8C",'Mapa final'!$Q$51),"")</f>
        <v/>
      </c>
      <c r="M23" s="73" t="str">
        <f>IF(AND('Mapa final'!$AA$52="Alta",'Mapa final'!$AC$52="Leve"),CONCATENATE("R8C",'Mapa final'!$Q$52),"")</f>
        <v/>
      </c>
      <c r="N23" s="73" t="str">
        <f>IF(AND('Mapa final'!$AA$53="Alta",'Mapa final'!$AC$53="Leve"),CONCATENATE("R8C",'Mapa final'!$Q$53),"")</f>
        <v/>
      </c>
      <c r="O23" s="74" t="str">
        <f>IF(AND('Mapa final'!$AA$54="Alta",'Mapa final'!$AC$54="Leve"),CONCATENATE("R8C",'Mapa final'!$Q$54),"")</f>
        <v/>
      </c>
      <c r="P23" s="72" t="str">
        <f>IF(AND('Mapa final'!$AA$49="Alta",'Mapa final'!$AC$49="Menor"),CONCATENATE("R8C",'Mapa final'!$Q$49),"")</f>
        <v/>
      </c>
      <c r="Q23" s="73" t="str">
        <f>IF(AND('Mapa final'!$AA$50="Alta",'Mapa final'!$AC$50="Menor"),CONCATENATE("R8C",'Mapa final'!$Q$50),"")</f>
        <v/>
      </c>
      <c r="R23" s="73" t="str">
        <f>IF(AND('Mapa final'!$AA$51="Alta",'Mapa final'!$AC$51="Menor"),CONCATENATE("R8C",'Mapa final'!$Q$51),"")</f>
        <v/>
      </c>
      <c r="S23" s="73" t="str">
        <f>IF(AND('Mapa final'!$AA$52="Alta",'Mapa final'!$AC$52="Menor"),CONCATENATE("R8C",'Mapa final'!$Q$52),"")</f>
        <v/>
      </c>
      <c r="T23" s="73" t="str">
        <f>IF(AND('Mapa final'!$AA$53="Alta",'Mapa final'!$AC$53="Menor"),CONCATENATE("R8C",'Mapa final'!$Q$53),"")</f>
        <v/>
      </c>
      <c r="U23" s="74" t="str">
        <f>IF(AND('Mapa final'!$AA$54="Alta",'Mapa final'!$AC$54="Menor"),CONCATENATE("R8C",'Mapa final'!$Q$54),"")</f>
        <v/>
      </c>
      <c r="V23" s="57" t="str">
        <f>IF(AND('Mapa final'!$AA$49="Alta",'Mapa final'!$AC$49="Moderado"),CONCATENATE("R8C",'Mapa final'!$Q$49),"")</f>
        <v/>
      </c>
      <c r="W23" s="58" t="str">
        <f>IF(AND('Mapa final'!$AA$50="Alta",'Mapa final'!$AC$50="Moderado"),CONCATENATE("R8C",'Mapa final'!$Q$50),"")</f>
        <v/>
      </c>
      <c r="X23" s="58" t="str">
        <f>IF(AND('Mapa final'!$AA$51="Alta",'Mapa final'!$AC$51="Moderado"),CONCATENATE("R8C",'Mapa final'!$Q$51),"")</f>
        <v/>
      </c>
      <c r="Y23" s="58" t="str">
        <f>IF(AND('Mapa final'!$AA$52="Alta",'Mapa final'!$AC$52="Moderado"),CONCATENATE("R8C",'Mapa final'!$Q$52),"")</f>
        <v/>
      </c>
      <c r="Z23" s="58" t="str">
        <f>IF(AND('Mapa final'!$AA$53="Alta",'Mapa final'!$AC$53="Moderado"),CONCATENATE("R8C",'Mapa final'!$Q$53),"")</f>
        <v/>
      </c>
      <c r="AA23" s="59" t="str">
        <f>IF(AND('Mapa final'!$AA$54="Alta",'Mapa final'!$AC$54="Moderado"),CONCATENATE("R8C",'Mapa final'!$Q$54),"")</f>
        <v/>
      </c>
      <c r="AB23" s="57" t="str">
        <f>IF(AND('Mapa final'!$AA$49="Alta",'Mapa final'!$AC$49="Mayor"),CONCATENATE("R8C",'Mapa final'!$Q$49),"")</f>
        <v/>
      </c>
      <c r="AC23" s="58" t="str">
        <f>IF(AND('Mapa final'!$AA$50="Alta",'Mapa final'!$AC$50="Mayor"),CONCATENATE("R8C",'Mapa final'!$Q$50),"")</f>
        <v/>
      </c>
      <c r="AD23" s="58" t="str">
        <f>IF(AND('Mapa final'!$AA$51="Alta",'Mapa final'!$AC$51="Mayor"),CONCATENATE("R8C",'Mapa final'!$Q$51),"")</f>
        <v/>
      </c>
      <c r="AE23" s="58" t="str">
        <f>IF(AND('Mapa final'!$AA$52="Alta",'Mapa final'!$AC$52="Mayor"),CONCATENATE("R8C",'Mapa final'!$Q$52),"")</f>
        <v/>
      </c>
      <c r="AF23" s="58" t="str">
        <f>IF(AND('Mapa final'!$AA$53="Alta",'Mapa final'!$AC$53="Mayor"),CONCATENATE("R8C",'Mapa final'!$Q$53),"")</f>
        <v/>
      </c>
      <c r="AG23" s="59" t="str">
        <f>IF(AND('Mapa final'!$AA$54="Alta",'Mapa final'!$AC$54="Mayor"),CONCATENATE("R8C",'Mapa final'!$Q$54),"")</f>
        <v/>
      </c>
      <c r="AH23" s="60" t="str">
        <f>IF(AND('Mapa final'!$AA$49="Alta",'Mapa final'!$AC$49="Catastrófico"),CONCATENATE("R8C",'Mapa final'!$Q$49),"")</f>
        <v/>
      </c>
      <c r="AI23" s="61" t="str">
        <f>IF(AND('Mapa final'!$AA$50="Alta",'Mapa final'!$AC$50="Catastrófico"),CONCATENATE("R8C",'Mapa final'!$Q$50),"")</f>
        <v/>
      </c>
      <c r="AJ23" s="61" t="str">
        <f>IF(AND('Mapa final'!$AA$51="Alta",'Mapa final'!$AC$51="Catastrófico"),CONCATENATE("R8C",'Mapa final'!$Q$51),"")</f>
        <v/>
      </c>
      <c r="AK23" s="61" t="str">
        <f>IF(AND('Mapa final'!$AA$52="Alta",'Mapa final'!$AC$52="Catastrófico"),CONCATENATE("R8C",'Mapa final'!$Q$52),"")</f>
        <v/>
      </c>
      <c r="AL23" s="61" t="str">
        <f>IF(AND('Mapa final'!$AA$53="Alta",'Mapa final'!$AC$53="Catastrófico"),CONCATENATE("R8C",'Mapa final'!$Q$53),"")</f>
        <v/>
      </c>
      <c r="AM23" s="62" t="str">
        <f>IF(AND('Mapa final'!$AA$54="Alta",'Mapa final'!$AC$54="Catastrófico"),CONCATENATE("R8C",'Mapa final'!$Q$54),"")</f>
        <v/>
      </c>
      <c r="AN23" s="1"/>
      <c r="AO23" s="270"/>
      <c r="AP23" s="145"/>
      <c r="AQ23" s="145"/>
      <c r="AR23" s="145"/>
      <c r="AS23" s="145"/>
      <c r="AT23" s="271"/>
      <c r="AU23" s="1"/>
      <c r="AV23" s="1"/>
      <c r="AW23" s="1"/>
      <c r="AX23" s="1"/>
      <c r="AY23" s="1"/>
      <c r="AZ23" s="1"/>
      <c r="BA23" s="1"/>
      <c r="BB23" s="1"/>
      <c r="BC23" s="1"/>
      <c r="BD23" s="1"/>
      <c r="BE23" s="1"/>
      <c r="BF23" s="1"/>
      <c r="BG23" s="1"/>
      <c r="BH23" s="1"/>
      <c r="BI23" s="1"/>
    </row>
    <row r="24" spans="1:61" ht="15" customHeight="1">
      <c r="A24" s="1"/>
      <c r="B24" s="287"/>
      <c r="C24" s="145"/>
      <c r="D24" s="146"/>
      <c r="E24" s="157"/>
      <c r="F24" s="145"/>
      <c r="G24" s="145"/>
      <c r="H24" s="145"/>
      <c r="I24" s="145"/>
      <c r="J24" s="72" t="str">
        <f>IF(AND('Mapa final'!$AA$55="Alta",'Mapa final'!$AC$55="Leve"),CONCATENATE("R9C",'Mapa final'!$Q$55),"")</f>
        <v/>
      </c>
      <c r="K24" s="73" t="str">
        <f>IF(AND('Mapa final'!$AA$56="Alta",'Mapa final'!$AC$56="Leve"),CONCATENATE("R9C",'Mapa final'!$Q$56),"")</f>
        <v/>
      </c>
      <c r="L24" s="73" t="str">
        <f>IF(AND('Mapa final'!$AA$57="Alta",'Mapa final'!$AC$57="Leve"),CONCATENATE("R9C",'Mapa final'!$Q$57),"")</f>
        <v/>
      </c>
      <c r="M24" s="73" t="str">
        <f>IF(AND('Mapa final'!$AA$58="Alta",'Mapa final'!$AC$58="Leve"),CONCATENATE("R9C",'Mapa final'!$Q$58),"")</f>
        <v/>
      </c>
      <c r="N24" s="73" t="str">
        <f>IF(AND('Mapa final'!$AA$59="Alta",'Mapa final'!$AC$59="Leve"),CONCATENATE("R9C",'Mapa final'!$Q$59),"")</f>
        <v/>
      </c>
      <c r="O24" s="74" t="str">
        <f>IF(AND('Mapa final'!$AA$60="Alta",'Mapa final'!$AC$60="Leve"),CONCATENATE("R9C",'Mapa final'!$Q$60),"")</f>
        <v/>
      </c>
      <c r="P24" s="72" t="str">
        <f>IF(AND('Mapa final'!$AA$55="Alta",'Mapa final'!$AC$55="Menor"),CONCATENATE("R9C",'Mapa final'!$Q$55),"")</f>
        <v/>
      </c>
      <c r="Q24" s="73" t="str">
        <f>IF(AND('Mapa final'!$AA$56="Alta",'Mapa final'!$AC$56="Menor"),CONCATENATE("R9C",'Mapa final'!$Q$56),"")</f>
        <v/>
      </c>
      <c r="R24" s="73" t="str">
        <f>IF(AND('Mapa final'!$AA$57="Alta",'Mapa final'!$AC$57="Menor"),CONCATENATE("R9C",'Mapa final'!$Q$57),"")</f>
        <v/>
      </c>
      <c r="S24" s="73" t="str">
        <f>IF(AND('Mapa final'!$AA$58="Alta",'Mapa final'!$AC$58="Menor"),CONCATENATE("R9C",'Mapa final'!$Q$58),"")</f>
        <v/>
      </c>
      <c r="T24" s="73" t="str">
        <f>IF(AND('Mapa final'!$AA$59="Alta",'Mapa final'!$AC$59="Menor"),CONCATENATE("R9C",'Mapa final'!$Q$59),"")</f>
        <v/>
      </c>
      <c r="U24" s="74" t="str">
        <f>IF(AND('Mapa final'!$AA$60="Alta",'Mapa final'!$AC$60="Menor"),CONCATENATE("R9C",'Mapa final'!$Q$60),"")</f>
        <v/>
      </c>
      <c r="V24" s="57" t="str">
        <f>IF(AND('Mapa final'!$AA$55="Alta",'Mapa final'!$AC$55="Moderado"),CONCATENATE("R9C",'Mapa final'!$Q$55),"")</f>
        <v/>
      </c>
      <c r="W24" s="58" t="str">
        <f>IF(AND('Mapa final'!$AA$56="Alta",'Mapa final'!$AC$56="Moderado"),CONCATENATE("R9C",'Mapa final'!$Q$56),"")</f>
        <v/>
      </c>
      <c r="X24" s="58" t="str">
        <f>IF(AND('Mapa final'!$AA$57="Alta",'Mapa final'!$AC$57="Moderado"),CONCATENATE("R9C",'Mapa final'!$Q$57),"")</f>
        <v/>
      </c>
      <c r="Y24" s="58" t="str">
        <f>IF(AND('Mapa final'!$AA$58="Alta",'Mapa final'!$AC$58="Moderado"),CONCATENATE("R9C",'Mapa final'!$Q$58),"")</f>
        <v/>
      </c>
      <c r="Z24" s="58" t="str">
        <f>IF(AND('Mapa final'!$AA$59="Alta",'Mapa final'!$AC$59="Moderado"),CONCATENATE("R9C",'Mapa final'!$Q$59),"")</f>
        <v/>
      </c>
      <c r="AA24" s="59" t="str">
        <f>IF(AND('Mapa final'!$AA$60="Alta",'Mapa final'!$AC$60="Moderado"),CONCATENATE("R9C",'Mapa final'!$Q$60),"")</f>
        <v/>
      </c>
      <c r="AB24" s="57" t="str">
        <f>IF(AND('Mapa final'!$AA$55="Alta",'Mapa final'!$AC$55="Mayor"),CONCATENATE("R9C",'Mapa final'!$Q$55),"")</f>
        <v/>
      </c>
      <c r="AC24" s="58" t="str">
        <f>IF(AND('Mapa final'!$AA$56="Alta",'Mapa final'!$AC$56="Mayor"),CONCATENATE("R9C",'Mapa final'!$Q$56),"")</f>
        <v/>
      </c>
      <c r="AD24" s="58" t="str">
        <f>IF(AND('Mapa final'!$AA$57="Alta",'Mapa final'!$AC$57="Mayor"),CONCATENATE("R9C",'Mapa final'!$Q$57),"")</f>
        <v/>
      </c>
      <c r="AE24" s="58" t="str">
        <f>IF(AND('Mapa final'!$AA$58="Alta",'Mapa final'!$AC$58="Mayor"),CONCATENATE("R9C",'Mapa final'!$Q$58),"")</f>
        <v/>
      </c>
      <c r="AF24" s="58" t="str">
        <f>IF(AND('Mapa final'!$AA$59="Alta",'Mapa final'!$AC$59="Mayor"),CONCATENATE("R9C",'Mapa final'!$Q$59),"")</f>
        <v/>
      </c>
      <c r="AG24" s="59" t="str">
        <f>IF(AND('Mapa final'!$AA$60="Alta",'Mapa final'!$AC$60="Mayor"),CONCATENATE("R9C",'Mapa final'!$Q$60),"")</f>
        <v/>
      </c>
      <c r="AH24" s="60" t="str">
        <f>IF(AND('Mapa final'!$AA$55="Alta",'Mapa final'!$AC$55="Catastrófico"),CONCATENATE("R9C",'Mapa final'!$Q$55),"")</f>
        <v/>
      </c>
      <c r="AI24" s="61" t="str">
        <f>IF(AND('Mapa final'!$AA$56="Alta",'Mapa final'!$AC$56="Catastrófico"),CONCATENATE("R9C",'Mapa final'!$Q$56),"")</f>
        <v/>
      </c>
      <c r="AJ24" s="61" t="str">
        <f>IF(AND('Mapa final'!$AA$57="Alta",'Mapa final'!$AC$57="Catastrófico"),CONCATENATE("R9C",'Mapa final'!$Q$57),"")</f>
        <v/>
      </c>
      <c r="AK24" s="61" t="str">
        <f>IF(AND('Mapa final'!$AA$58="Alta",'Mapa final'!$AC$58="Catastrófico"),CONCATENATE("R9C",'Mapa final'!$Q$58),"")</f>
        <v/>
      </c>
      <c r="AL24" s="61" t="str">
        <f>IF(AND('Mapa final'!$AA$59="Alta",'Mapa final'!$AC$59="Catastrófico"),CONCATENATE("R9C",'Mapa final'!$Q$59),"")</f>
        <v/>
      </c>
      <c r="AM24" s="62" t="str">
        <f>IF(AND('Mapa final'!$AA$60="Alta",'Mapa final'!$AC$60="Catastrófico"),CONCATENATE("R9C",'Mapa final'!$Q$60),"")</f>
        <v/>
      </c>
      <c r="AN24" s="1"/>
      <c r="AO24" s="270"/>
      <c r="AP24" s="145"/>
      <c r="AQ24" s="145"/>
      <c r="AR24" s="145"/>
      <c r="AS24" s="145"/>
      <c r="AT24" s="271"/>
      <c r="AU24" s="1"/>
      <c r="AV24" s="1"/>
      <c r="AW24" s="1"/>
      <c r="AX24" s="1"/>
      <c r="AY24" s="1"/>
      <c r="AZ24" s="1"/>
      <c r="BA24" s="1"/>
      <c r="BB24" s="1"/>
      <c r="BC24" s="1"/>
      <c r="BD24" s="1"/>
      <c r="BE24" s="1"/>
      <c r="BF24" s="1"/>
      <c r="BG24" s="1"/>
      <c r="BH24" s="1"/>
      <c r="BI24" s="1"/>
    </row>
    <row r="25" spans="1:61" ht="15.75" customHeight="1">
      <c r="A25" s="1"/>
      <c r="B25" s="287"/>
      <c r="C25" s="145"/>
      <c r="D25" s="146"/>
      <c r="E25" s="256"/>
      <c r="F25" s="280"/>
      <c r="G25" s="280"/>
      <c r="H25" s="280"/>
      <c r="I25" s="280"/>
      <c r="J25" s="75" t="str">
        <f>IF(AND('Mapa final'!$AA$61="Alta",'Mapa final'!$AC$61="Leve"),CONCATENATE("R10C",'Mapa final'!$Q$61),"")</f>
        <v/>
      </c>
      <c r="K25" s="76" t="str">
        <f>IF(AND('Mapa final'!$AA$62="Alta",'Mapa final'!$AC$62="Leve"),CONCATENATE("R10C",'Mapa final'!$Q$62),"")</f>
        <v/>
      </c>
      <c r="L25" s="76" t="str">
        <f>IF(AND('Mapa final'!$AA$63="Alta",'Mapa final'!$AC$63="Leve"),CONCATENATE("R10C",'Mapa final'!$Q$63),"")</f>
        <v/>
      </c>
      <c r="M25" s="76" t="str">
        <f>IF(AND('Mapa final'!$AA$64="Alta",'Mapa final'!$AC$64="Leve"),CONCATENATE("R10C",'Mapa final'!$Q$64),"")</f>
        <v/>
      </c>
      <c r="N25" s="76" t="str">
        <f>IF(AND('Mapa final'!$AA$65="Alta",'Mapa final'!$AC$65="Leve"),CONCATENATE("R10C",'Mapa final'!$Q$65),"")</f>
        <v/>
      </c>
      <c r="O25" s="77" t="str">
        <f>IF(AND('Mapa final'!$AA$66="Alta",'Mapa final'!$AC$66="Leve"),CONCATENATE("R10C",'Mapa final'!$Q$66),"")</f>
        <v/>
      </c>
      <c r="P25" s="75" t="str">
        <f>IF(AND('Mapa final'!$AA$61="Alta",'Mapa final'!$AC$61="Menor"),CONCATENATE("R10C",'Mapa final'!$Q$61),"")</f>
        <v/>
      </c>
      <c r="Q25" s="76" t="str">
        <f>IF(AND('Mapa final'!$AA$62="Alta",'Mapa final'!$AC$62="Menor"),CONCATENATE("R10C",'Mapa final'!$Q$62),"")</f>
        <v/>
      </c>
      <c r="R25" s="76" t="str">
        <f>IF(AND('Mapa final'!$AA$63="Alta",'Mapa final'!$AC$63="Menor"),CONCATENATE("R10C",'Mapa final'!$Q$63),"")</f>
        <v/>
      </c>
      <c r="S25" s="76" t="str">
        <f>IF(AND('Mapa final'!$AA$64="Alta",'Mapa final'!$AC$64="Menor"),CONCATENATE("R10C",'Mapa final'!$Q$64),"")</f>
        <v/>
      </c>
      <c r="T25" s="76" t="str">
        <f>IF(AND('Mapa final'!$AA$65="Alta",'Mapa final'!$AC$65="Menor"),CONCATENATE("R10C",'Mapa final'!$Q$65),"")</f>
        <v/>
      </c>
      <c r="U25" s="77" t="str">
        <f>IF(AND('Mapa final'!$AA$66="Alta",'Mapa final'!$AC$66="Menor"),CONCATENATE("R10C",'Mapa final'!$Q$66),"")</f>
        <v/>
      </c>
      <c r="V25" s="63" t="str">
        <f>IF(AND('Mapa final'!$AA$61="Alta",'Mapa final'!$AC$61="Moderado"),CONCATENATE("R10C",'Mapa final'!$Q$61),"")</f>
        <v/>
      </c>
      <c r="W25" s="64" t="str">
        <f>IF(AND('Mapa final'!$AA$62="Alta",'Mapa final'!$AC$62="Moderado"),CONCATENATE("R10C",'Mapa final'!$Q$62),"")</f>
        <v/>
      </c>
      <c r="X25" s="64" t="str">
        <f>IF(AND('Mapa final'!$AA$63="Alta",'Mapa final'!$AC$63="Moderado"),CONCATENATE("R10C",'Mapa final'!$Q$63),"")</f>
        <v/>
      </c>
      <c r="Y25" s="64" t="str">
        <f>IF(AND('Mapa final'!$AA$64="Alta",'Mapa final'!$AC$64="Moderado"),CONCATENATE("R10C",'Mapa final'!$Q$64),"")</f>
        <v/>
      </c>
      <c r="Z25" s="64" t="str">
        <f>IF(AND('Mapa final'!$AA$65="Alta",'Mapa final'!$AC$65="Moderado"),CONCATENATE("R10C",'Mapa final'!$Q$65),"")</f>
        <v/>
      </c>
      <c r="AA25" s="65" t="str">
        <f>IF(AND('Mapa final'!$AA$66="Alta",'Mapa final'!$AC$66="Moderado"),CONCATENATE("R10C",'Mapa final'!$Q$66),"")</f>
        <v/>
      </c>
      <c r="AB25" s="63" t="str">
        <f>IF(AND('Mapa final'!$AA$61="Alta",'Mapa final'!$AC$61="Mayor"),CONCATENATE("R10C",'Mapa final'!$Q$61),"")</f>
        <v/>
      </c>
      <c r="AC25" s="64" t="str">
        <f>IF(AND('Mapa final'!$AA$62="Alta",'Mapa final'!$AC$62="Mayor"),CONCATENATE("R10C",'Mapa final'!$Q$62),"")</f>
        <v/>
      </c>
      <c r="AD25" s="64" t="str">
        <f>IF(AND('Mapa final'!$AA$63="Alta",'Mapa final'!$AC$63="Mayor"),CONCATENATE("R10C",'Mapa final'!$Q$63),"")</f>
        <v/>
      </c>
      <c r="AE25" s="64" t="str">
        <f>IF(AND('Mapa final'!$AA$64="Alta",'Mapa final'!$AC$64="Mayor"),CONCATENATE("R10C",'Mapa final'!$Q$64),"")</f>
        <v/>
      </c>
      <c r="AF25" s="64" t="str">
        <f>IF(AND('Mapa final'!$AA$65="Alta",'Mapa final'!$AC$65="Mayor"),CONCATENATE("R10C",'Mapa final'!$Q$65),"")</f>
        <v/>
      </c>
      <c r="AG25" s="65" t="str">
        <f>IF(AND('Mapa final'!$AA$66="Alta",'Mapa final'!$AC$66="Mayor"),CONCATENATE("R10C",'Mapa final'!$Q$66),"")</f>
        <v/>
      </c>
      <c r="AH25" s="66" t="str">
        <f>IF(AND('Mapa final'!$AA$61="Alta",'Mapa final'!$AC$61="Catastrófico"),CONCATENATE("R10C",'Mapa final'!$Q$61),"")</f>
        <v/>
      </c>
      <c r="AI25" s="67" t="str">
        <f>IF(AND('Mapa final'!$AA$62="Alta",'Mapa final'!$AC$62="Catastrófico"),CONCATENATE("R10C",'Mapa final'!$Q$62),"")</f>
        <v/>
      </c>
      <c r="AJ25" s="67" t="str">
        <f>IF(AND('Mapa final'!$AA$63="Alta",'Mapa final'!$AC$63="Catastrófico"),CONCATENATE("R10C",'Mapa final'!$Q$63),"")</f>
        <v/>
      </c>
      <c r="AK25" s="67" t="str">
        <f>IF(AND('Mapa final'!$AA$64="Alta",'Mapa final'!$AC$64="Catastrófico"),CONCATENATE("R10C",'Mapa final'!$Q$64),"")</f>
        <v/>
      </c>
      <c r="AL25" s="67" t="str">
        <f>IF(AND('Mapa final'!$AA$65="Alta",'Mapa final'!$AC$65="Catastrófico"),CONCATENATE("R10C",'Mapa final'!$Q$65),"")</f>
        <v/>
      </c>
      <c r="AM25" s="68" t="str">
        <f>IF(AND('Mapa final'!$AA$66="Alta",'Mapa final'!$AC$66="Catastrófico"),CONCATENATE("R10C",'Mapa final'!$Q$66),"")</f>
        <v/>
      </c>
      <c r="AN25" s="1"/>
      <c r="AO25" s="272"/>
      <c r="AP25" s="273"/>
      <c r="AQ25" s="273"/>
      <c r="AR25" s="273"/>
      <c r="AS25" s="273"/>
      <c r="AT25" s="274"/>
      <c r="AU25" s="1"/>
      <c r="AV25" s="1"/>
      <c r="AW25" s="1"/>
      <c r="AX25" s="1"/>
      <c r="AY25" s="1"/>
      <c r="AZ25" s="1"/>
      <c r="BA25" s="1"/>
      <c r="BB25" s="1"/>
      <c r="BC25" s="1"/>
      <c r="BD25" s="1"/>
      <c r="BE25" s="1"/>
      <c r="BF25" s="1"/>
      <c r="BG25" s="1"/>
      <c r="BH25" s="1"/>
      <c r="BI25" s="1"/>
    </row>
    <row r="26" spans="1:61" ht="15" customHeight="1">
      <c r="A26" s="1"/>
      <c r="B26" s="287"/>
      <c r="C26" s="145"/>
      <c r="D26" s="146"/>
      <c r="E26" s="295" t="s">
        <v>118</v>
      </c>
      <c r="F26" s="279"/>
      <c r="G26" s="279"/>
      <c r="H26" s="279"/>
      <c r="I26" s="261"/>
      <c r="J26" s="69" t="str">
        <f ca="1">IF(AND('Mapa final'!$AA$10="Media",'Mapa final'!$AC$10="Leve"),CONCATENATE("R1C",'Mapa final'!$Q$10),"")</f>
        <v/>
      </c>
      <c r="K26" s="70" t="str">
        <f ca="1">IF(AND('Mapa final'!$AA$11="Media",'Mapa final'!$AC$11="Leve"),CONCATENATE("R1C",'Mapa final'!$Q$11),"")</f>
        <v/>
      </c>
      <c r="L26" s="70" t="str">
        <f ca="1">IF(AND('Mapa final'!$AA$12="Media",'Mapa final'!$AC$12="Leve"),CONCATENATE("R1C",'Mapa final'!$Q$12),"")</f>
        <v/>
      </c>
      <c r="M26" s="70" t="e">
        <f>IF(AND('Mapa final'!#REF!="Media",'Mapa final'!#REF!="Leve"),CONCATENATE("R1C",'Mapa final'!#REF!),"")</f>
        <v>#REF!</v>
      </c>
      <c r="N26" s="70" t="e">
        <f>IF(AND('Mapa final'!#REF!="Media",'Mapa final'!#REF!="Leve"),CONCATENATE("R1C",'Mapa final'!#REF!),"")</f>
        <v>#REF!</v>
      </c>
      <c r="O26" s="71" t="e">
        <f>IF(AND('Mapa final'!#REF!="Media",'Mapa final'!#REF!="Leve"),CONCATENATE("R1C",'Mapa final'!#REF!),"")</f>
        <v>#REF!</v>
      </c>
      <c r="P26" s="69" t="str">
        <f ca="1">IF(AND('Mapa final'!$AA$10="Media",'Mapa final'!$AC$10="Menor"),CONCATENATE("R1C",'Mapa final'!$Q$10),"")</f>
        <v/>
      </c>
      <c r="Q26" s="70" t="str">
        <f ca="1">IF(AND('Mapa final'!$AA$11="Media",'Mapa final'!$AC$11="Menor"),CONCATENATE("R1C",'Mapa final'!$Q$11),"")</f>
        <v/>
      </c>
      <c r="R26" s="70" t="str">
        <f ca="1">IF(AND('Mapa final'!$AA$12="Media",'Mapa final'!$AC$12="Menor"),CONCATENATE("R1C",'Mapa final'!$Q$12),"")</f>
        <v/>
      </c>
      <c r="S26" s="70" t="e">
        <f>IF(AND('Mapa final'!#REF!="Media",'Mapa final'!#REF!="Menor"),CONCATENATE("R1C",'Mapa final'!#REF!),"")</f>
        <v>#REF!</v>
      </c>
      <c r="T26" s="70" t="e">
        <f>IF(AND('Mapa final'!#REF!="Media",'Mapa final'!#REF!="Menor"),CONCATENATE("R1C",'Mapa final'!#REF!),"")</f>
        <v>#REF!</v>
      </c>
      <c r="U26" s="71" t="e">
        <f>IF(AND('Mapa final'!#REF!="Media",'Mapa final'!#REF!="Menor"),CONCATENATE("R1C",'Mapa final'!#REF!),"")</f>
        <v>#REF!</v>
      </c>
      <c r="V26" s="69" t="str">
        <f ca="1">IF(AND('Mapa final'!$AA$10="Media",'Mapa final'!$AC$10="Moderado"),CONCATENATE("R1C",'Mapa final'!$Q$10),"")</f>
        <v/>
      </c>
      <c r="W26" s="70" t="str">
        <f ca="1">IF(AND('Mapa final'!$AA$11="Media",'Mapa final'!$AC$11="Moderado"),CONCATENATE("R1C",'Mapa final'!$Q$11),"")</f>
        <v/>
      </c>
      <c r="X26" s="70" t="str">
        <f ca="1">IF(AND('Mapa final'!$AA$12="Media",'Mapa final'!$AC$12="Moderado"),CONCATENATE("R1C",'Mapa final'!$Q$12),"")</f>
        <v/>
      </c>
      <c r="Y26" s="70" t="e">
        <f>IF(AND('Mapa final'!#REF!="Media",'Mapa final'!#REF!="Moderado"),CONCATENATE("R1C",'Mapa final'!#REF!),"")</f>
        <v>#REF!</v>
      </c>
      <c r="Z26" s="70" t="e">
        <f>IF(AND('Mapa final'!#REF!="Media",'Mapa final'!#REF!="Moderado"),CONCATENATE("R1C",'Mapa final'!#REF!),"")</f>
        <v>#REF!</v>
      </c>
      <c r="AA26" s="71" t="e">
        <f>IF(AND('Mapa final'!#REF!="Media",'Mapa final'!#REF!="Moderado"),CONCATENATE("R1C",'Mapa final'!#REF!),"")</f>
        <v>#REF!</v>
      </c>
      <c r="AB26" s="51" t="str">
        <f ca="1">IF(AND('Mapa final'!$AA$10="Media",'Mapa final'!$AC$10="Mayor"),CONCATENATE("R1C",'Mapa final'!$Q$10),"")</f>
        <v/>
      </c>
      <c r="AC26" s="52" t="str">
        <f ca="1">IF(AND('Mapa final'!$AA$11="Media",'Mapa final'!$AC$11="Mayor"),CONCATENATE("R1C",'Mapa final'!$Q$11),"")</f>
        <v/>
      </c>
      <c r="AD26" s="52" t="str">
        <f ca="1">IF(AND('Mapa final'!$AA$12="Media",'Mapa final'!$AC$12="Mayor"),CONCATENATE("R1C",'Mapa final'!$Q$12),"")</f>
        <v/>
      </c>
      <c r="AE26" s="52" t="e">
        <f>IF(AND('Mapa final'!#REF!="Media",'Mapa final'!#REF!="Mayor"),CONCATENATE("R1C",'Mapa final'!#REF!),"")</f>
        <v>#REF!</v>
      </c>
      <c r="AF26" s="52" t="e">
        <f>IF(AND('Mapa final'!#REF!="Media",'Mapa final'!#REF!="Mayor"),CONCATENATE("R1C",'Mapa final'!#REF!),"")</f>
        <v>#REF!</v>
      </c>
      <c r="AG26" s="53" t="e">
        <f>IF(AND('Mapa final'!#REF!="Media",'Mapa final'!#REF!="Mayor"),CONCATENATE("R1C",'Mapa final'!#REF!),"")</f>
        <v>#REF!</v>
      </c>
      <c r="AH26" s="54" t="str">
        <f ca="1">IF(AND('Mapa final'!$AA$10="Media",'Mapa final'!$AC$10="Catastrófico"),CONCATENATE("R1C",'Mapa final'!$Q$10),"")</f>
        <v/>
      </c>
      <c r="AI26" s="55" t="str">
        <f ca="1">IF(AND('Mapa final'!$AA$11="Media",'Mapa final'!$AC$11="Catastrófico"),CONCATENATE("R1C",'Mapa final'!$Q$11),"")</f>
        <v/>
      </c>
      <c r="AJ26" s="55" t="str">
        <f ca="1">IF(AND('Mapa final'!$AA$12="Media",'Mapa final'!$AC$12="Catastrófico"),CONCATENATE("R1C",'Mapa final'!$Q$12),"")</f>
        <v/>
      </c>
      <c r="AK26" s="55" t="e">
        <f>IF(AND('Mapa final'!#REF!="Media",'Mapa final'!#REF!="Catastrófico"),CONCATENATE("R1C",'Mapa final'!#REF!),"")</f>
        <v>#REF!</v>
      </c>
      <c r="AL26" s="55" t="e">
        <f>IF(AND('Mapa final'!#REF!="Media",'Mapa final'!#REF!="Catastrófico"),CONCATENATE("R1C",'Mapa final'!#REF!),"")</f>
        <v>#REF!</v>
      </c>
      <c r="AM26" s="56" t="e">
        <f>IF(AND('Mapa final'!#REF!="Media",'Mapa final'!#REF!="Catastrófico"),CONCATENATE("R1C",'Mapa final'!#REF!),"")</f>
        <v>#REF!</v>
      </c>
      <c r="AN26" s="1"/>
      <c r="AO26" s="292" t="s">
        <v>119</v>
      </c>
      <c r="AP26" s="268"/>
      <c r="AQ26" s="268"/>
      <c r="AR26" s="268"/>
      <c r="AS26" s="268"/>
      <c r="AT26" s="269"/>
      <c r="AU26" s="1"/>
      <c r="AV26" s="1"/>
      <c r="AW26" s="1"/>
      <c r="AX26" s="1"/>
      <c r="AY26" s="1"/>
      <c r="AZ26" s="1"/>
      <c r="BA26" s="1"/>
      <c r="BB26" s="1"/>
      <c r="BC26" s="1"/>
      <c r="BD26" s="1"/>
      <c r="BE26" s="1"/>
      <c r="BF26" s="1"/>
      <c r="BG26" s="1"/>
      <c r="BH26" s="1"/>
      <c r="BI26" s="1"/>
    </row>
    <row r="27" spans="1:61" ht="15" customHeight="1">
      <c r="A27" s="1"/>
      <c r="B27" s="287"/>
      <c r="C27" s="145"/>
      <c r="D27" s="146"/>
      <c r="E27" s="157"/>
      <c r="F27" s="145"/>
      <c r="G27" s="145"/>
      <c r="H27" s="145"/>
      <c r="I27" s="146"/>
      <c r="J27" s="72" t="str">
        <f>IF(AND('Mapa final'!$AA$13="Media",'Mapa final'!$AC$13="Leve"),CONCATENATE("R2C",'Mapa final'!$Q$13),"")</f>
        <v/>
      </c>
      <c r="K27" s="73" t="str">
        <f>IF(AND('Mapa final'!$AA$14="Media",'Mapa final'!$AC$14="Leve"),CONCATENATE("R2C",'Mapa final'!$Q$14),"")</f>
        <v/>
      </c>
      <c r="L27" s="73" t="str">
        <f>IF(AND('Mapa final'!$AA$15="Media",'Mapa final'!$AC$15="Leve"),CONCATENATE("R2C",'Mapa final'!$Q$15),"")</f>
        <v/>
      </c>
      <c r="M27" s="73" t="str">
        <f>IF(AND('Mapa final'!$AA$16="Media",'Mapa final'!$AC$16="Leve"),CONCATENATE("R2C",'Mapa final'!$Q$16),"")</f>
        <v/>
      </c>
      <c r="N27" s="73" t="str">
        <f>IF(AND('Mapa final'!$AA$17="Media",'Mapa final'!$AC$17="Leve"),CONCATENATE("R2C",'Mapa final'!$Q$17),"")</f>
        <v/>
      </c>
      <c r="O27" s="74" t="str">
        <f>IF(AND('Mapa final'!$AA$18="Media",'Mapa final'!$AC$18="Leve"),CONCATENATE("R2C",'Mapa final'!$Q$18),"")</f>
        <v/>
      </c>
      <c r="P27" s="72" t="str">
        <f>IF(AND('Mapa final'!$AA$13="Media",'Mapa final'!$AC$13="Menor"),CONCATENATE("R2C",'Mapa final'!$Q$13),"")</f>
        <v/>
      </c>
      <c r="Q27" s="73" t="str">
        <f>IF(AND('Mapa final'!$AA$14="Media",'Mapa final'!$AC$14="Menor"),CONCATENATE("R2C",'Mapa final'!$Q$14),"")</f>
        <v/>
      </c>
      <c r="R27" s="73" t="str">
        <f>IF(AND('Mapa final'!$AA$15="Media",'Mapa final'!$AC$15="Menor"),CONCATENATE("R2C",'Mapa final'!$Q$15),"")</f>
        <v/>
      </c>
      <c r="S27" s="73" t="str">
        <f>IF(AND('Mapa final'!$AA$16="Media",'Mapa final'!$AC$16="Menor"),CONCATENATE("R2C",'Mapa final'!$Q$16),"")</f>
        <v/>
      </c>
      <c r="T27" s="73" t="str">
        <f>IF(AND('Mapa final'!$AA$17="Media",'Mapa final'!$AC$17="Menor"),CONCATENATE("R2C",'Mapa final'!$Q$17),"")</f>
        <v/>
      </c>
      <c r="U27" s="74" t="str">
        <f>IF(AND('Mapa final'!$AA$18="Media",'Mapa final'!$AC$18="Menor"),CONCATENATE("R2C",'Mapa final'!$Q$18),"")</f>
        <v/>
      </c>
      <c r="V27" s="72" t="str">
        <f>IF(AND('Mapa final'!$AA$13="Media",'Mapa final'!$AC$13="Moderado"),CONCATENATE("R2C",'Mapa final'!$Q$13),"")</f>
        <v/>
      </c>
      <c r="W27" s="73" t="str">
        <f>IF(AND('Mapa final'!$AA$14="Media",'Mapa final'!$AC$14="Moderado"),CONCATENATE("R2C",'Mapa final'!$Q$14),"")</f>
        <v/>
      </c>
      <c r="X27" s="73" t="str">
        <f>IF(AND('Mapa final'!$AA$15="Media",'Mapa final'!$AC$15="Moderado"),CONCATENATE("R2C",'Mapa final'!$Q$15),"")</f>
        <v/>
      </c>
      <c r="Y27" s="73" t="str">
        <f>IF(AND('Mapa final'!$AA$16="Media",'Mapa final'!$AC$16="Moderado"),CONCATENATE("R2C",'Mapa final'!$Q$16),"")</f>
        <v/>
      </c>
      <c r="Z27" s="73" t="str">
        <f>IF(AND('Mapa final'!$AA$17="Media",'Mapa final'!$AC$17="Moderado"),CONCATENATE("R2C",'Mapa final'!$Q$17),"")</f>
        <v/>
      </c>
      <c r="AA27" s="74" t="str">
        <f>IF(AND('Mapa final'!$AA$18="Media",'Mapa final'!$AC$18="Moderado"),CONCATENATE("R2C",'Mapa final'!$Q$18),"")</f>
        <v/>
      </c>
      <c r="AB27" s="57" t="str">
        <f>IF(AND('Mapa final'!$AA$13="Media",'Mapa final'!$AC$13="Mayor"),CONCATENATE("R2C",'Mapa final'!$Q$13),"")</f>
        <v/>
      </c>
      <c r="AC27" s="58" t="str">
        <f>IF(AND('Mapa final'!$AA$14="Media",'Mapa final'!$AC$14="Mayor"),CONCATENATE("R2C",'Mapa final'!$Q$14),"")</f>
        <v/>
      </c>
      <c r="AD27" s="58" t="str">
        <f>IF(AND('Mapa final'!$AA$15="Media",'Mapa final'!$AC$15="Mayor"),CONCATENATE("R2C",'Mapa final'!$Q$15),"")</f>
        <v/>
      </c>
      <c r="AE27" s="58" t="str">
        <f>IF(AND('Mapa final'!$AA$16="Media",'Mapa final'!$AC$16="Mayor"),CONCATENATE("R2C",'Mapa final'!$Q$16),"")</f>
        <v/>
      </c>
      <c r="AF27" s="58" t="str">
        <f>IF(AND('Mapa final'!$AA$17="Media",'Mapa final'!$AC$17="Mayor"),CONCATENATE("R2C",'Mapa final'!$Q$17),"")</f>
        <v/>
      </c>
      <c r="AG27" s="59" t="str">
        <f>IF(AND('Mapa final'!$AA$18="Media",'Mapa final'!$AC$18="Mayor"),CONCATENATE("R2C",'Mapa final'!$Q$18),"")</f>
        <v/>
      </c>
      <c r="AH27" s="60" t="str">
        <f>IF(AND('Mapa final'!$AA$13="Media",'Mapa final'!$AC$13="Catastrófico"),CONCATENATE("R2C",'Mapa final'!$Q$13),"")</f>
        <v/>
      </c>
      <c r="AI27" s="61" t="str">
        <f>IF(AND('Mapa final'!$AA$14="Media",'Mapa final'!$AC$14="Catastrófico"),CONCATENATE("R2C",'Mapa final'!$Q$14),"")</f>
        <v/>
      </c>
      <c r="AJ27" s="61" t="str">
        <f>IF(AND('Mapa final'!$AA$15="Media",'Mapa final'!$AC$15="Catastrófico"),CONCATENATE("R2C",'Mapa final'!$Q$15),"")</f>
        <v/>
      </c>
      <c r="AK27" s="61" t="str">
        <f>IF(AND('Mapa final'!$AA$16="Media",'Mapa final'!$AC$16="Catastrófico"),CONCATENATE("R2C",'Mapa final'!$Q$16),"")</f>
        <v/>
      </c>
      <c r="AL27" s="61" t="str">
        <f>IF(AND('Mapa final'!$AA$17="Media",'Mapa final'!$AC$17="Catastrófico"),CONCATENATE("R2C",'Mapa final'!$Q$17),"")</f>
        <v/>
      </c>
      <c r="AM27" s="62" t="str">
        <f>IF(AND('Mapa final'!$AA$18="Media",'Mapa final'!$AC$18="Catastrófico"),CONCATENATE("R2C",'Mapa final'!$Q$18),"")</f>
        <v/>
      </c>
      <c r="AN27" s="1"/>
      <c r="AO27" s="270"/>
      <c r="AP27" s="145"/>
      <c r="AQ27" s="145"/>
      <c r="AR27" s="145"/>
      <c r="AS27" s="145"/>
      <c r="AT27" s="271"/>
      <c r="AU27" s="1"/>
      <c r="AV27" s="1"/>
      <c r="AW27" s="1"/>
      <c r="AX27" s="1"/>
      <c r="AY27" s="1"/>
      <c r="AZ27" s="1"/>
      <c r="BA27" s="1"/>
      <c r="BB27" s="1"/>
      <c r="BC27" s="1"/>
      <c r="BD27" s="1"/>
      <c r="BE27" s="1"/>
      <c r="BF27" s="1"/>
      <c r="BG27" s="1"/>
      <c r="BH27" s="1"/>
      <c r="BI27" s="1"/>
    </row>
    <row r="28" spans="1:61" ht="15" customHeight="1">
      <c r="A28" s="1"/>
      <c r="B28" s="287"/>
      <c r="C28" s="145"/>
      <c r="D28" s="146"/>
      <c r="E28" s="157"/>
      <c r="F28" s="145"/>
      <c r="G28" s="145"/>
      <c r="H28" s="145"/>
      <c r="I28" s="146"/>
      <c r="J28" s="72" t="str">
        <f>IF(AND('Mapa final'!$AA$19="Media",'Mapa final'!$AC$19="Leve"),CONCATENATE("R3C",'Mapa final'!$Q$19),"")</f>
        <v/>
      </c>
      <c r="K28" s="73" t="str">
        <f>IF(AND('Mapa final'!$AA$20="Media",'Mapa final'!$AC$20="Leve"),CONCATENATE("R3C",'Mapa final'!$Q$20),"")</f>
        <v/>
      </c>
      <c r="L28" s="73" t="str">
        <f>IF(AND('Mapa final'!$AA$21="Media",'Mapa final'!$AC$21="Leve"),CONCATENATE("R3C",'Mapa final'!$Q$21),"")</f>
        <v/>
      </c>
      <c r="M28" s="73" t="str">
        <f>IF(AND('Mapa final'!$AA$22="Media",'Mapa final'!$AC$22="Leve"),CONCATENATE("R3C",'Mapa final'!$Q$22),"")</f>
        <v/>
      </c>
      <c r="N28" s="73" t="str">
        <f>IF(AND('Mapa final'!$AA$23="Media",'Mapa final'!$AC$23="Leve"),CONCATENATE("R3C",'Mapa final'!$Q$23),"")</f>
        <v/>
      </c>
      <c r="O28" s="74" t="str">
        <f>IF(AND('Mapa final'!$AA$24="Media",'Mapa final'!$AC$24="Leve"),CONCATENATE("R3C",'Mapa final'!$Q$24),"")</f>
        <v/>
      </c>
      <c r="P28" s="72" t="str">
        <f>IF(AND('Mapa final'!$AA$19="Media",'Mapa final'!$AC$19="Menor"),CONCATENATE("R3C",'Mapa final'!$Q$19),"")</f>
        <v/>
      </c>
      <c r="Q28" s="73" t="str">
        <f>IF(AND('Mapa final'!$AA$20="Media",'Mapa final'!$AC$20="Menor"),CONCATENATE("R3C",'Mapa final'!$Q$20),"")</f>
        <v/>
      </c>
      <c r="R28" s="73" t="str">
        <f>IF(AND('Mapa final'!$AA$21="Media",'Mapa final'!$AC$21="Menor"),CONCATENATE("R3C",'Mapa final'!$Q$21),"")</f>
        <v/>
      </c>
      <c r="S28" s="73" t="str">
        <f>IF(AND('Mapa final'!$AA$22="Media",'Mapa final'!$AC$22="Menor"),CONCATENATE("R3C",'Mapa final'!$Q$22),"")</f>
        <v/>
      </c>
      <c r="T28" s="73" t="str">
        <f>IF(AND('Mapa final'!$AA$23="Media",'Mapa final'!$AC$23="Menor"),CONCATENATE("R3C",'Mapa final'!$Q$23),"")</f>
        <v/>
      </c>
      <c r="U28" s="74" t="str">
        <f>IF(AND('Mapa final'!$AA$24="Media",'Mapa final'!$AC$24="Menor"),CONCATENATE("R3C",'Mapa final'!$Q$24),"")</f>
        <v/>
      </c>
      <c r="V28" s="72" t="str">
        <f>IF(AND('Mapa final'!$AA$19="Media",'Mapa final'!$AC$19="Moderado"),CONCATENATE("R3C",'Mapa final'!$Q$19),"")</f>
        <v/>
      </c>
      <c r="W28" s="73" t="str">
        <f>IF(AND('Mapa final'!$AA$20="Media",'Mapa final'!$AC$20="Moderado"),CONCATENATE("R3C",'Mapa final'!$Q$20),"")</f>
        <v/>
      </c>
      <c r="X28" s="73" t="str">
        <f>IF(AND('Mapa final'!$AA$21="Media",'Mapa final'!$AC$21="Moderado"),CONCATENATE("R3C",'Mapa final'!$Q$21),"")</f>
        <v/>
      </c>
      <c r="Y28" s="73" t="str">
        <f>IF(AND('Mapa final'!$AA$22="Media",'Mapa final'!$AC$22="Moderado"),CONCATENATE("R3C",'Mapa final'!$Q$22),"")</f>
        <v/>
      </c>
      <c r="Z28" s="73" t="str">
        <f>IF(AND('Mapa final'!$AA$23="Media",'Mapa final'!$AC$23="Moderado"),CONCATENATE("R3C",'Mapa final'!$Q$23),"")</f>
        <v/>
      </c>
      <c r="AA28" s="74" t="str">
        <f>IF(AND('Mapa final'!$AA$24="Media",'Mapa final'!$AC$24="Moderado"),CONCATENATE("R3C",'Mapa final'!$Q$24),"")</f>
        <v/>
      </c>
      <c r="AB28" s="57" t="str">
        <f>IF(AND('Mapa final'!$AA$19="Media",'Mapa final'!$AC$19="Mayor"),CONCATENATE("R3C",'Mapa final'!$Q$19),"")</f>
        <v/>
      </c>
      <c r="AC28" s="58" t="str">
        <f>IF(AND('Mapa final'!$AA$20="Media",'Mapa final'!$AC$20="Mayor"),CONCATENATE("R3C",'Mapa final'!$Q$20),"")</f>
        <v/>
      </c>
      <c r="AD28" s="58" t="str">
        <f>IF(AND('Mapa final'!$AA$21="Media",'Mapa final'!$AC$21="Mayor"),CONCATENATE("R3C",'Mapa final'!$Q$21),"")</f>
        <v/>
      </c>
      <c r="AE28" s="58" t="str">
        <f>IF(AND('Mapa final'!$AA$22="Media",'Mapa final'!$AC$22="Mayor"),CONCATENATE("R3C",'Mapa final'!$Q$22),"")</f>
        <v/>
      </c>
      <c r="AF28" s="58" t="str">
        <f>IF(AND('Mapa final'!$AA$23="Media",'Mapa final'!$AC$23="Mayor"),CONCATENATE("R3C",'Mapa final'!$Q$23),"")</f>
        <v/>
      </c>
      <c r="AG28" s="59" t="str">
        <f>IF(AND('Mapa final'!$AA$24="Media",'Mapa final'!$AC$24="Mayor"),CONCATENATE("R3C",'Mapa final'!$Q$24),"")</f>
        <v/>
      </c>
      <c r="AH28" s="60" t="str">
        <f>IF(AND('Mapa final'!$AA$19="Media",'Mapa final'!$AC$19="Catastrófico"),CONCATENATE("R3C",'Mapa final'!$Q$19),"")</f>
        <v/>
      </c>
      <c r="AI28" s="61" t="str">
        <f>IF(AND('Mapa final'!$AA$20="Media",'Mapa final'!$AC$20="Catastrófico"),CONCATENATE("R3C",'Mapa final'!$Q$20),"")</f>
        <v/>
      </c>
      <c r="AJ28" s="61" t="str">
        <f>IF(AND('Mapa final'!$AA$21="Media",'Mapa final'!$AC$21="Catastrófico"),CONCATENATE("R3C",'Mapa final'!$Q$21),"")</f>
        <v/>
      </c>
      <c r="AK28" s="61" t="str">
        <f>IF(AND('Mapa final'!$AA$22="Media",'Mapa final'!$AC$22="Catastrófico"),CONCATENATE("R3C",'Mapa final'!$Q$22),"")</f>
        <v/>
      </c>
      <c r="AL28" s="61" t="str">
        <f>IF(AND('Mapa final'!$AA$23="Media",'Mapa final'!$AC$23="Catastrófico"),CONCATENATE("R3C",'Mapa final'!$Q$23),"")</f>
        <v/>
      </c>
      <c r="AM28" s="62" t="str">
        <f>IF(AND('Mapa final'!$AA$24="Media",'Mapa final'!$AC$24="Catastrófico"),CONCATENATE("R3C",'Mapa final'!$Q$24),"")</f>
        <v/>
      </c>
      <c r="AN28" s="1"/>
      <c r="AO28" s="270"/>
      <c r="AP28" s="145"/>
      <c r="AQ28" s="145"/>
      <c r="AR28" s="145"/>
      <c r="AS28" s="145"/>
      <c r="AT28" s="271"/>
      <c r="AU28" s="1"/>
      <c r="AV28" s="1"/>
      <c r="AW28" s="1"/>
      <c r="AX28" s="1"/>
      <c r="AY28" s="1"/>
      <c r="AZ28" s="1"/>
      <c r="BA28" s="1"/>
      <c r="BB28" s="1"/>
      <c r="BC28" s="1"/>
      <c r="BD28" s="1"/>
      <c r="BE28" s="1"/>
      <c r="BF28" s="1"/>
      <c r="BG28" s="1"/>
      <c r="BH28" s="1"/>
      <c r="BI28" s="1"/>
    </row>
    <row r="29" spans="1:61" ht="15" customHeight="1">
      <c r="A29" s="1"/>
      <c r="B29" s="287"/>
      <c r="C29" s="145"/>
      <c r="D29" s="146"/>
      <c r="E29" s="157"/>
      <c r="F29" s="145"/>
      <c r="G29" s="145"/>
      <c r="H29" s="145"/>
      <c r="I29" s="146"/>
      <c r="J29" s="72" t="str">
        <f>IF(AND('Mapa final'!$AA$25="Media",'Mapa final'!$AC$25="Leve"),CONCATENATE("R4C",'Mapa final'!$Q$25),"")</f>
        <v/>
      </c>
      <c r="K29" s="73" t="str">
        <f>IF(AND('Mapa final'!$AA$26="Media",'Mapa final'!$AC$26="Leve"),CONCATENATE("R4C",'Mapa final'!$Q$26),"")</f>
        <v/>
      </c>
      <c r="L29" s="73" t="str">
        <f>IF(AND('Mapa final'!$AA$27="Media",'Mapa final'!$AC$27="Leve"),CONCATENATE("R4C",'Mapa final'!$Q$27),"")</f>
        <v/>
      </c>
      <c r="M29" s="73" t="str">
        <f>IF(AND('Mapa final'!$AA$28="Media",'Mapa final'!$AC$28="Leve"),CONCATENATE("R4C",'Mapa final'!$Q$28),"")</f>
        <v/>
      </c>
      <c r="N29" s="73" t="str">
        <f>IF(AND('Mapa final'!$AA$29="Media",'Mapa final'!$AC$29="Leve"),CONCATENATE("R4C",'Mapa final'!$Q$29),"")</f>
        <v/>
      </c>
      <c r="O29" s="74" t="str">
        <f>IF(AND('Mapa final'!$AA$30="Media",'Mapa final'!$AC$30="Leve"),CONCATENATE("R4C",'Mapa final'!$Q$30),"")</f>
        <v/>
      </c>
      <c r="P29" s="72" t="str">
        <f>IF(AND('Mapa final'!$AA$25="Media",'Mapa final'!$AC$25="Menor"),CONCATENATE("R4C",'Mapa final'!$Q$25),"")</f>
        <v/>
      </c>
      <c r="Q29" s="73" t="str">
        <f>IF(AND('Mapa final'!$AA$26="Media",'Mapa final'!$AC$26="Menor"),CONCATENATE("R4C",'Mapa final'!$Q$26),"")</f>
        <v/>
      </c>
      <c r="R29" s="73" t="str">
        <f>IF(AND('Mapa final'!$AA$27="Media",'Mapa final'!$AC$27="Menor"),CONCATENATE("R4C",'Mapa final'!$Q$27),"")</f>
        <v/>
      </c>
      <c r="S29" s="73" t="str">
        <f>IF(AND('Mapa final'!$AA$28="Media",'Mapa final'!$AC$28="Menor"),CONCATENATE("R4C",'Mapa final'!$Q$28),"")</f>
        <v/>
      </c>
      <c r="T29" s="73" t="str">
        <f>IF(AND('Mapa final'!$AA$29="Media",'Mapa final'!$AC$29="Menor"),CONCATENATE("R4C",'Mapa final'!$Q$29),"")</f>
        <v/>
      </c>
      <c r="U29" s="74" t="str">
        <f>IF(AND('Mapa final'!$AA$30="Media",'Mapa final'!$AC$30="Menor"),CONCATENATE("R4C",'Mapa final'!$Q$30),"")</f>
        <v/>
      </c>
      <c r="V29" s="72" t="str">
        <f>IF(AND('Mapa final'!$AA$25="Media",'Mapa final'!$AC$25="Moderado"),CONCATENATE("R4C",'Mapa final'!$Q$25),"")</f>
        <v/>
      </c>
      <c r="W29" s="73" t="str">
        <f>IF(AND('Mapa final'!$AA$26="Media",'Mapa final'!$AC$26="Moderado"),CONCATENATE("R4C",'Mapa final'!$Q$26),"")</f>
        <v/>
      </c>
      <c r="X29" s="73" t="str">
        <f>IF(AND('Mapa final'!$AA$27="Media",'Mapa final'!$AC$27="Moderado"),CONCATENATE("R4C",'Mapa final'!$Q$27),"")</f>
        <v/>
      </c>
      <c r="Y29" s="73" t="str">
        <f>IF(AND('Mapa final'!$AA$28="Media",'Mapa final'!$AC$28="Moderado"),CONCATENATE("R4C",'Mapa final'!$Q$28),"")</f>
        <v/>
      </c>
      <c r="Z29" s="73" t="str">
        <f>IF(AND('Mapa final'!$AA$29="Media",'Mapa final'!$AC$29="Moderado"),CONCATENATE("R4C",'Mapa final'!$Q$29),"")</f>
        <v/>
      </c>
      <c r="AA29" s="74" t="str">
        <f>IF(AND('Mapa final'!$AA$30="Media",'Mapa final'!$AC$30="Moderado"),CONCATENATE("R4C",'Mapa final'!$Q$30),"")</f>
        <v/>
      </c>
      <c r="AB29" s="57" t="str">
        <f>IF(AND('Mapa final'!$AA$25="Media",'Mapa final'!$AC$25="Mayor"),CONCATENATE("R4C",'Mapa final'!$Q$25),"")</f>
        <v/>
      </c>
      <c r="AC29" s="58" t="str">
        <f>IF(AND('Mapa final'!$AA$26="Media",'Mapa final'!$AC$26="Mayor"),CONCATENATE("R4C",'Mapa final'!$Q$26),"")</f>
        <v/>
      </c>
      <c r="AD29" s="58" t="str">
        <f>IF(AND('Mapa final'!$AA$27="Media",'Mapa final'!$AC$27="Mayor"),CONCATENATE("R4C",'Mapa final'!$Q$27),"")</f>
        <v/>
      </c>
      <c r="AE29" s="58" t="str">
        <f>IF(AND('Mapa final'!$AA$28="Media",'Mapa final'!$AC$28="Mayor"),CONCATENATE("R4C",'Mapa final'!$Q$28),"")</f>
        <v/>
      </c>
      <c r="AF29" s="58" t="str">
        <f>IF(AND('Mapa final'!$AA$29="Media",'Mapa final'!$AC$29="Mayor"),CONCATENATE("R4C",'Mapa final'!$Q$29),"")</f>
        <v/>
      </c>
      <c r="AG29" s="59" t="str">
        <f>IF(AND('Mapa final'!$AA$30="Media",'Mapa final'!$AC$30="Mayor"),CONCATENATE("R4C",'Mapa final'!$Q$30),"")</f>
        <v/>
      </c>
      <c r="AH29" s="60" t="str">
        <f>IF(AND('Mapa final'!$AA$25="Media",'Mapa final'!$AC$25="Catastrófico"),CONCATENATE("R4C",'Mapa final'!$Q$25),"")</f>
        <v/>
      </c>
      <c r="AI29" s="61" t="str">
        <f>IF(AND('Mapa final'!$AA$26="Media",'Mapa final'!$AC$26="Catastrófico"),CONCATENATE("R4C",'Mapa final'!$Q$26),"")</f>
        <v/>
      </c>
      <c r="AJ29" s="61" t="str">
        <f>IF(AND('Mapa final'!$AA$27="Media",'Mapa final'!$AC$27="Catastrófico"),CONCATENATE("R4C",'Mapa final'!$Q$27),"")</f>
        <v/>
      </c>
      <c r="AK29" s="61" t="str">
        <f>IF(AND('Mapa final'!$AA$28="Media",'Mapa final'!$AC$28="Catastrófico"),CONCATENATE("R4C",'Mapa final'!$Q$28),"")</f>
        <v/>
      </c>
      <c r="AL29" s="61" t="str">
        <f>IF(AND('Mapa final'!$AA$29="Media",'Mapa final'!$AC$29="Catastrófico"),CONCATENATE("R4C",'Mapa final'!$Q$29),"")</f>
        <v/>
      </c>
      <c r="AM29" s="62" t="str">
        <f>IF(AND('Mapa final'!$AA$30="Media",'Mapa final'!$AC$30="Catastrófico"),CONCATENATE("R4C",'Mapa final'!$Q$30),"")</f>
        <v/>
      </c>
      <c r="AN29" s="1"/>
      <c r="AO29" s="270"/>
      <c r="AP29" s="145"/>
      <c r="AQ29" s="145"/>
      <c r="AR29" s="145"/>
      <c r="AS29" s="145"/>
      <c r="AT29" s="271"/>
      <c r="AU29" s="1"/>
      <c r="AV29" s="1"/>
      <c r="AW29" s="1"/>
      <c r="AX29" s="1"/>
      <c r="AY29" s="1"/>
      <c r="AZ29" s="1"/>
      <c r="BA29" s="1"/>
      <c r="BB29" s="1"/>
      <c r="BC29" s="1"/>
      <c r="BD29" s="1"/>
      <c r="BE29" s="1"/>
      <c r="BF29" s="1"/>
      <c r="BG29" s="1"/>
      <c r="BH29" s="1"/>
      <c r="BI29" s="1"/>
    </row>
    <row r="30" spans="1:61" ht="15" customHeight="1">
      <c r="A30" s="1"/>
      <c r="B30" s="287"/>
      <c r="C30" s="145"/>
      <c r="D30" s="146"/>
      <c r="E30" s="157"/>
      <c r="F30" s="145"/>
      <c r="G30" s="145"/>
      <c r="H30" s="145"/>
      <c r="I30" s="146"/>
      <c r="J30" s="72" t="str">
        <f>IF(AND('Mapa final'!$AA$31="Media",'Mapa final'!$AC$31="Leve"),CONCATENATE("R5C",'Mapa final'!$Q$31),"")</f>
        <v/>
      </c>
      <c r="K30" s="73" t="str">
        <f>IF(AND('Mapa final'!$AA$32="Media",'Mapa final'!$AC$32="Leve"),CONCATENATE("R5C",'Mapa final'!$Q$32),"")</f>
        <v/>
      </c>
      <c r="L30" s="73" t="str">
        <f>IF(AND('Mapa final'!$AA$33="Media",'Mapa final'!$AC$33="Leve"),CONCATENATE("R5C",'Mapa final'!$Q$33),"")</f>
        <v/>
      </c>
      <c r="M30" s="73" t="str">
        <f>IF(AND('Mapa final'!$AA$34="Media",'Mapa final'!$AC$34="Leve"),CONCATENATE("R5C",'Mapa final'!$Q$34),"")</f>
        <v/>
      </c>
      <c r="N30" s="73" t="str">
        <f>IF(AND('Mapa final'!$AA$35="Media",'Mapa final'!$AC$35="Leve"),CONCATENATE("R5C",'Mapa final'!$Q$35),"")</f>
        <v/>
      </c>
      <c r="O30" s="74" t="str">
        <f>IF(AND('Mapa final'!$AA$36="Media",'Mapa final'!$AC$36="Leve"),CONCATENATE("R5C",'Mapa final'!$Q$36),"")</f>
        <v/>
      </c>
      <c r="P30" s="72" t="str">
        <f>IF(AND('Mapa final'!$AA$31="Media",'Mapa final'!$AC$31="Menor"),CONCATENATE("R5C",'Mapa final'!$Q$31),"")</f>
        <v/>
      </c>
      <c r="Q30" s="73" t="str">
        <f>IF(AND('Mapa final'!$AA$32="Media",'Mapa final'!$AC$32="Menor"),CONCATENATE("R5C",'Mapa final'!$Q$32),"")</f>
        <v/>
      </c>
      <c r="R30" s="73" t="str">
        <f>IF(AND('Mapa final'!$AA$33="Media",'Mapa final'!$AC$33="Menor"),CONCATENATE("R5C",'Mapa final'!$Q$33),"")</f>
        <v/>
      </c>
      <c r="S30" s="73" t="str">
        <f>IF(AND('Mapa final'!$AA$34="Media",'Mapa final'!$AC$34="Menor"),CONCATENATE("R5C",'Mapa final'!$Q$34),"")</f>
        <v/>
      </c>
      <c r="T30" s="73" t="str">
        <f>IF(AND('Mapa final'!$AA$35="Media",'Mapa final'!$AC$35="Menor"),CONCATENATE("R5C",'Mapa final'!$Q$35),"")</f>
        <v/>
      </c>
      <c r="U30" s="74" t="str">
        <f>IF(AND('Mapa final'!$AA$36="Media",'Mapa final'!$AC$36="Menor"),CONCATENATE("R5C",'Mapa final'!$Q$36),"")</f>
        <v/>
      </c>
      <c r="V30" s="72" t="str">
        <f>IF(AND('Mapa final'!$AA$31="Media",'Mapa final'!$AC$31="Moderado"),CONCATENATE("R5C",'Mapa final'!$Q$31),"")</f>
        <v/>
      </c>
      <c r="W30" s="73" t="str">
        <f>IF(AND('Mapa final'!$AA$32="Media",'Mapa final'!$AC$32="Moderado"),CONCATENATE("R5C",'Mapa final'!$Q$32),"")</f>
        <v/>
      </c>
      <c r="X30" s="73" t="str">
        <f>IF(AND('Mapa final'!$AA$33="Media",'Mapa final'!$AC$33="Moderado"),CONCATENATE("R5C",'Mapa final'!$Q$33),"")</f>
        <v/>
      </c>
      <c r="Y30" s="73" t="str">
        <f>IF(AND('Mapa final'!$AA$34="Media",'Mapa final'!$AC$34="Moderado"),CONCATENATE("R5C",'Mapa final'!$Q$34),"")</f>
        <v/>
      </c>
      <c r="Z30" s="73" t="str">
        <f>IF(AND('Mapa final'!$AA$35="Media",'Mapa final'!$AC$35="Moderado"),CONCATENATE("R5C",'Mapa final'!$Q$35),"")</f>
        <v/>
      </c>
      <c r="AA30" s="74" t="str">
        <f>IF(AND('Mapa final'!$AA$36="Media",'Mapa final'!$AC$36="Moderado"),CONCATENATE("R5C",'Mapa final'!$Q$36),"")</f>
        <v/>
      </c>
      <c r="AB30" s="57" t="str">
        <f>IF(AND('Mapa final'!$AA$31="Media",'Mapa final'!$AC$31="Mayor"),CONCATENATE("R5C",'Mapa final'!$Q$31),"")</f>
        <v/>
      </c>
      <c r="AC30" s="58" t="str">
        <f>IF(AND('Mapa final'!$AA$32="Media",'Mapa final'!$AC$32="Mayor"),CONCATENATE("R5C",'Mapa final'!$Q$32),"")</f>
        <v/>
      </c>
      <c r="AD30" s="58" t="str">
        <f>IF(AND('Mapa final'!$AA$33="Media",'Mapa final'!$AC$33="Mayor"),CONCATENATE("R5C",'Mapa final'!$Q$33),"")</f>
        <v/>
      </c>
      <c r="AE30" s="58" t="str">
        <f>IF(AND('Mapa final'!$AA$34="Media",'Mapa final'!$AC$34="Mayor"),CONCATENATE("R5C",'Mapa final'!$Q$34),"")</f>
        <v/>
      </c>
      <c r="AF30" s="58" t="str">
        <f>IF(AND('Mapa final'!$AA$35="Media",'Mapa final'!$AC$35="Mayor"),CONCATENATE("R5C",'Mapa final'!$Q$35),"")</f>
        <v/>
      </c>
      <c r="AG30" s="59" t="str">
        <f>IF(AND('Mapa final'!$AA$36="Media",'Mapa final'!$AC$36="Mayor"),CONCATENATE("R5C",'Mapa final'!$Q$36),"")</f>
        <v/>
      </c>
      <c r="AH30" s="60" t="str">
        <f>IF(AND('Mapa final'!$AA$31="Media",'Mapa final'!$AC$31="Catastrófico"),CONCATENATE("R5C",'Mapa final'!$Q$31),"")</f>
        <v/>
      </c>
      <c r="AI30" s="61" t="str">
        <f>IF(AND('Mapa final'!$AA$32="Media",'Mapa final'!$AC$32="Catastrófico"),CONCATENATE("R5C",'Mapa final'!$Q$32),"")</f>
        <v/>
      </c>
      <c r="AJ30" s="61" t="str">
        <f>IF(AND('Mapa final'!$AA$33="Media",'Mapa final'!$AC$33="Catastrófico"),CONCATENATE("R5C",'Mapa final'!$Q$33),"")</f>
        <v/>
      </c>
      <c r="AK30" s="61" t="str">
        <f>IF(AND('Mapa final'!$AA$34="Media",'Mapa final'!$AC$34="Catastrófico"),CONCATENATE("R5C",'Mapa final'!$Q$34),"")</f>
        <v/>
      </c>
      <c r="AL30" s="61" t="str">
        <f>IF(AND('Mapa final'!$AA$35="Media",'Mapa final'!$AC$35="Catastrófico"),CONCATENATE("R5C",'Mapa final'!$Q$35),"")</f>
        <v/>
      </c>
      <c r="AM30" s="62" t="str">
        <f>IF(AND('Mapa final'!$AA$36="Media",'Mapa final'!$AC$36="Catastrófico"),CONCATENATE("R5C",'Mapa final'!$Q$36),"")</f>
        <v/>
      </c>
      <c r="AN30" s="1"/>
      <c r="AO30" s="270"/>
      <c r="AP30" s="145"/>
      <c r="AQ30" s="145"/>
      <c r="AR30" s="145"/>
      <c r="AS30" s="145"/>
      <c r="AT30" s="271"/>
      <c r="AU30" s="1"/>
      <c r="AV30" s="1"/>
      <c r="AW30" s="1"/>
      <c r="AX30" s="1"/>
      <c r="AY30" s="1"/>
      <c r="AZ30" s="1"/>
      <c r="BA30" s="1"/>
      <c r="BB30" s="1"/>
      <c r="BC30" s="1"/>
      <c r="BD30" s="1"/>
      <c r="BE30" s="1"/>
      <c r="BF30" s="1"/>
      <c r="BG30" s="1"/>
      <c r="BH30" s="1"/>
      <c r="BI30" s="1"/>
    </row>
    <row r="31" spans="1:61" ht="15" customHeight="1">
      <c r="A31" s="1"/>
      <c r="B31" s="287"/>
      <c r="C31" s="145"/>
      <c r="D31" s="146"/>
      <c r="E31" s="157"/>
      <c r="F31" s="145"/>
      <c r="G31" s="145"/>
      <c r="H31" s="145"/>
      <c r="I31" s="146"/>
      <c r="J31" s="72" t="str">
        <f>IF(AND('Mapa final'!$AA$37="Media",'Mapa final'!$AC$37="Leve"),CONCATENATE("R6C",'Mapa final'!$Q$37),"")</f>
        <v/>
      </c>
      <c r="K31" s="73" t="str">
        <f>IF(AND('Mapa final'!$AA$38="Media",'Mapa final'!$AC$38="Leve"),CONCATENATE("R6C",'Mapa final'!$Q$38),"")</f>
        <v/>
      </c>
      <c r="L31" s="73" t="str">
        <f>IF(AND('Mapa final'!$AA$39="Media",'Mapa final'!$AC$39="Leve"),CONCATENATE("R6C",'Mapa final'!$Q$39),"")</f>
        <v/>
      </c>
      <c r="M31" s="73" t="str">
        <f>IF(AND('Mapa final'!$AA$40="Media",'Mapa final'!$AC$40="Leve"),CONCATENATE("R6C",'Mapa final'!$Q$40),"")</f>
        <v/>
      </c>
      <c r="N31" s="73" t="str">
        <f>IF(AND('Mapa final'!$AA$41="Media",'Mapa final'!$AC$41="Leve"),CONCATENATE("R6C",'Mapa final'!$Q$41),"")</f>
        <v/>
      </c>
      <c r="O31" s="74" t="str">
        <f>IF(AND('Mapa final'!$AA$42="Media",'Mapa final'!$AC$42="Leve"),CONCATENATE("R6C",'Mapa final'!$Q$42),"")</f>
        <v/>
      </c>
      <c r="P31" s="72" t="str">
        <f>IF(AND('Mapa final'!$AA$37="Media",'Mapa final'!$AC$37="Menor"),CONCATENATE("R6C",'Mapa final'!$Q$37),"")</f>
        <v/>
      </c>
      <c r="Q31" s="73" t="str">
        <f>IF(AND('Mapa final'!$AA$38="Media",'Mapa final'!$AC$38="Menor"),CONCATENATE("R6C",'Mapa final'!$Q$38),"")</f>
        <v/>
      </c>
      <c r="R31" s="73" t="str">
        <f>IF(AND('Mapa final'!$AA$39="Media",'Mapa final'!$AC$39="Menor"),CONCATENATE("R6C",'Mapa final'!$Q$39),"")</f>
        <v/>
      </c>
      <c r="S31" s="73" t="str">
        <f>IF(AND('Mapa final'!$AA$40="Media",'Mapa final'!$AC$40="Menor"),CONCATENATE("R6C",'Mapa final'!$Q$40),"")</f>
        <v/>
      </c>
      <c r="T31" s="73" t="str">
        <f>IF(AND('Mapa final'!$AA$41="Media",'Mapa final'!$AC$41="Menor"),CONCATENATE("R6C",'Mapa final'!$Q$41),"")</f>
        <v/>
      </c>
      <c r="U31" s="74" t="str">
        <f>IF(AND('Mapa final'!$AA$42="Media",'Mapa final'!$AC$42="Menor"),CONCATENATE("R6C",'Mapa final'!$Q$42),"")</f>
        <v/>
      </c>
      <c r="V31" s="72" t="str">
        <f>IF(AND('Mapa final'!$AA$37="Media",'Mapa final'!$AC$37="Moderado"),CONCATENATE("R6C",'Mapa final'!$Q$37),"")</f>
        <v/>
      </c>
      <c r="W31" s="73" t="str">
        <f>IF(AND('Mapa final'!$AA$38="Media",'Mapa final'!$AC$38="Moderado"),CONCATENATE("R6C",'Mapa final'!$Q$38),"")</f>
        <v/>
      </c>
      <c r="X31" s="73" t="str">
        <f>IF(AND('Mapa final'!$AA$39="Media",'Mapa final'!$AC$39="Moderado"),CONCATENATE("R6C",'Mapa final'!$Q$39),"")</f>
        <v/>
      </c>
      <c r="Y31" s="73" t="str">
        <f>IF(AND('Mapa final'!$AA$40="Media",'Mapa final'!$AC$40="Moderado"),CONCATENATE("R6C",'Mapa final'!$Q$40),"")</f>
        <v/>
      </c>
      <c r="Z31" s="73" t="str">
        <f>IF(AND('Mapa final'!$AA$41="Media",'Mapa final'!$AC$41="Moderado"),CONCATENATE("R6C",'Mapa final'!$Q$41),"")</f>
        <v/>
      </c>
      <c r="AA31" s="74" t="str">
        <f>IF(AND('Mapa final'!$AA$42="Media",'Mapa final'!$AC$42="Moderado"),CONCATENATE("R6C",'Mapa final'!$Q$42),"")</f>
        <v/>
      </c>
      <c r="AB31" s="57" t="str">
        <f>IF(AND('Mapa final'!$AA$37="Media",'Mapa final'!$AC$37="Mayor"),CONCATENATE("R6C",'Mapa final'!$Q$37),"")</f>
        <v/>
      </c>
      <c r="AC31" s="58" t="str">
        <f>IF(AND('Mapa final'!$AA$38="Media",'Mapa final'!$AC$38="Mayor"),CONCATENATE("R6C",'Mapa final'!$Q$38),"")</f>
        <v/>
      </c>
      <c r="AD31" s="58" t="str">
        <f>IF(AND('Mapa final'!$AA$39="Media",'Mapa final'!$AC$39="Mayor"),CONCATENATE("R6C",'Mapa final'!$Q$39),"")</f>
        <v/>
      </c>
      <c r="AE31" s="58" t="str">
        <f>IF(AND('Mapa final'!$AA$40="Media",'Mapa final'!$AC$40="Mayor"),CONCATENATE("R6C",'Mapa final'!$Q$40),"")</f>
        <v/>
      </c>
      <c r="AF31" s="58" t="str">
        <f>IF(AND('Mapa final'!$AA$41="Media",'Mapa final'!$AC$41="Mayor"),CONCATENATE("R6C",'Mapa final'!$Q$41),"")</f>
        <v/>
      </c>
      <c r="AG31" s="59" t="str">
        <f>IF(AND('Mapa final'!$AA$42="Media",'Mapa final'!$AC$42="Mayor"),CONCATENATE("R6C",'Mapa final'!$Q$42),"")</f>
        <v/>
      </c>
      <c r="AH31" s="60" t="str">
        <f>IF(AND('Mapa final'!$AA$37="Media",'Mapa final'!$AC$37="Catastrófico"),CONCATENATE("R6C",'Mapa final'!$Q$37),"")</f>
        <v/>
      </c>
      <c r="AI31" s="61" t="str">
        <f>IF(AND('Mapa final'!$AA$38="Media",'Mapa final'!$AC$38="Catastrófico"),CONCATENATE("R6C",'Mapa final'!$Q$38),"")</f>
        <v/>
      </c>
      <c r="AJ31" s="61" t="str">
        <f>IF(AND('Mapa final'!$AA$39="Media",'Mapa final'!$AC$39="Catastrófico"),CONCATENATE("R6C",'Mapa final'!$Q$39),"")</f>
        <v/>
      </c>
      <c r="AK31" s="61" t="str">
        <f>IF(AND('Mapa final'!$AA$40="Media",'Mapa final'!$AC$40="Catastrófico"),CONCATENATE("R6C",'Mapa final'!$Q$40),"")</f>
        <v/>
      </c>
      <c r="AL31" s="61" t="str">
        <f>IF(AND('Mapa final'!$AA$41="Media",'Mapa final'!$AC$41="Catastrófico"),CONCATENATE("R6C",'Mapa final'!$Q$41),"")</f>
        <v/>
      </c>
      <c r="AM31" s="62" t="str">
        <f>IF(AND('Mapa final'!$AA$42="Media",'Mapa final'!$AC$42="Catastrófico"),CONCATENATE("R6C",'Mapa final'!$Q$42),"")</f>
        <v/>
      </c>
      <c r="AN31" s="1"/>
      <c r="AO31" s="270"/>
      <c r="AP31" s="145"/>
      <c r="AQ31" s="145"/>
      <c r="AR31" s="145"/>
      <c r="AS31" s="145"/>
      <c r="AT31" s="271"/>
      <c r="AU31" s="1"/>
      <c r="AV31" s="1"/>
      <c r="AW31" s="1"/>
      <c r="AX31" s="1"/>
      <c r="AY31" s="1"/>
      <c r="AZ31" s="1"/>
      <c r="BA31" s="1"/>
      <c r="BB31" s="1"/>
      <c r="BC31" s="1"/>
      <c r="BD31" s="1"/>
      <c r="BE31" s="1"/>
      <c r="BF31" s="1"/>
      <c r="BG31" s="1"/>
      <c r="BH31" s="1"/>
      <c r="BI31" s="1"/>
    </row>
    <row r="32" spans="1:61" ht="15" customHeight="1">
      <c r="A32" s="1"/>
      <c r="B32" s="287"/>
      <c r="C32" s="145"/>
      <c r="D32" s="146"/>
      <c r="E32" s="157"/>
      <c r="F32" s="145"/>
      <c r="G32" s="145"/>
      <c r="H32" s="145"/>
      <c r="I32" s="146"/>
      <c r="J32" s="72" t="str">
        <f>IF(AND('Mapa final'!$AA$43="Media",'Mapa final'!$AC$43="Leve"),CONCATENATE("R7C",'Mapa final'!$Q$43),"")</f>
        <v/>
      </c>
      <c r="K32" s="73" t="str">
        <f>IF(AND('Mapa final'!$AA$44="Media",'Mapa final'!$AC$44="Leve"),CONCATENATE("R7C",'Mapa final'!$Q$44),"")</f>
        <v/>
      </c>
      <c r="L32" s="73" t="str">
        <f>IF(AND('Mapa final'!$AA$45="Media",'Mapa final'!$AC$45="Leve"),CONCATENATE("R7C",'Mapa final'!$Q$45),"")</f>
        <v/>
      </c>
      <c r="M32" s="73" t="str">
        <f>IF(AND('Mapa final'!$AA$46="Media",'Mapa final'!$AC$46="Leve"),CONCATENATE("R7C",'Mapa final'!$Q$46),"")</f>
        <v/>
      </c>
      <c r="N32" s="73" t="str">
        <f>IF(AND('Mapa final'!$AA$47="Media",'Mapa final'!$AC$47="Leve"),CONCATENATE("R7C",'Mapa final'!$Q$47),"")</f>
        <v/>
      </c>
      <c r="O32" s="74" t="str">
        <f>IF(AND('Mapa final'!$AA$48="Media",'Mapa final'!$AC$48="Leve"),CONCATENATE("R7C",'Mapa final'!$Q$48),"")</f>
        <v/>
      </c>
      <c r="P32" s="72" t="str">
        <f>IF(AND('Mapa final'!$AA$43="Media",'Mapa final'!$AC$43="Menor"),CONCATENATE("R7C",'Mapa final'!$Q$43),"")</f>
        <v/>
      </c>
      <c r="Q32" s="73" t="str">
        <f>IF(AND('Mapa final'!$AA$44="Media",'Mapa final'!$AC$44="Menor"),CONCATENATE("R7C",'Mapa final'!$Q$44),"")</f>
        <v/>
      </c>
      <c r="R32" s="73" t="str">
        <f>IF(AND('Mapa final'!$AA$45="Media",'Mapa final'!$AC$45="Menor"),CONCATENATE("R7C",'Mapa final'!$Q$45),"")</f>
        <v/>
      </c>
      <c r="S32" s="73" t="str">
        <f>IF(AND('Mapa final'!$AA$46="Media",'Mapa final'!$AC$46="Menor"),CONCATENATE("R7C",'Mapa final'!$Q$46),"")</f>
        <v/>
      </c>
      <c r="T32" s="73" t="str">
        <f>IF(AND('Mapa final'!$AA$47="Media",'Mapa final'!$AC$47="Menor"),CONCATENATE("R7C",'Mapa final'!$Q$47),"")</f>
        <v/>
      </c>
      <c r="U32" s="74" t="str">
        <f>IF(AND('Mapa final'!$AA$48="Media",'Mapa final'!$AC$48="Menor"),CONCATENATE("R7C",'Mapa final'!$Q$48),"")</f>
        <v/>
      </c>
      <c r="V32" s="72" t="str">
        <f>IF(AND('Mapa final'!$AA$43="Media",'Mapa final'!$AC$43="Moderado"),CONCATENATE("R7C",'Mapa final'!$Q$43),"")</f>
        <v/>
      </c>
      <c r="W32" s="73" t="str">
        <f>IF(AND('Mapa final'!$AA$44="Media",'Mapa final'!$AC$44="Moderado"),CONCATENATE("R7C",'Mapa final'!$Q$44),"")</f>
        <v/>
      </c>
      <c r="X32" s="73" t="str">
        <f>IF(AND('Mapa final'!$AA$45="Media",'Mapa final'!$AC$45="Moderado"),CONCATENATE("R7C",'Mapa final'!$Q$45),"")</f>
        <v/>
      </c>
      <c r="Y32" s="73" t="str">
        <f>IF(AND('Mapa final'!$AA$46="Media",'Mapa final'!$AC$46="Moderado"),CONCATENATE("R7C",'Mapa final'!$Q$46),"")</f>
        <v/>
      </c>
      <c r="Z32" s="73" t="str">
        <f>IF(AND('Mapa final'!$AA$47="Media",'Mapa final'!$AC$47="Moderado"),CONCATENATE("R7C",'Mapa final'!$Q$47),"")</f>
        <v/>
      </c>
      <c r="AA32" s="74" t="str">
        <f>IF(AND('Mapa final'!$AA$48="Media",'Mapa final'!$AC$48="Moderado"),CONCATENATE("R7C",'Mapa final'!$Q$48),"")</f>
        <v/>
      </c>
      <c r="AB32" s="57" t="str">
        <f>IF(AND('Mapa final'!$AA$43="Media",'Mapa final'!$AC$43="Mayor"),CONCATENATE("R7C",'Mapa final'!$Q$43),"")</f>
        <v/>
      </c>
      <c r="AC32" s="58" t="str">
        <f>IF(AND('Mapa final'!$AA$44="Media",'Mapa final'!$AC$44="Mayor"),CONCATENATE("R7C",'Mapa final'!$Q$44),"")</f>
        <v/>
      </c>
      <c r="AD32" s="58" t="str">
        <f>IF(AND('Mapa final'!$AA$45="Media",'Mapa final'!$AC$45="Mayor"),CONCATENATE("R7C",'Mapa final'!$Q$45),"")</f>
        <v/>
      </c>
      <c r="AE32" s="58" t="str">
        <f>IF(AND('Mapa final'!$AA$46="Media",'Mapa final'!$AC$46="Mayor"),CONCATENATE("R7C",'Mapa final'!$Q$46),"")</f>
        <v/>
      </c>
      <c r="AF32" s="58" t="str">
        <f>IF(AND('Mapa final'!$AA$47="Media",'Mapa final'!$AC$47="Mayor"),CONCATENATE("R7C",'Mapa final'!$Q$47),"")</f>
        <v/>
      </c>
      <c r="AG32" s="59" t="str">
        <f>IF(AND('Mapa final'!$AA$48="Media",'Mapa final'!$AC$48="Mayor"),CONCATENATE("R7C",'Mapa final'!$Q$48),"")</f>
        <v/>
      </c>
      <c r="AH32" s="60" t="str">
        <f>IF(AND('Mapa final'!$AA$43="Media",'Mapa final'!$AC$43="Catastrófico"),CONCATENATE("R7C",'Mapa final'!$Q$43),"")</f>
        <v/>
      </c>
      <c r="AI32" s="61" t="str">
        <f>IF(AND('Mapa final'!$AA$44="Media",'Mapa final'!$AC$44="Catastrófico"),CONCATENATE("R7C",'Mapa final'!$Q$44),"")</f>
        <v/>
      </c>
      <c r="AJ32" s="61" t="str">
        <f>IF(AND('Mapa final'!$AA$45="Media",'Mapa final'!$AC$45="Catastrófico"),CONCATENATE("R7C",'Mapa final'!$Q$45),"")</f>
        <v/>
      </c>
      <c r="AK32" s="61" t="str">
        <f>IF(AND('Mapa final'!$AA$46="Media",'Mapa final'!$AC$46="Catastrófico"),CONCATENATE("R7C",'Mapa final'!$Q$46),"")</f>
        <v/>
      </c>
      <c r="AL32" s="61" t="str">
        <f>IF(AND('Mapa final'!$AA$47="Media",'Mapa final'!$AC$47="Catastrófico"),CONCATENATE("R7C",'Mapa final'!$Q$47),"")</f>
        <v/>
      </c>
      <c r="AM32" s="62" t="str">
        <f>IF(AND('Mapa final'!$AA$48="Media",'Mapa final'!$AC$48="Catastrófico"),CONCATENATE("R7C",'Mapa final'!$Q$48),"")</f>
        <v/>
      </c>
      <c r="AN32" s="1"/>
      <c r="AO32" s="270"/>
      <c r="AP32" s="145"/>
      <c r="AQ32" s="145"/>
      <c r="AR32" s="145"/>
      <c r="AS32" s="145"/>
      <c r="AT32" s="271"/>
      <c r="AU32" s="1"/>
      <c r="AV32" s="1"/>
      <c r="AW32" s="1"/>
      <c r="AX32" s="1"/>
      <c r="AY32" s="1"/>
      <c r="AZ32" s="1"/>
      <c r="BA32" s="1"/>
      <c r="BB32" s="1"/>
      <c r="BC32" s="1"/>
      <c r="BD32" s="1"/>
      <c r="BE32" s="1"/>
      <c r="BF32" s="1"/>
      <c r="BG32" s="1"/>
      <c r="BH32" s="1"/>
      <c r="BI32" s="1"/>
    </row>
    <row r="33" spans="1:61" ht="15" customHeight="1">
      <c r="A33" s="1"/>
      <c r="B33" s="287"/>
      <c r="C33" s="145"/>
      <c r="D33" s="146"/>
      <c r="E33" s="157"/>
      <c r="F33" s="145"/>
      <c r="G33" s="145"/>
      <c r="H33" s="145"/>
      <c r="I33" s="146"/>
      <c r="J33" s="72" t="str">
        <f>IF(AND('Mapa final'!$AA$49="Media",'Mapa final'!$AC$49="Leve"),CONCATENATE("R8C",'Mapa final'!$Q$49),"")</f>
        <v/>
      </c>
      <c r="K33" s="73" t="str">
        <f>IF(AND('Mapa final'!$AA$50="Media",'Mapa final'!$AC$50="Leve"),CONCATENATE("R8C",'Mapa final'!$Q$50),"")</f>
        <v/>
      </c>
      <c r="L33" s="73" t="str">
        <f>IF(AND('Mapa final'!$AA$51="Media",'Mapa final'!$AC$51="Leve"),CONCATENATE("R8C",'Mapa final'!$Q$51),"")</f>
        <v/>
      </c>
      <c r="M33" s="73" t="str">
        <f>IF(AND('Mapa final'!$AA$52="Media",'Mapa final'!$AC$52="Leve"),CONCATENATE("R8C",'Mapa final'!$Q$52),"")</f>
        <v/>
      </c>
      <c r="N33" s="73" t="str">
        <f>IF(AND('Mapa final'!$AA$53="Media",'Mapa final'!$AC$53="Leve"),CONCATENATE("R8C",'Mapa final'!$Q$53),"")</f>
        <v/>
      </c>
      <c r="O33" s="74" t="str">
        <f>IF(AND('Mapa final'!$AA$54="Media",'Mapa final'!$AC$54="Leve"),CONCATENATE("R8C",'Mapa final'!$Q$54),"")</f>
        <v/>
      </c>
      <c r="P33" s="72" t="str">
        <f>IF(AND('Mapa final'!$AA$49="Media",'Mapa final'!$AC$49="Menor"),CONCATENATE("R8C",'Mapa final'!$Q$49),"")</f>
        <v/>
      </c>
      <c r="Q33" s="73" t="str">
        <f>IF(AND('Mapa final'!$AA$50="Media",'Mapa final'!$AC$50="Menor"),CONCATENATE("R8C",'Mapa final'!$Q$50),"")</f>
        <v/>
      </c>
      <c r="R33" s="73" t="str">
        <f>IF(AND('Mapa final'!$AA$51="Media",'Mapa final'!$AC$51="Menor"),CONCATENATE("R8C",'Mapa final'!$Q$51),"")</f>
        <v/>
      </c>
      <c r="S33" s="73" t="str">
        <f>IF(AND('Mapa final'!$AA$52="Media",'Mapa final'!$AC$52="Menor"),CONCATENATE("R8C",'Mapa final'!$Q$52),"")</f>
        <v/>
      </c>
      <c r="T33" s="73" t="str">
        <f>IF(AND('Mapa final'!$AA$53="Media",'Mapa final'!$AC$53="Menor"),CONCATENATE("R8C",'Mapa final'!$Q$53),"")</f>
        <v/>
      </c>
      <c r="U33" s="74" t="str">
        <f>IF(AND('Mapa final'!$AA$54="Media",'Mapa final'!$AC$54="Menor"),CONCATENATE("R8C",'Mapa final'!$Q$54),"")</f>
        <v/>
      </c>
      <c r="V33" s="72" t="str">
        <f>IF(AND('Mapa final'!$AA$49="Media",'Mapa final'!$AC$49="Moderado"),CONCATENATE("R8C",'Mapa final'!$Q$49),"")</f>
        <v/>
      </c>
      <c r="W33" s="73" t="str">
        <f>IF(AND('Mapa final'!$AA$50="Media",'Mapa final'!$AC$50="Moderado"),CONCATENATE("R8C",'Mapa final'!$Q$50),"")</f>
        <v/>
      </c>
      <c r="X33" s="73" t="str">
        <f>IF(AND('Mapa final'!$AA$51="Media",'Mapa final'!$AC$51="Moderado"),CONCATENATE("R8C",'Mapa final'!$Q$51),"")</f>
        <v/>
      </c>
      <c r="Y33" s="73" t="str">
        <f>IF(AND('Mapa final'!$AA$52="Media",'Mapa final'!$AC$52="Moderado"),CONCATENATE("R8C",'Mapa final'!$Q$52),"")</f>
        <v/>
      </c>
      <c r="Z33" s="73" t="str">
        <f>IF(AND('Mapa final'!$AA$53="Media",'Mapa final'!$AC$53="Moderado"),CONCATENATE("R8C",'Mapa final'!$Q$53),"")</f>
        <v/>
      </c>
      <c r="AA33" s="74" t="str">
        <f>IF(AND('Mapa final'!$AA$54="Media",'Mapa final'!$AC$54="Moderado"),CONCATENATE("R8C",'Mapa final'!$Q$54),"")</f>
        <v/>
      </c>
      <c r="AB33" s="57" t="str">
        <f>IF(AND('Mapa final'!$AA$49="Media",'Mapa final'!$AC$49="Mayor"),CONCATENATE("R8C",'Mapa final'!$Q$49),"")</f>
        <v/>
      </c>
      <c r="AC33" s="58" t="str">
        <f>IF(AND('Mapa final'!$AA$50="Media",'Mapa final'!$AC$50="Mayor"),CONCATENATE("R8C",'Mapa final'!$Q$50),"")</f>
        <v/>
      </c>
      <c r="AD33" s="58" t="str">
        <f>IF(AND('Mapa final'!$AA$51="Media",'Mapa final'!$AC$51="Mayor"),CONCATENATE("R8C",'Mapa final'!$Q$51),"")</f>
        <v/>
      </c>
      <c r="AE33" s="58" t="str">
        <f>IF(AND('Mapa final'!$AA$52="Media",'Mapa final'!$AC$52="Mayor"),CONCATENATE("R8C",'Mapa final'!$Q$52),"")</f>
        <v/>
      </c>
      <c r="AF33" s="58" t="str">
        <f>IF(AND('Mapa final'!$AA$53="Media",'Mapa final'!$AC$53="Mayor"),CONCATENATE("R8C",'Mapa final'!$Q$53),"")</f>
        <v/>
      </c>
      <c r="AG33" s="59" t="str">
        <f>IF(AND('Mapa final'!$AA$54="Media",'Mapa final'!$AC$54="Mayor"),CONCATENATE("R8C",'Mapa final'!$Q$54),"")</f>
        <v/>
      </c>
      <c r="AH33" s="60" t="str">
        <f>IF(AND('Mapa final'!$AA$49="Media",'Mapa final'!$AC$49="Catastrófico"),CONCATENATE("R8C",'Mapa final'!$Q$49),"")</f>
        <v/>
      </c>
      <c r="AI33" s="61" t="str">
        <f>IF(AND('Mapa final'!$AA$50="Media",'Mapa final'!$AC$50="Catastrófico"),CONCATENATE("R8C",'Mapa final'!$Q$50),"")</f>
        <v/>
      </c>
      <c r="AJ33" s="61" t="str">
        <f>IF(AND('Mapa final'!$AA$51="Media",'Mapa final'!$AC$51="Catastrófico"),CONCATENATE("R8C",'Mapa final'!$Q$51),"")</f>
        <v/>
      </c>
      <c r="AK33" s="61" t="str">
        <f>IF(AND('Mapa final'!$AA$52="Media",'Mapa final'!$AC$52="Catastrófico"),CONCATENATE("R8C",'Mapa final'!$Q$52),"")</f>
        <v/>
      </c>
      <c r="AL33" s="61" t="str">
        <f>IF(AND('Mapa final'!$AA$53="Media",'Mapa final'!$AC$53="Catastrófico"),CONCATENATE("R8C",'Mapa final'!$Q$53),"")</f>
        <v/>
      </c>
      <c r="AM33" s="62" t="str">
        <f>IF(AND('Mapa final'!$AA$54="Media",'Mapa final'!$AC$54="Catastrófico"),CONCATENATE("R8C",'Mapa final'!$Q$54),"")</f>
        <v/>
      </c>
      <c r="AN33" s="1"/>
      <c r="AO33" s="270"/>
      <c r="AP33" s="145"/>
      <c r="AQ33" s="145"/>
      <c r="AR33" s="145"/>
      <c r="AS33" s="145"/>
      <c r="AT33" s="271"/>
      <c r="AU33" s="1"/>
      <c r="AV33" s="1"/>
      <c r="AW33" s="1"/>
      <c r="AX33" s="1"/>
      <c r="AY33" s="1"/>
      <c r="AZ33" s="1"/>
      <c r="BA33" s="1"/>
      <c r="BB33" s="1"/>
      <c r="BC33" s="1"/>
      <c r="BD33" s="1"/>
      <c r="BE33" s="1"/>
      <c r="BF33" s="1"/>
      <c r="BG33" s="1"/>
      <c r="BH33" s="1"/>
      <c r="BI33" s="1"/>
    </row>
    <row r="34" spans="1:61" ht="15" customHeight="1">
      <c r="A34" s="1"/>
      <c r="B34" s="287"/>
      <c r="C34" s="145"/>
      <c r="D34" s="146"/>
      <c r="E34" s="157"/>
      <c r="F34" s="145"/>
      <c r="G34" s="145"/>
      <c r="H34" s="145"/>
      <c r="I34" s="146"/>
      <c r="J34" s="72" t="str">
        <f>IF(AND('Mapa final'!$AA$55="Media",'Mapa final'!$AC$55="Leve"),CONCATENATE("R9C",'Mapa final'!$Q$55),"")</f>
        <v/>
      </c>
      <c r="K34" s="73" t="str">
        <f>IF(AND('Mapa final'!$AA$56="Media",'Mapa final'!$AC$56="Leve"),CONCATENATE("R9C",'Mapa final'!$Q$56),"")</f>
        <v/>
      </c>
      <c r="L34" s="73" t="str">
        <f>IF(AND('Mapa final'!$AA$57="Media",'Mapa final'!$AC$57="Leve"),CONCATENATE("R9C",'Mapa final'!$Q$57),"")</f>
        <v/>
      </c>
      <c r="M34" s="73" t="str">
        <f>IF(AND('Mapa final'!$AA$58="Media",'Mapa final'!$AC$58="Leve"),CONCATENATE("R9C",'Mapa final'!$Q$58),"")</f>
        <v/>
      </c>
      <c r="N34" s="73" t="str">
        <f>IF(AND('Mapa final'!$AA$59="Media",'Mapa final'!$AC$59="Leve"),CONCATENATE("R9C",'Mapa final'!$Q$59),"")</f>
        <v/>
      </c>
      <c r="O34" s="74" t="str">
        <f>IF(AND('Mapa final'!$AA$60="Media",'Mapa final'!$AC$60="Leve"),CONCATENATE("R9C",'Mapa final'!$Q$60),"")</f>
        <v/>
      </c>
      <c r="P34" s="72" t="str">
        <f>IF(AND('Mapa final'!$AA$55="Media",'Mapa final'!$AC$55="Menor"),CONCATENATE("R9C",'Mapa final'!$Q$55),"")</f>
        <v/>
      </c>
      <c r="Q34" s="73" t="str">
        <f>IF(AND('Mapa final'!$AA$56="Media",'Mapa final'!$AC$56="Menor"),CONCATENATE("R9C",'Mapa final'!$Q$56),"")</f>
        <v/>
      </c>
      <c r="R34" s="73" t="str">
        <f>IF(AND('Mapa final'!$AA$57="Media",'Mapa final'!$AC$57="Menor"),CONCATENATE("R9C",'Mapa final'!$Q$57),"")</f>
        <v/>
      </c>
      <c r="S34" s="73" t="str">
        <f>IF(AND('Mapa final'!$AA$58="Media",'Mapa final'!$AC$58="Menor"),CONCATENATE("R9C",'Mapa final'!$Q$58),"")</f>
        <v/>
      </c>
      <c r="T34" s="73" t="str">
        <f>IF(AND('Mapa final'!$AA$59="Media",'Mapa final'!$AC$59="Menor"),CONCATENATE("R9C",'Mapa final'!$Q$59),"")</f>
        <v/>
      </c>
      <c r="U34" s="74" t="str">
        <f>IF(AND('Mapa final'!$AA$60="Media",'Mapa final'!$AC$60="Menor"),CONCATENATE("R9C",'Mapa final'!$Q$60),"")</f>
        <v/>
      </c>
      <c r="V34" s="72" t="str">
        <f>IF(AND('Mapa final'!$AA$55="Media",'Mapa final'!$AC$55="Moderado"),CONCATENATE("R9C",'Mapa final'!$Q$55),"")</f>
        <v/>
      </c>
      <c r="W34" s="73" t="str">
        <f>IF(AND('Mapa final'!$AA$56="Media",'Mapa final'!$AC$56="Moderado"),CONCATENATE("R9C",'Mapa final'!$Q$56),"")</f>
        <v/>
      </c>
      <c r="X34" s="73" t="str">
        <f>IF(AND('Mapa final'!$AA$57="Media",'Mapa final'!$AC$57="Moderado"),CONCATENATE("R9C",'Mapa final'!$Q$57),"")</f>
        <v/>
      </c>
      <c r="Y34" s="73" t="str">
        <f>IF(AND('Mapa final'!$AA$58="Media",'Mapa final'!$AC$58="Moderado"),CONCATENATE("R9C",'Mapa final'!$Q$58),"")</f>
        <v/>
      </c>
      <c r="Z34" s="73" t="str">
        <f>IF(AND('Mapa final'!$AA$59="Media",'Mapa final'!$AC$59="Moderado"),CONCATENATE("R9C",'Mapa final'!$Q$59),"")</f>
        <v/>
      </c>
      <c r="AA34" s="74" t="str">
        <f>IF(AND('Mapa final'!$AA$60="Media",'Mapa final'!$AC$60="Moderado"),CONCATENATE("R9C",'Mapa final'!$Q$60),"")</f>
        <v/>
      </c>
      <c r="AB34" s="57" t="str">
        <f>IF(AND('Mapa final'!$AA$55="Media",'Mapa final'!$AC$55="Mayor"),CONCATENATE("R9C",'Mapa final'!$Q$55),"")</f>
        <v/>
      </c>
      <c r="AC34" s="58" t="str">
        <f>IF(AND('Mapa final'!$AA$56="Media",'Mapa final'!$AC$56="Mayor"),CONCATENATE("R9C",'Mapa final'!$Q$56),"")</f>
        <v/>
      </c>
      <c r="AD34" s="58" t="str">
        <f>IF(AND('Mapa final'!$AA$57="Media",'Mapa final'!$AC$57="Mayor"),CONCATENATE("R9C",'Mapa final'!$Q$57),"")</f>
        <v/>
      </c>
      <c r="AE34" s="58" t="str">
        <f>IF(AND('Mapa final'!$AA$58="Media",'Mapa final'!$AC$58="Mayor"),CONCATENATE("R9C",'Mapa final'!$Q$58),"")</f>
        <v/>
      </c>
      <c r="AF34" s="58" t="str">
        <f>IF(AND('Mapa final'!$AA$59="Media",'Mapa final'!$AC$59="Mayor"),CONCATENATE("R9C",'Mapa final'!$Q$59),"")</f>
        <v/>
      </c>
      <c r="AG34" s="59" t="str">
        <f>IF(AND('Mapa final'!$AA$60="Media",'Mapa final'!$AC$60="Mayor"),CONCATENATE("R9C",'Mapa final'!$Q$60),"")</f>
        <v/>
      </c>
      <c r="AH34" s="60" t="str">
        <f>IF(AND('Mapa final'!$AA$55="Media",'Mapa final'!$AC$55="Catastrófico"),CONCATENATE("R9C",'Mapa final'!$Q$55),"")</f>
        <v/>
      </c>
      <c r="AI34" s="61" t="str">
        <f>IF(AND('Mapa final'!$AA$56="Media",'Mapa final'!$AC$56="Catastrófico"),CONCATENATE("R9C",'Mapa final'!$Q$56),"")</f>
        <v/>
      </c>
      <c r="AJ34" s="61" t="str">
        <f>IF(AND('Mapa final'!$AA$57="Media",'Mapa final'!$AC$57="Catastrófico"),CONCATENATE("R9C",'Mapa final'!$Q$57),"")</f>
        <v/>
      </c>
      <c r="AK34" s="61" t="str">
        <f>IF(AND('Mapa final'!$AA$58="Media",'Mapa final'!$AC$58="Catastrófico"),CONCATENATE("R9C",'Mapa final'!$Q$58),"")</f>
        <v/>
      </c>
      <c r="AL34" s="61" t="str">
        <f>IF(AND('Mapa final'!$AA$59="Media",'Mapa final'!$AC$59="Catastrófico"),CONCATENATE("R9C",'Mapa final'!$Q$59),"")</f>
        <v/>
      </c>
      <c r="AM34" s="62" t="str">
        <f>IF(AND('Mapa final'!$AA$60="Media",'Mapa final'!$AC$60="Catastrófico"),CONCATENATE("R9C",'Mapa final'!$Q$60),"")</f>
        <v/>
      </c>
      <c r="AN34" s="1"/>
      <c r="AO34" s="270"/>
      <c r="AP34" s="145"/>
      <c r="AQ34" s="145"/>
      <c r="AR34" s="145"/>
      <c r="AS34" s="145"/>
      <c r="AT34" s="271"/>
      <c r="AU34" s="1"/>
      <c r="AV34" s="1"/>
      <c r="AW34" s="1"/>
      <c r="AX34" s="1"/>
      <c r="AY34" s="1"/>
      <c r="AZ34" s="1"/>
      <c r="BA34" s="1"/>
      <c r="BB34" s="1"/>
      <c r="BC34" s="1"/>
      <c r="BD34" s="1"/>
      <c r="BE34" s="1"/>
      <c r="BF34" s="1"/>
      <c r="BG34" s="1"/>
      <c r="BH34" s="1"/>
      <c r="BI34" s="1"/>
    </row>
    <row r="35" spans="1:61" ht="15.75" customHeight="1">
      <c r="A35" s="1"/>
      <c r="B35" s="287"/>
      <c r="C35" s="145"/>
      <c r="D35" s="146"/>
      <c r="E35" s="256"/>
      <c r="F35" s="280"/>
      <c r="G35" s="280"/>
      <c r="H35" s="280"/>
      <c r="I35" s="259"/>
      <c r="J35" s="72" t="str">
        <f>IF(AND('Mapa final'!$AA$61="Media",'Mapa final'!$AC$61="Leve"),CONCATENATE("R10C",'Mapa final'!$Q$61),"")</f>
        <v/>
      </c>
      <c r="K35" s="73" t="str">
        <f>IF(AND('Mapa final'!$AA$62="Media",'Mapa final'!$AC$62="Leve"),CONCATENATE("R10C",'Mapa final'!$Q$62),"")</f>
        <v/>
      </c>
      <c r="L35" s="73" t="str">
        <f>IF(AND('Mapa final'!$AA$63="Media",'Mapa final'!$AC$63="Leve"),CONCATENATE("R10C",'Mapa final'!$Q$63),"")</f>
        <v/>
      </c>
      <c r="M35" s="73" t="str">
        <f>IF(AND('Mapa final'!$AA$64="Media",'Mapa final'!$AC$64="Leve"),CONCATENATE("R10C",'Mapa final'!$Q$64),"")</f>
        <v/>
      </c>
      <c r="N35" s="73" t="str">
        <f>IF(AND('Mapa final'!$AA$65="Media",'Mapa final'!$AC$65="Leve"),CONCATENATE("R10C",'Mapa final'!$Q$65),"")</f>
        <v/>
      </c>
      <c r="O35" s="74" t="str">
        <f>IF(AND('Mapa final'!$AA$66="Media",'Mapa final'!$AC$66="Leve"),CONCATENATE("R10C",'Mapa final'!$Q$66),"")</f>
        <v/>
      </c>
      <c r="P35" s="72" t="str">
        <f>IF(AND('Mapa final'!$AA$61="Media",'Mapa final'!$AC$61="Menor"),CONCATENATE("R10C",'Mapa final'!$Q$61),"")</f>
        <v/>
      </c>
      <c r="Q35" s="73" t="str">
        <f>IF(AND('Mapa final'!$AA$62="Media",'Mapa final'!$AC$62="Menor"),CONCATENATE("R10C",'Mapa final'!$Q$62),"")</f>
        <v/>
      </c>
      <c r="R35" s="73" t="str">
        <f>IF(AND('Mapa final'!$AA$63="Media",'Mapa final'!$AC$63="Menor"),CONCATENATE("R10C",'Mapa final'!$Q$63),"")</f>
        <v/>
      </c>
      <c r="S35" s="73" t="str">
        <f>IF(AND('Mapa final'!$AA$64="Media",'Mapa final'!$AC$64="Menor"),CONCATENATE("R10C",'Mapa final'!$Q$64),"")</f>
        <v/>
      </c>
      <c r="T35" s="73" t="str">
        <f>IF(AND('Mapa final'!$AA$65="Media",'Mapa final'!$AC$65="Menor"),CONCATENATE("R10C",'Mapa final'!$Q$65),"")</f>
        <v/>
      </c>
      <c r="U35" s="74" t="str">
        <f>IF(AND('Mapa final'!$AA$66="Media",'Mapa final'!$AC$66="Menor"),CONCATENATE("R10C",'Mapa final'!$Q$66),"")</f>
        <v/>
      </c>
      <c r="V35" s="72" t="str">
        <f>IF(AND('Mapa final'!$AA$61="Media",'Mapa final'!$AC$61="Moderado"),CONCATENATE("R10C",'Mapa final'!$Q$61),"")</f>
        <v/>
      </c>
      <c r="W35" s="73" t="str">
        <f>IF(AND('Mapa final'!$AA$62="Media",'Mapa final'!$AC$62="Moderado"),CONCATENATE("R10C",'Mapa final'!$Q$62),"")</f>
        <v/>
      </c>
      <c r="X35" s="73" t="str">
        <f>IF(AND('Mapa final'!$AA$63="Media",'Mapa final'!$AC$63="Moderado"),CONCATENATE("R10C",'Mapa final'!$Q$63),"")</f>
        <v/>
      </c>
      <c r="Y35" s="73" t="str">
        <f>IF(AND('Mapa final'!$AA$64="Media",'Mapa final'!$AC$64="Moderado"),CONCATENATE("R10C",'Mapa final'!$Q$64),"")</f>
        <v/>
      </c>
      <c r="Z35" s="73" t="str">
        <f>IF(AND('Mapa final'!$AA$65="Media",'Mapa final'!$AC$65="Moderado"),CONCATENATE("R10C",'Mapa final'!$Q$65),"")</f>
        <v/>
      </c>
      <c r="AA35" s="74" t="str">
        <f>IF(AND('Mapa final'!$AA$66="Media",'Mapa final'!$AC$66="Moderado"),CONCATENATE("R10C",'Mapa final'!$Q$66),"")</f>
        <v/>
      </c>
      <c r="AB35" s="63" t="str">
        <f>IF(AND('Mapa final'!$AA$61="Media",'Mapa final'!$AC$61="Mayor"),CONCATENATE("R10C",'Mapa final'!$Q$61),"")</f>
        <v/>
      </c>
      <c r="AC35" s="64" t="str">
        <f>IF(AND('Mapa final'!$AA$62="Media",'Mapa final'!$AC$62="Mayor"),CONCATENATE("R10C",'Mapa final'!$Q$62),"")</f>
        <v/>
      </c>
      <c r="AD35" s="64" t="str">
        <f>IF(AND('Mapa final'!$AA$63="Media",'Mapa final'!$AC$63="Mayor"),CONCATENATE("R10C",'Mapa final'!$Q$63),"")</f>
        <v/>
      </c>
      <c r="AE35" s="64" t="str">
        <f>IF(AND('Mapa final'!$AA$64="Media",'Mapa final'!$AC$64="Mayor"),CONCATENATE("R10C",'Mapa final'!$Q$64),"")</f>
        <v/>
      </c>
      <c r="AF35" s="64" t="str">
        <f>IF(AND('Mapa final'!$AA$65="Media",'Mapa final'!$AC$65="Mayor"),CONCATENATE("R10C",'Mapa final'!$Q$65),"")</f>
        <v/>
      </c>
      <c r="AG35" s="65" t="str">
        <f>IF(AND('Mapa final'!$AA$66="Media",'Mapa final'!$AC$66="Mayor"),CONCATENATE("R10C",'Mapa final'!$Q$66),"")</f>
        <v/>
      </c>
      <c r="AH35" s="66" t="str">
        <f>IF(AND('Mapa final'!$AA$61="Media",'Mapa final'!$AC$61="Catastrófico"),CONCATENATE("R10C",'Mapa final'!$Q$61),"")</f>
        <v/>
      </c>
      <c r="AI35" s="67" t="str">
        <f>IF(AND('Mapa final'!$AA$62="Media",'Mapa final'!$AC$62="Catastrófico"),CONCATENATE("R10C",'Mapa final'!$Q$62),"")</f>
        <v/>
      </c>
      <c r="AJ35" s="67" t="str">
        <f>IF(AND('Mapa final'!$AA$63="Media",'Mapa final'!$AC$63="Catastrófico"),CONCATENATE("R10C",'Mapa final'!$Q$63),"")</f>
        <v/>
      </c>
      <c r="AK35" s="67" t="str">
        <f>IF(AND('Mapa final'!$AA$64="Media",'Mapa final'!$AC$64="Catastrófico"),CONCATENATE("R10C",'Mapa final'!$Q$64),"")</f>
        <v/>
      </c>
      <c r="AL35" s="67" t="str">
        <f>IF(AND('Mapa final'!$AA$65="Media",'Mapa final'!$AC$65="Catastrófico"),CONCATENATE("R10C",'Mapa final'!$Q$65),"")</f>
        <v/>
      </c>
      <c r="AM35" s="68" t="str">
        <f>IF(AND('Mapa final'!$AA$66="Media",'Mapa final'!$AC$66="Catastrófico"),CONCATENATE("R10C",'Mapa final'!$Q$66),"")</f>
        <v/>
      </c>
      <c r="AN35" s="1"/>
      <c r="AO35" s="272"/>
      <c r="AP35" s="273"/>
      <c r="AQ35" s="273"/>
      <c r="AR35" s="273"/>
      <c r="AS35" s="273"/>
      <c r="AT35" s="274"/>
      <c r="AU35" s="1"/>
      <c r="AV35" s="1"/>
      <c r="AW35" s="1"/>
      <c r="AX35" s="1"/>
      <c r="AY35" s="1"/>
      <c r="AZ35" s="1"/>
      <c r="BA35" s="1"/>
      <c r="BB35" s="1"/>
      <c r="BC35" s="1"/>
      <c r="BD35" s="1"/>
      <c r="BE35" s="1"/>
      <c r="BF35" s="1"/>
      <c r="BG35" s="1"/>
      <c r="BH35" s="1"/>
      <c r="BI35" s="1"/>
    </row>
    <row r="36" spans="1:61" ht="15" customHeight="1">
      <c r="A36" s="1"/>
      <c r="B36" s="287"/>
      <c r="C36" s="145"/>
      <c r="D36" s="146"/>
      <c r="E36" s="295" t="s">
        <v>120</v>
      </c>
      <c r="F36" s="279"/>
      <c r="G36" s="279"/>
      <c r="H36" s="279"/>
      <c r="I36" s="279"/>
      <c r="J36" s="78" t="str">
        <f ca="1">IF(AND('Mapa final'!$AA$10="Baja",'Mapa final'!$AC$10="Leve"),CONCATENATE("R1C",'Mapa final'!$Q$10),"")</f>
        <v/>
      </c>
      <c r="K36" s="79" t="str">
        <f ca="1">IF(AND('Mapa final'!$AA$11="Baja",'Mapa final'!$AC$11="Leve"),CONCATENATE("R1C",'Mapa final'!$Q$11),"")</f>
        <v/>
      </c>
      <c r="L36" s="79" t="str">
        <f ca="1">IF(AND('Mapa final'!$AA$12="Baja",'Mapa final'!$AC$12="Leve"),CONCATENATE("R1C",'Mapa final'!$Q$12),"")</f>
        <v/>
      </c>
      <c r="M36" s="79" t="e">
        <f>IF(AND('Mapa final'!#REF!="Baja",'Mapa final'!#REF!="Leve"),CONCATENATE("R1C",'Mapa final'!#REF!),"")</f>
        <v>#REF!</v>
      </c>
      <c r="N36" s="79" t="e">
        <f>IF(AND('Mapa final'!#REF!="Baja",'Mapa final'!#REF!="Leve"),CONCATENATE("R1C",'Mapa final'!#REF!),"")</f>
        <v>#REF!</v>
      </c>
      <c r="O36" s="80" t="e">
        <f>IF(AND('Mapa final'!#REF!="Baja",'Mapa final'!#REF!="Leve"),CONCATENATE("R1C",'Mapa final'!#REF!),"")</f>
        <v>#REF!</v>
      </c>
      <c r="P36" s="69" t="str">
        <f ca="1">IF(AND('Mapa final'!$AA$10="Baja",'Mapa final'!$AC$10="Menor"),CONCATENATE("R1C",'Mapa final'!$Q$10),"")</f>
        <v/>
      </c>
      <c r="Q36" s="70" t="str">
        <f ca="1">IF(AND('Mapa final'!$AA$11="Baja",'Mapa final'!$AC$11="Menor"),CONCATENATE("R1C",'Mapa final'!$Q$11),"")</f>
        <v/>
      </c>
      <c r="R36" s="70" t="str">
        <f ca="1">IF(AND('Mapa final'!$AA$12="Baja",'Mapa final'!$AC$12="Menor"),CONCATENATE("R1C",'Mapa final'!$Q$12),"")</f>
        <v/>
      </c>
      <c r="S36" s="70" t="e">
        <f>IF(AND('Mapa final'!#REF!="Baja",'Mapa final'!#REF!="Menor"),CONCATENATE("R1C",'Mapa final'!#REF!),"")</f>
        <v>#REF!</v>
      </c>
      <c r="T36" s="70" t="e">
        <f>IF(AND('Mapa final'!#REF!="Baja",'Mapa final'!#REF!="Menor"),CONCATENATE("R1C",'Mapa final'!#REF!),"")</f>
        <v>#REF!</v>
      </c>
      <c r="U36" s="71" t="e">
        <f>IF(AND('Mapa final'!#REF!="Baja",'Mapa final'!#REF!="Menor"),CONCATENATE("R1C",'Mapa final'!#REF!),"")</f>
        <v>#REF!</v>
      </c>
      <c r="V36" s="69" t="str">
        <f ca="1">IF(AND('Mapa final'!$AA$10="Baja",'Mapa final'!$AC$10="Moderado"),CONCATENATE("R1C",'Mapa final'!$Q$10),"")</f>
        <v/>
      </c>
      <c r="W36" s="70" t="str">
        <f ca="1">IF(AND('Mapa final'!$AA$11="Baja",'Mapa final'!$AC$11="Moderado"),CONCATENATE("R1C",'Mapa final'!$Q$11),"")</f>
        <v/>
      </c>
      <c r="X36" s="70" t="str">
        <f ca="1">IF(AND('Mapa final'!$AA$12="Baja",'Mapa final'!$AC$12="Moderado"),CONCATENATE("R1C",'Mapa final'!$Q$12),"")</f>
        <v/>
      </c>
      <c r="Y36" s="70" t="e">
        <f>IF(AND('Mapa final'!#REF!="Baja",'Mapa final'!#REF!="Moderado"),CONCATENATE("R1C",'Mapa final'!#REF!),"")</f>
        <v>#REF!</v>
      </c>
      <c r="Z36" s="70" t="e">
        <f>IF(AND('Mapa final'!#REF!="Baja",'Mapa final'!#REF!="Moderado"),CONCATENATE("R1C",'Mapa final'!#REF!),"")</f>
        <v>#REF!</v>
      </c>
      <c r="AA36" s="71" t="e">
        <f>IF(AND('Mapa final'!#REF!="Baja",'Mapa final'!#REF!="Moderado"),CONCATENATE("R1C",'Mapa final'!#REF!),"")</f>
        <v>#REF!</v>
      </c>
      <c r="AB36" s="51" t="str">
        <f ca="1">IF(AND('Mapa final'!$AA$10="Baja",'Mapa final'!$AC$10="Mayor"),CONCATENATE("R1C",'Mapa final'!$Q$10),"")</f>
        <v/>
      </c>
      <c r="AC36" s="52" t="str">
        <f ca="1">IF(AND('Mapa final'!$AA$11="Baja",'Mapa final'!$AC$11="Mayor"),CONCATENATE("R1C",'Mapa final'!$Q$11),"")</f>
        <v/>
      </c>
      <c r="AD36" s="52" t="str">
        <f ca="1">IF(AND('Mapa final'!$AA$12="Baja",'Mapa final'!$AC$12="Mayor"),CONCATENATE("R1C",'Mapa final'!$Q$12),"")</f>
        <v/>
      </c>
      <c r="AE36" s="52" t="e">
        <f>IF(AND('Mapa final'!#REF!="Baja",'Mapa final'!#REF!="Mayor"),CONCATENATE("R1C",'Mapa final'!#REF!),"")</f>
        <v>#REF!</v>
      </c>
      <c r="AF36" s="52" t="e">
        <f>IF(AND('Mapa final'!#REF!="Baja",'Mapa final'!#REF!="Mayor"),CONCATENATE("R1C",'Mapa final'!#REF!),"")</f>
        <v>#REF!</v>
      </c>
      <c r="AG36" s="53" t="e">
        <f>IF(AND('Mapa final'!#REF!="Baja",'Mapa final'!#REF!="Mayor"),CONCATENATE("R1C",'Mapa final'!#REF!),"")</f>
        <v>#REF!</v>
      </c>
      <c r="AH36" s="54" t="str">
        <f ca="1">IF(AND('Mapa final'!$AA$10="Baja",'Mapa final'!$AC$10="Catastrófico"),CONCATENATE("R1C",'Mapa final'!$Q$10),"")</f>
        <v/>
      </c>
      <c r="AI36" s="55" t="str">
        <f ca="1">IF(AND('Mapa final'!$AA$11="Baja",'Mapa final'!$AC$11="Catastrófico"),CONCATENATE("R1C",'Mapa final'!$Q$11),"")</f>
        <v/>
      </c>
      <c r="AJ36" s="55" t="str">
        <f ca="1">IF(AND('Mapa final'!$AA$12="Baja",'Mapa final'!$AC$12="Catastrófico"),CONCATENATE("R1C",'Mapa final'!$Q$12),"")</f>
        <v/>
      </c>
      <c r="AK36" s="55" t="e">
        <f>IF(AND('Mapa final'!#REF!="Baja",'Mapa final'!#REF!="Catastrófico"),CONCATENATE("R1C",'Mapa final'!#REF!),"")</f>
        <v>#REF!</v>
      </c>
      <c r="AL36" s="55" t="e">
        <f>IF(AND('Mapa final'!#REF!="Baja",'Mapa final'!#REF!="Catastrófico"),CONCATENATE("R1C",'Mapa final'!#REF!),"")</f>
        <v>#REF!</v>
      </c>
      <c r="AM36" s="56" t="e">
        <f>IF(AND('Mapa final'!#REF!="Baja",'Mapa final'!#REF!="Catastrófico"),CONCATENATE("R1C",'Mapa final'!#REF!),"")</f>
        <v>#REF!</v>
      </c>
      <c r="AN36" s="1"/>
      <c r="AO36" s="294" t="s">
        <v>121</v>
      </c>
      <c r="AP36" s="268"/>
      <c r="AQ36" s="268"/>
      <c r="AR36" s="268"/>
      <c r="AS36" s="268"/>
      <c r="AT36" s="269"/>
      <c r="AU36" s="1"/>
      <c r="AV36" s="1"/>
      <c r="AW36" s="1"/>
      <c r="AX36" s="1"/>
      <c r="AY36" s="1"/>
      <c r="AZ36" s="1"/>
      <c r="BA36" s="1"/>
      <c r="BB36" s="1"/>
      <c r="BC36" s="1"/>
      <c r="BD36" s="1"/>
      <c r="BE36" s="1"/>
      <c r="BF36" s="1"/>
      <c r="BG36" s="1"/>
      <c r="BH36" s="1"/>
      <c r="BI36" s="1"/>
    </row>
    <row r="37" spans="1:61" ht="15" customHeight="1">
      <c r="A37" s="1"/>
      <c r="B37" s="287"/>
      <c r="C37" s="145"/>
      <c r="D37" s="146"/>
      <c r="E37" s="157"/>
      <c r="F37" s="145"/>
      <c r="G37" s="145"/>
      <c r="H37" s="145"/>
      <c r="I37" s="145"/>
      <c r="J37" s="81" t="str">
        <f>IF(AND('Mapa final'!$AA$13="Baja",'Mapa final'!$AC$13="Leve"),CONCATENATE("R2C",'Mapa final'!$Q$13),"")</f>
        <v/>
      </c>
      <c r="K37" s="82" t="str">
        <f>IF(AND('Mapa final'!$AA$14="Baja",'Mapa final'!$AC$14="Leve"),CONCATENATE("R2C",'Mapa final'!$Q$14),"")</f>
        <v/>
      </c>
      <c r="L37" s="82" t="str">
        <f>IF(AND('Mapa final'!$AA$15="Baja",'Mapa final'!$AC$15="Leve"),CONCATENATE("R2C",'Mapa final'!$Q$15),"")</f>
        <v/>
      </c>
      <c r="M37" s="82" t="str">
        <f>IF(AND('Mapa final'!$AA$16="Baja",'Mapa final'!$AC$16="Leve"),CONCATENATE("R2C",'Mapa final'!$Q$16),"")</f>
        <v/>
      </c>
      <c r="N37" s="82" t="str">
        <f>IF(AND('Mapa final'!$AA$17="Baja",'Mapa final'!$AC$17="Leve"),CONCATENATE("R2C",'Mapa final'!$Q$17),"")</f>
        <v/>
      </c>
      <c r="O37" s="83" t="str">
        <f>IF(AND('Mapa final'!$AA$18="Baja",'Mapa final'!$AC$18="Leve"),CONCATENATE("R2C",'Mapa final'!$Q$18),"")</f>
        <v/>
      </c>
      <c r="P37" s="72" t="str">
        <f>IF(AND('Mapa final'!$AA$13="Baja",'Mapa final'!$AC$13="Menor"),CONCATENATE("R2C",'Mapa final'!$Q$13),"")</f>
        <v/>
      </c>
      <c r="Q37" s="73" t="str">
        <f>IF(AND('Mapa final'!$AA$14="Baja",'Mapa final'!$AC$14="Menor"),CONCATENATE("R2C",'Mapa final'!$Q$14),"")</f>
        <v/>
      </c>
      <c r="R37" s="73" t="str">
        <f>IF(AND('Mapa final'!$AA$15="Baja",'Mapa final'!$AC$15="Menor"),CONCATENATE("R2C",'Mapa final'!$Q$15),"")</f>
        <v/>
      </c>
      <c r="S37" s="73" t="str">
        <f>IF(AND('Mapa final'!$AA$16="Baja",'Mapa final'!$AC$16="Menor"),CONCATENATE("R2C",'Mapa final'!$Q$16),"")</f>
        <v/>
      </c>
      <c r="T37" s="73" t="str">
        <f>IF(AND('Mapa final'!$AA$17="Baja",'Mapa final'!$AC$17="Menor"),CONCATENATE("R2C",'Mapa final'!$Q$17),"")</f>
        <v/>
      </c>
      <c r="U37" s="74" t="str">
        <f>IF(AND('Mapa final'!$AA$18="Baja",'Mapa final'!$AC$18="Menor"),CONCATENATE("R2C",'Mapa final'!$Q$18),"")</f>
        <v/>
      </c>
      <c r="V37" s="72" t="str">
        <f>IF(AND('Mapa final'!$AA$13="Baja",'Mapa final'!$AC$13="Moderado"),CONCATENATE("R2C",'Mapa final'!$Q$13),"")</f>
        <v/>
      </c>
      <c r="W37" s="73" t="str">
        <f>IF(AND('Mapa final'!$AA$14="Baja",'Mapa final'!$AC$14="Moderado"),CONCATENATE("R2C",'Mapa final'!$Q$14),"")</f>
        <v/>
      </c>
      <c r="X37" s="73" t="str">
        <f>IF(AND('Mapa final'!$AA$15="Baja",'Mapa final'!$AC$15="Moderado"),CONCATENATE("R2C",'Mapa final'!$Q$15),"")</f>
        <v/>
      </c>
      <c r="Y37" s="73" t="str">
        <f>IF(AND('Mapa final'!$AA$16="Baja",'Mapa final'!$AC$16="Moderado"),CONCATENATE("R2C",'Mapa final'!$Q$16),"")</f>
        <v/>
      </c>
      <c r="Z37" s="73" t="str">
        <f>IF(AND('Mapa final'!$AA$17="Baja",'Mapa final'!$AC$17="Moderado"),CONCATENATE("R2C",'Mapa final'!$Q$17),"")</f>
        <v/>
      </c>
      <c r="AA37" s="74" t="str">
        <f>IF(AND('Mapa final'!$AA$18="Baja",'Mapa final'!$AC$18="Moderado"),CONCATENATE("R2C",'Mapa final'!$Q$18),"")</f>
        <v/>
      </c>
      <c r="AB37" s="57" t="str">
        <f>IF(AND('Mapa final'!$AA$13="Baja",'Mapa final'!$AC$13="Mayor"),CONCATENATE("R2C",'Mapa final'!$Q$13),"")</f>
        <v/>
      </c>
      <c r="AC37" s="58" t="str">
        <f>IF(AND('Mapa final'!$AA$14="Baja",'Mapa final'!$AC$14="Mayor"),CONCATENATE("R2C",'Mapa final'!$Q$14),"")</f>
        <v/>
      </c>
      <c r="AD37" s="58" t="str">
        <f>IF(AND('Mapa final'!$AA$15="Baja",'Mapa final'!$AC$15="Mayor"),CONCATENATE("R2C",'Mapa final'!$Q$15),"")</f>
        <v/>
      </c>
      <c r="AE37" s="58" t="str">
        <f>IF(AND('Mapa final'!$AA$16="Baja",'Mapa final'!$AC$16="Mayor"),CONCATENATE("R2C",'Mapa final'!$Q$16),"")</f>
        <v/>
      </c>
      <c r="AF37" s="58" t="str">
        <f>IF(AND('Mapa final'!$AA$17="Baja",'Mapa final'!$AC$17="Mayor"),CONCATENATE("R2C",'Mapa final'!$Q$17),"")</f>
        <v/>
      </c>
      <c r="AG37" s="59" t="str">
        <f>IF(AND('Mapa final'!$AA$18="Baja",'Mapa final'!$AC$18="Mayor"),CONCATENATE("R2C",'Mapa final'!$Q$18),"")</f>
        <v/>
      </c>
      <c r="AH37" s="60" t="str">
        <f>IF(AND('Mapa final'!$AA$13="Baja",'Mapa final'!$AC$13="Catastrófico"),CONCATENATE("R2C",'Mapa final'!$Q$13),"")</f>
        <v/>
      </c>
      <c r="AI37" s="61" t="str">
        <f>IF(AND('Mapa final'!$AA$14="Baja",'Mapa final'!$AC$14="Catastrófico"),CONCATENATE("R2C",'Mapa final'!$Q$14),"")</f>
        <v/>
      </c>
      <c r="AJ37" s="61" t="str">
        <f>IF(AND('Mapa final'!$AA$15="Baja",'Mapa final'!$AC$15="Catastrófico"),CONCATENATE("R2C",'Mapa final'!$Q$15),"")</f>
        <v/>
      </c>
      <c r="AK37" s="61" t="str">
        <f>IF(AND('Mapa final'!$AA$16="Baja",'Mapa final'!$AC$16="Catastrófico"),CONCATENATE("R2C",'Mapa final'!$Q$16),"")</f>
        <v/>
      </c>
      <c r="AL37" s="61" t="str">
        <f>IF(AND('Mapa final'!$AA$17="Baja",'Mapa final'!$AC$17="Catastrófico"),CONCATENATE("R2C",'Mapa final'!$Q$17),"")</f>
        <v/>
      </c>
      <c r="AM37" s="62" t="str">
        <f>IF(AND('Mapa final'!$AA$18="Baja",'Mapa final'!$AC$18="Catastrófico"),CONCATENATE("R2C",'Mapa final'!$Q$18),"")</f>
        <v/>
      </c>
      <c r="AN37" s="1"/>
      <c r="AO37" s="270"/>
      <c r="AP37" s="145"/>
      <c r="AQ37" s="145"/>
      <c r="AR37" s="145"/>
      <c r="AS37" s="145"/>
      <c r="AT37" s="271"/>
      <c r="AU37" s="1"/>
      <c r="AV37" s="1"/>
      <c r="AW37" s="1"/>
      <c r="AX37" s="1"/>
      <c r="AY37" s="1"/>
      <c r="AZ37" s="1"/>
      <c r="BA37" s="1"/>
      <c r="BB37" s="1"/>
      <c r="BC37" s="1"/>
      <c r="BD37" s="1"/>
      <c r="BE37" s="1"/>
      <c r="BF37" s="1"/>
      <c r="BG37" s="1"/>
      <c r="BH37" s="1"/>
      <c r="BI37" s="1"/>
    </row>
    <row r="38" spans="1:61" ht="15" customHeight="1">
      <c r="A38" s="1"/>
      <c r="B38" s="287"/>
      <c r="C38" s="145"/>
      <c r="D38" s="146"/>
      <c r="E38" s="157"/>
      <c r="F38" s="145"/>
      <c r="G38" s="145"/>
      <c r="H38" s="145"/>
      <c r="I38" s="145"/>
      <c r="J38" s="81" t="str">
        <f>IF(AND('Mapa final'!$AA$19="Baja",'Mapa final'!$AC$19="Leve"),CONCATENATE("R3C",'Mapa final'!$Q$19),"")</f>
        <v/>
      </c>
      <c r="K38" s="82" t="str">
        <f>IF(AND('Mapa final'!$AA$20="Baja",'Mapa final'!$AC$20="Leve"),CONCATENATE("R3C",'Mapa final'!$Q$20),"")</f>
        <v/>
      </c>
      <c r="L38" s="82" t="str">
        <f>IF(AND('Mapa final'!$AA$21="Baja",'Mapa final'!$AC$21="Leve"),CONCATENATE("R3C",'Mapa final'!$Q$21),"")</f>
        <v/>
      </c>
      <c r="M38" s="82" t="str">
        <f>IF(AND('Mapa final'!$AA$22="Baja",'Mapa final'!$AC$22="Leve"),CONCATENATE("R3C",'Mapa final'!$Q$22),"")</f>
        <v/>
      </c>
      <c r="N38" s="82" t="str">
        <f>IF(AND('Mapa final'!$AA$23="Baja",'Mapa final'!$AC$23="Leve"),CONCATENATE("R3C",'Mapa final'!$Q$23),"")</f>
        <v/>
      </c>
      <c r="O38" s="83" t="str">
        <f>IF(AND('Mapa final'!$AA$24="Baja",'Mapa final'!$AC$24="Leve"),CONCATENATE("R3C",'Mapa final'!$Q$24),"")</f>
        <v/>
      </c>
      <c r="P38" s="72" t="str">
        <f>IF(AND('Mapa final'!$AA$19="Baja",'Mapa final'!$AC$19="Menor"),CONCATENATE("R3C",'Mapa final'!$Q$19),"")</f>
        <v/>
      </c>
      <c r="Q38" s="73" t="str">
        <f>IF(AND('Mapa final'!$AA$20="Baja",'Mapa final'!$AC$20="Menor"),CONCATENATE("R3C",'Mapa final'!$Q$20),"")</f>
        <v/>
      </c>
      <c r="R38" s="73" t="str">
        <f>IF(AND('Mapa final'!$AA$21="Baja",'Mapa final'!$AC$21="Menor"),CONCATENATE("R3C",'Mapa final'!$Q$21),"")</f>
        <v/>
      </c>
      <c r="S38" s="73" t="str">
        <f>IF(AND('Mapa final'!$AA$22="Baja",'Mapa final'!$AC$22="Menor"),CONCATENATE("R3C",'Mapa final'!$Q$22),"")</f>
        <v/>
      </c>
      <c r="T38" s="73" t="str">
        <f>IF(AND('Mapa final'!$AA$23="Baja",'Mapa final'!$AC$23="Menor"),CONCATENATE("R3C",'Mapa final'!$Q$23),"")</f>
        <v/>
      </c>
      <c r="U38" s="74" t="str">
        <f>IF(AND('Mapa final'!$AA$24="Baja",'Mapa final'!$AC$24="Menor"),CONCATENATE("R3C",'Mapa final'!$Q$24),"")</f>
        <v/>
      </c>
      <c r="V38" s="72" t="str">
        <f>IF(AND('Mapa final'!$AA$19="Baja",'Mapa final'!$AC$19="Moderado"),CONCATENATE("R3C",'Mapa final'!$Q$19),"")</f>
        <v/>
      </c>
      <c r="W38" s="73" t="str">
        <f>IF(AND('Mapa final'!$AA$20="Baja",'Mapa final'!$AC$20="Moderado"),CONCATENATE("R3C",'Mapa final'!$Q$20),"")</f>
        <v/>
      </c>
      <c r="X38" s="73" t="str">
        <f>IF(AND('Mapa final'!$AA$21="Baja",'Mapa final'!$AC$21="Moderado"),CONCATENATE("R3C",'Mapa final'!$Q$21),"")</f>
        <v/>
      </c>
      <c r="Y38" s="73" t="str">
        <f>IF(AND('Mapa final'!$AA$22="Baja",'Mapa final'!$AC$22="Moderado"),CONCATENATE("R3C",'Mapa final'!$Q$22),"")</f>
        <v/>
      </c>
      <c r="Z38" s="73" t="str">
        <f>IF(AND('Mapa final'!$AA$23="Baja",'Mapa final'!$AC$23="Moderado"),CONCATENATE("R3C",'Mapa final'!$Q$23),"")</f>
        <v/>
      </c>
      <c r="AA38" s="74" t="str">
        <f>IF(AND('Mapa final'!$AA$24="Baja",'Mapa final'!$AC$24="Moderado"),CONCATENATE("R3C",'Mapa final'!$Q$24),"")</f>
        <v/>
      </c>
      <c r="AB38" s="57" t="str">
        <f>IF(AND('Mapa final'!$AA$19="Baja",'Mapa final'!$AC$19="Mayor"),CONCATENATE("R3C",'Mapa final'!$Q$19),"")</f>
        <v/>
      </c>
      <c r="AC38" s="58" t="str">
        <f>IF(AND('Mapa final'!$AA$20="Baja",'Mapa final'!$AC$20="Mayor"),CONCATENATE("R3C",'Mapa final'!$Q$20),"")</f>
        <v/>
      </c>
      <c r="AD38" s="58" t="str">
        <f>IF(AND('Mapa final'!$AA$21="Baja",'Mapa final'!$AC$21="Mayor"),CONCATENATE("R3C",'Mapa final'!$Q$21),"")</f>
        <v/>
      </c>
      <c r="AE38" s="58" t="str">
        <f>IF(AND('Mapa final'!$AA$22="Baja",'Mapa final'!$AC$22="Mayor"),CONCATENATE("R3C",'Mapa final'!$Q$22),"")</f>
        <v/>
      </c>
      <c r="AF38" s="58" t="str">
        <f>IF(AND('Mapa final'!$AA$23="Baja",'Mapa final'!$AC$23="Mayor"),CONCATENATE("R3C",'Mapa final'!$Q$23),"")</f>
        <v/>
      </c>
      <c r="AG38" s="59" t="str">
        <f>IF(AND('Mapa final'!$AA$24="Baja",'Mapa final'!$AC$24="Mayor"),CONCATENATE("R3C",'Mapa final'!$Q$24),"")</f>
        <v/>
      </c>
      <c r="AH38" s="60" t="str">
        <f>IF(AND('Mapa final'!$AA$19="Baja",'Mapa final'!$AC$19="Catastrófico"),CONCATENATE("R3C",'Mapa final'!$Q$19),"")</f>
        <v/>
      </c>
      <c r="AI38" s="61" t="str">
        <f>IF(AND('Mapa final'!$AA$20="Baja",'Mapa final'!$AC$20="Catastrófico"),CONCATENATE("R3C",'Mapa final'!$Q$20),"")</f>
        <v/>
      </c>
      <c r="AJ38" s="61" t="str">
        <f>IF(AND('Mapa final'!$AA$21="Baja",'Mapa final'!$AC$21="Catastrófico"),CONCATENATE("R3C",'Mapa final'!$Q$21),"")</f>
        <v/>
      </c>
      <c r="AK38" s="61" t="str">
        <f>IF(AND('Mapa final'!$AA$22="Baja",'Mapa final'!$AC$22="Catastrófico"),CONCATENATE("R3C",'Mapa final'!$Q$22),"")</f>
        <v/>
      </c>
      <c r="AL38" s="61" t="str">
        <f>IF(AND('Mapa final'!$AA$23="Baja",'Mapa final'!$AC$23="Catastrófico"),CONCATENATE("R3C",'Mapa final'!$Q$23),"")</f>
        <v/>
      </c>
      <c r="AM38" s="62" t="str">
        <f>IF(AND('Mapa final'!$AA$24="Baja",'Mapa final'!$AC$24="Catastrófico"),CONCATENATE("R3C",'Mapa final'!$Q$24),"")</f>
        <v/>
      </c>
      <c r="AN38" s="1"/>
      <c r="AO38" s="270"/>
      <c r="AP38" s="145"/>
      <c r="AQ38" s="145"/>
      <c r="AR38" s="145"/>
      <c r="AS38" s="145"/>
      <c r="AT38" s="271"/>
      <c r="AU38" s="1"/>
      <c r="AV38" s="1"/>
      <c r="AW38" s="1"/>
      <c r="AX38" s="1"/>
      <c r="AY38" s="1"/>
      <c r="AZ38" s="1"/>
      <c r="BA38" s="1"/>
      <c r="BB38" s="1"/>
      <c r="BC38" s="1"/>
      <c r="BD38" s="1"/>
      <c r="BE38" s="1"/>
      <c r="BF38" s="1"/>
      <c r="BG38" s="1"/>
      <c r="BH38" s="1"/>
      <c r="BI38" s="1"/>
    </row>
    <row r="39" spans="1:61" ht="15" customHeight="1">
      <c r="A39" s="1"/>
      <c r="B39" s="287"/>
      <c r="C39" s="145"/>
      <c r="D39" s="146"/>
      <c r="E39" s="157"/>
      <c r="F39" s="145"/>
      <c r="G39" s="145"/>
      <c r="H39" s="145"/>
      <c r="I39" s="145"/>
      <c r="J39" s="81" t="str">
        <f>IF(AND('Mapa final'!$AA$25="Baja",'Mapa final'!$AC$25="Leve"),CONCATENATE("R4C",'Mapa final'!$Q$25),"")</f>
        <v/>
      </c>
      <c r="K39" s="82" t="str">
        <f>IF(AND('Mapa final'!$AA$26="Baja",'Mapa final'!$AC$26="Leve"),CONCATENATE("R4C",'Mapa final'!$Q$26),"")</f>
        <v/>
      </c>
      <c r="L39" s="82" t="str">
        <f>IF(AND('Mapa final'!$AA$27="Baja",'Mapa final'!$AC$27="Leve"),CONCATENATE("R4C",'Mapa final'!$Q$27),"")</f>
        <v/>
      </c>
      <c r="M39" s="82" t="str">
        <f>IF(AND('Mapa final'!$AA$28="Baja",'Mapa final'!$AC$28="Leve"),CONCATENATE("R4C",'Mapa final'!$Q$28),"")</f>
        <v/>
      </c>
      <c r="N39" s="82" t="str">
        <f>IF(AND('Mapa final'!$AA$29="Baja",'Mapa final'!$AC$29="Leve"),CONCATENATE("R4C",'Mapa final'!$Q$29),"")</f>
        <v/>
      </c>
      <c r="O39" s="83" t="str">
        <f>IF(AND('Mapa final'!$AA$30="Baja",'Mapa final'!$AC$30="Leve"),CONCATENATE("R4C",'Mapa final'!$Q$30),"")</f>
        <v/>
      </c>
      <c r="P39" s="72" t="str">
        <f>IF(AND('Mapa final'!$AA$25="Baja",'Mapa final'!$AC$25="Menor"),CONCATENATE("R4C",'Mapa final'!$Q$25),"")</f>
        <v/>
      </c>
      <c r="Q39" s="73" t="str">
        <f>IF(AND('Mapa final'!$AA$26="Baja",'Mapa final'!$AC$26="Menor"),CONCATENATE("R4C",'Mapa final'!$Q$26),"")</f>
        <v/>
      </c>
      <c r="R39" s="73" t="str">
        <f>IF(AND('Mapa final'!$AA$27="Baja",'Mapa final'!$AC$27="Menor"),CONCATENATE("R4C",'Mapa final'!$Q$27),"")</f>
        <v/>
      </c>
      <c r="S39" s="73" t="str">
        <f>IF(AND('Mapa final'!$AA$28="Baja",'Mapa final'!$AC$28="Menor"),CONCATENATE("R4C",'Mapa final'!$Q$28),"")</f>
        <v/>
      </c>
      <c r="T39" s="73" t="str">
        <f>IF(AND('Mapa final'!$AA$29="Baja",'Mapa final'!$AC$29="Menor"),CONCATENATE("R4C",'Mapa final'!$Q$29),"")</f>
        <v/>
      </c>
      <c r="U39" s="74" t="str">
        <f>IF(AND('Mapa final'!$AA$30="Baja",'Mapa final'!$AC$30="Menor"),CONCATENATE("R4C",'Mapa final'!$Q$30),"")</f>
        <v/>
      </c>
      <c r="V39" s="72" t="str">
        <f>IF(AND('Mapa final'!$AA$25="Baja",'Mapa final'!$AC$25="Moderado"),CONCATENATE("R4C",'Mapa final'!$Q$25),"")</f>
        <v/>
      </c>
      <c r="W39" s="73" t="str">
        <f>IF(AND('Mapa final'!$AA$26="Baja",'Mapa final'!$AC$26="Moderado"),CONCATENATE("R4C",'Mapa final'!$Q$26),"")</f>
        <v/>
      </c>
      <c r="X39" s="73" t="str">
        <f>IF(AND('Mapa final'!$AA$27="Baja",'Mapa final'!$AC$27="Moderado"),CONCATENATE("R4C",'Mapa final'!$Q$27),"")</f>
        <v/>
      </c>
      <c r="Y39" s="73" t="str">
        <f>IF(AND('Mapa final'!$AA$28="Baja",'Mapa final'!$AC$28="Moderado"),CONCATENATE("R4C",'Mapa final'!$Q$28),"")</f>
        <v/>
      </c>
      <c r="Z39" s="73" t="str">
        <f>IF(AND('Mapa final'!$AA$29="Baja",'Mapa final'!$AC$29="Moderado"),CONCATENATE("R4C",'Mapa final'!$Q$29),"")</f>
        <v/>
      </c>
      <c r="AA39" s="74" t="str">
        <f>IF(AND('Mapa final'!$AA$30="Baja",'Mapa final'!$AC$30="Moderado"),CONCATENATE("R4C",'Mapa final'!$Q$30),"")</f>
        <v/>
      </c>
      <c r="AB39" s="57" t="str">
        <f>IF(AND('Mapa final'!$AA$25="Baja",'Mapa final'!$AC$25="Mayor"),CONCATENATE("R4C",'Mapa final'!$Q$25),"")</f>
        <v/>
      </c>
      <c r="AC39" s="58" t="str">
        <f>IF(AND('Mapa final'!$AA$26="Baja",'Mapa final'!$AC$26="Mayor"),CONCATENATE("R4C",'Mapa final'!$Q$26),"")</f>
        <v/>
      </c>
      <c r="AD39" s="58" t="str">
        <f>IF(AND('Mapa final'!$AA$27="Baja",'Mapa final'!$AC$27="Mayor"),CONCATENATE("R4C",'Mapa final'!$Q$27),"")</f>
        <v/>
      </c>
      <c r="AE39" s="58" t="str">
        <f>IF(AND('Mapa final'!$AA$28="Baja",'Mapa final'!$AC$28="Mayor"),CONCATENATE("R4C",'Mapa final'!$Q$28),"")</f>
        <v/>
      </c>
      <c r="AF39" s="58" t="str">
        <f>IF(AND('Mapa final'!$AA$29="Baja",'Mapa final'!$AC$29="Mayor"),CONCATENATE("R4C",'Mapa final'!$Q$29),"")</f>
        <v/>
      </c>
      <c r="AG39" s="59" t="str">
        <f>IF(AND('Mapa final'!$AA$30="Baja",'Mapa final'!$AC$30="Mayor"),CONCATENATE("R4C",'Mapa final'!$Q$30),"")</f>
        <v/>
      </c>
      <c r="AH39" s="60" t="str">
        <f>IF(AND('Mapa final'!$AA$25="Baja",'Mapa final'!$AC$25="Catastrófico"),CONCATENATE("R4C",'Mapa final'!$Q$25),"")</f>
        <v/>
      </c>
      <c r="AI39" s="61" t="str">
        <f>IF(AND('Mapa final'!$AA$26="Baja",'Mapa final'!$AC$26="Catastrófico"),CONCATENATE("R4C",'Mapa final'!$Q$26),"")</f>
        <v/>
      </c>
      <c r="AJ39" s="61" t="str">
        <f>IF(AND('Mapa final'!$AA$27="Baja",'Mapa final'!$AC$27="Catastrófico"),CONCATENATE("R4C",'Mapa final'!$Q$27),"")</f>
        <v/>
      </c>
      <c r="AK39" s="61" t="str">
        <f>IF(AND('Mapa final'!$AA$28="Baja",'Mapa final'!$AC$28="Catastrófico"),CONCATENATE("R4C",'Mapa final'!$Q$28),"")</f>
        <v/>
      </c>
      <c r="AL39" s="61" t="str">
        <f>IF(AND('Mapa final'!$AA$29="Baja",'Mapa final'!$AC$29="Catastrófico"),CONCATENATE("R4C",'Mapa final'!$Q$29),"")</f>
        <v/>
      </c>
      <c r="AM39" s="62" t="str">
        <f>IF(AND('Mapa final'!$AA$30="Baja",'Mapa final'!$AC$30="Catastrófico"),CONCATENATE("R4C",'Mapa final'!$Q$30),"")</f>
        <v/>
      </c>
      <c r="AN39" s="1"/>
      <c r="AO39" s="270"/>
      <c r="AP39" s="145"/>
      <c r="AQ39" s="145"/>
      <c r="AR39" s="145"/>
      <c r="AS39" s="145"/>
      <c r="AT39" s="271"/>
      <c r="AU39" s="1"/>
      <c r="AV39" s="1"/>
      <c r="AW39" s="1"/>
      <c r="AX39" s="1"/>
      <c r="AY39" s="1"/>
      <c r="AZ39" s="1"/>
      <c r="BA39" s="1"/>
      <c r="BB39" s="1"/>
      <c r="BC39" s="1"/>
      <c r="BD39" s="1"/>
      <c r="BE39" s="1"/>
      <c r="BF39" s="1"/>
      <c r="BG39" s="1"/>
      <c r="BH39" s="1"/>
      <c r="BI39" s="1"/>
    </row>
    <row r="40" spans="1:61" ht="15" customHeight="1">
      <c r="A40" s="1"/>
      <c r="B40" s="287"/>
      <c r="C40" s="145"/>
      <c r="D40" s="146"/>
      <c r="E40" s="157"/>
      <c r="F40" s="145"/>
      <c r="G40" s="145"/>
      <c r="H40" s="145"/>
      <c r="I40" s="145"/>
      <c r="J40" s="81" t="str">
        <f>IF(AND('Mapa final'!$AA$31="Baja",'Mapa final'!$AC$31="Leve"),CONCATENATE("R5C",'Mapa final'!$Q$31),"")</f>
        <v/>
      </c>
      <c r="K40" s="82" t="str">
        <f>IF(AND('Mapa final'!$AA$32="Baja",'Mapa final'!$AC$32="Leve"),CONCATENATE("R5C",'Mapa final'!$Q$32),"")</f>
        <v/>
      </c>
      <c r="L40" s="82" t="str">
        <f>IF(AND('Mapa final'!$AA$33="Baja",'Mapa final'!$AC$33="Leve"),CONCATENATE("R5C",'Mapa final'!$Q$33),"")</f>
        <v/>
      </c>
      <c r="M40" s="82" t="str">
        <f>IF(AND('Mapa final'!$AA$34="Baja",'Mapa final'!$AC$34="Leve"),CONCATENATE("R5C",'Mapa final'!$Q$34),"")</f>
        <v/>
      </c>
      <c r="N40" s="82" t="str">
        <f>IF(AND('Mapa final'!$AA$35="Baja",'Mapa final'!$AC$35="Leve"),CONCATENATE("R5C",'Mapa final'!$Q$35),"")</f>
        <v/>
      </c>
      <c r="O40" s="83" t="str">
        <f>IF(AND('Mapa final'!$AA$36="Baja",'Mapa final'!$AC$36="Leve"),CONCATENATE("R5C",'Mapa final'!$Q$36),"")</f>
        <v/>
      </c>
      <c r="P40" s="72" t="str">
        <f>IF(AND('Mapa final'!$AA$31="Baja",'Mapa final'!$AC$31="Menor"),CONCATENATE("R5C",'Mapa final'!$Q$31),"")</f>
        <v/>
      </c>
      <c r="Q40" s="73" t="str">
        <f>IF(AND('Mapa final'!$AA$32="Baja",'Mapa final'!$AC$32="Menor"),CONCATENATE("R5C",'Mapa final'!$Q$32),"")</f>
        <v/>
      </c>
      <c r="R40" s="73" t="str">
        <f>IF(AND('Mapa final'!$AA$33="Baja",'Mapa final'!$AC$33="Menor"),CONCATENATE("R5C",'Mapa final'!$Q$33),"")</f>
        <v/>
      </c>
      <c r="S40" s="73" t="str">
        <f>IF(AND('Mapa final'!$AA$34="Baja",'Mapa final'!$AC$34="Menor"),CONCATENATE("R5C",'Mapa final'!$Q$34),"")</f>
        <v/>
      </c>
      <c r="T40" s="73" t="str">
        <f>IF(AND('Mapa final'!$AA$35="Baja",'Mapa final'!$AC$35="Menor"),CONCATENATE("R5C",'Mapa final'!$Q$35),"")</f>
        <v/>
      </c>
      <c r="U40" s="74" t="str">
        <f>IF(AND('Mapa final'!$AA$36="Baja",'Mapa final'!$AC$36="Menor"),CONCATENATE("R5C",'Mapa final'!$Q$36),"")</f>
        <v/>
      </c>
      <c r="V40" s="72" t="str">
        <f>IF(AND('Mapa final'!$AA$31="Baja",'Mapa final'!$AC$31="Moderado"),CONCATENATE("R5C",'Mapa final'!$Q$31),"")</f>
        <v/>
      </c>
      <c r="W40" s="73" t="str">
        <f>IF(AND('Mapa final'!$AA$32="Baja",'Mapa final'!$AC$32="Moderado"),CONCATENATE("R5C",'Mapa final'!$Q$32),"")</f>
        <v/>
      </c>
      <c r="X40" s="73" t="str">
        <f>IF(AND('Mapa final'!$AA$33="Baja",'Mapa final'!$AC$33="Moderado"),CONCATENATE("R5C",'Mapa final'!$Q$33),"")</f>
        <v/>
      </c>
      <c r="Y40" s="73" t="str">
        <f>IF(AND('Mapa final'!$AA$34="Baja",'Mapa final'!$AC$34="Moderado"),CONCATENATE("R5C",'Mapa final'!$Q$34),"")</f>
        <v/>
      </c>
      <c r="Z40" s="73" t="str">
        <f>IF(AND('Mapa final'!$AA$35="Baja",'Mapa final'!$AC$35="Moderado"),CONCATENATE("R5C",'Mapa final'!$Q$35),"")</f>
        <v/>
      </c>
      <c r="AA40" s="74" t="str">
        <f>IF(AND('Mapa final'!$AA$36="Baja",'Mapa final'!$AC$36="Moderado"),CONCATENATE("R5C",'Mapa final'!$Q$36),"")</f>
        <v/>
      </c>
      <c r="AB40" s="57" t="str">
        <f>IF(AND('Mapa final'!$AA$31="Baja",'Mapa final'!$AC$31="Mayor"),CONCATENATE("R5C",'Mapa final'!$Q$31),"")</f>
        <v/>
      </c>
      <c r="AC40" s="58" t="str">
        <f>IF(AND('Mapa final'!$AA$32="Baja",'Mapa final'!$AC$32="Mayor"),CONCATENATE("R5C",'Mapa final'!$Q$32),"")</f>
        <v/>
      </c>
      <c r="AD40" s="58" t="str">
        <f>IF(AND('Mapa final'!$AA$33="Baja",'Mapa final'!$AC$33="Mayor"),CONCATENATE("R5C",'Mapa final'!$Q$33),"")</f>
        <v/>
      </c>
      <c r="AE40" s="58" t="str">
        <f>IF(AND('Mapa final'!$AA$34="Baja",'Mapa final'!$AC$34="Mayor"),CONCATENATE("R5C",'Mapa final'!$Q$34),"")</f>
        <v/>
      </c>
      <c r="AF40" s="58" t="str">
        <f>IF(AND('Mapa final'!$AA$35="Baja",'Mapa final'!$AC$35="Mayor"),CONCATENATE("R5C",'Mapa final'!$Q$35),"")</f>
        <v/>
      </c>
      <c r="AG40" s="59" t="str">
        <f>IF(AND('Mapa final'!$AA$36="Baja",'Mapa final'!$AC$36="Mayor"),CONCATENATE("R5C",'Mapa final'!$Q$36),"")</f>
        <v/>
      </c>
      <c r="AH40" s="60" t="str">
        <f>IF(AND('Mapa final'!$AA$31="Baja",'Mapa final'!$AC$31="Catastrófico"),CONCATENATE("R5C",'Mapa final'!$Q$31),"")</f>
        <v/>
      </c>
      <c r="AI40" s="61" t="str">
        <f>IF(AND('Mapa final'!$AA$32="Baja",'Mapa final'!$AC$32="Catastrófico"),CONCATENATE("R5C",'Mapa final'!$Q$32),"")</f>
        <v/>
      </c>
      <c r="AJ40" s="61" t="str">
        <f>IF(AND('Mapa final'!$AA$33="Baja",'Mapa final'!$AC$33="Catastrófico"),CONCATENATE("R5C",'Mapa final'!$Q$33),"")</f>
        <v/>
      </c>
      <c r="AK40" s="61" t="str">
        <f>IF(AND('Mapa final'!$AA$34="Baja",'Mapa final'!$AC$34="Catastrófico"),CONCATENATE("R5C",'Mapa final'!$Q$34),"")</f>
        <v/>
      </c>
      <c r="AL40" s="61" t="str">
        <f>IF(AND('Mapa final'!$AA$35="Baja",'Mapa final'!$AC$35="Catastrófico"),CONCATENATE("R5C",'Mapa final'!$Q$35),"")</f>
        <v/>
      </c>
      <c r="AM40" s="62" t="str">
        <f>IF(AND('Mapa final'!$AA$36="Baja",'Mapa final'!$AC$36="Catastrófico"),CONCATENATE("R5C",'Mapa final'!$Q$36),"")</f>
        <v/>
      </c>
      <c r="AN40" s="1"/>
      <c r="AO40" s="270"/>
      <c r="AP40" s="145"/>
      <c r="AQ40" s="145"/>
      <c r="AR40" s="145"/>
      <c r="AS40" s="145"/>
      <c r="AT40" s="271"/>
      <c r="AU40" s="1"/>
      <c r="AV40" s="1"/>
      <c r="AW40" s="1"/>
      <c r="AX40" s="1"/>
      <c r="AY40" s="1"/>
      <c r="AZ40" s="1"/>
      <c r="BA40" s="1"/>
      <c r="BB40" s="1"/>
      <c r="BC40" s="1"/>
      <c r="BD40" s="1"/>
      <c r="BE40" s="1"/>
      <c r="BF40" s="1"/>
      <c r="BG40" s="1"/>
      <c r="BH40" s="1"/>
      <c r="BI40" s="1"/>
    </row>
    <row r="41" spans="1:61" ht="15" customHeight="1">
      <c r="A41" s="1"/>
      <c r="B41" s="287"/>
      <c r="C41" s="145"/>
      <c r="D41" s="146"/>
      <c r="E41" s="157"/>
      <c r="F41" s="145"/>
      <c r="G41" s="145"/>
      <c r="H41" s="145"/>
      <c r="I41" s="145"/>
      <c r="J41" s="81" t="str">
        <f>IF(AND('Mapa final'!$AA$37="Baja",'Mapa final'!$AC$37="Leve"),CONCATENATE("R6C",'Mapa final'!$Q$37),"")</f>
        <v/>
      </c>
      <c r="K41" s="82" t="str">
        <f>IF(AND('Mapa final'!$AA$38="Baja",'Mapa final'!$AC$38="Leve"),CONCATENATE("R6C",'Mapa final'!$Q$38),"")</f>
        <v/>
      </c>
      <c r="L41" s="82" t="str">
        <f>IF(AND('Mapa final'!$AA$39="Baja",'Mapa final'!$AC$39="Leve"),CONCATENATE("R6C",'Mapa final'!$Q$39),"")</f>
        <v/>
      </c>
      <c r="M41" s="82" t="str">
        <f>IF(AND('Mapa final'!$AA$40="Baja",'Mapa final'!$AC$40="Leve"),CONCATENATE("R6C",'Mapa final'!$Q$40),"")</f>
        <v/>
      </c>
      <c r="N41" s="82" t="str">
        <f>IF(AND('Mapa final'!$AA$41="Baja",'Mapa final'!$AC$41="Leve"),CONCATENATE("R6C",'Mapa final'!$Q$41),"")</f>
        <v/>
      </c>
      <c r="O41" s="83" t="str">
        <f>IF(AND('Mapa final'!$AA$42="Baja",'Mapa final'!$AC$42="Leve"),CONCATENATE("R6C",'Mapa final'!$Q$42),"")</f>
        <v/>
      </c>
      <c r="P41" s="72" t="str">
        <f>IF(AND('Mapa final'!$AA$37="Baja",'Mapa final'!$AC$37="Menor"),CONCATENATE("R6C",'Mapa final'!$Q$37),"")</f>
        <v/>
      </c>
      <c r="Q41" s="73" t="str">
        <f>IF(AND('Mapa final'!$AA$38="Baja",'Mapa final'!$AC$38="Menor"),CONCATENATE("R6C",'Mapa final'!$Q$38),"")</f>
        <v/>
      </c>
      <c r="R41" s="73" t="str">
        <f>IF(AND('Mapa final'!$AA$39="Baja",'Mapa final'!$AC$39="Menor"),CONCATENATE("R6C",'Mapa final'!$Q$39),"")</f>
        <v/>
      </c>
      <c r="S41" s="73" t="str">
        <f>IF(AND('Mapa final'!$AA$40="Baja",'Mapa final'!$AC$40="Menor"),CONCATENATE("R6C",'Mapa final'!$Q$40),"")</f>
        <v/>
      </c>
      <c r="T41" s="73" t="str">
        <f>IF(AND('Mapa final'!$AA$41="Baja",'Mapa final'!$AC$41="Menor"),CONCATENATE("R6C",'Mapa final'!$Q$41),"")</f>
        <v/>
      </c>
      <c r="U41" s="74" t="str">
        <f>IF(AND('Mapa final'!$AA$42="Baja",'Mapa final'!$AC$42="Menor"),CONCATENATE("R6C",'Mapa final'!$Q$42),"")</f>
        <v/>
      </c>
      <c r="V41" s="72" t="str">
        <f>IF(AND('Mapa final'!$AA$37="Baja",'Mapa final'!$AC$37="Moderado"),CONCATENATE("R6C",'Mapa final'!$Q$37),"")</f>
        <v/>
      </c>
      <c r="W41" s="73" t="str">
        <f>IF(AND('Mapa final'!$AA$38="Baja",'Mapa final'!$AC$38="Moderado"),CONCATENATE("R6C",'Mapa final'!$Q$38),"")</f>
        <v/>
      </c>
      <c r="X41" s="73" t="str">
        <f>IF(AND('Mapa final'!$AA$39="Baja",'Mapa final'!$AC$39="Moderado"),CONCATENATE("R6C",'Mapa final'!$Q$39),"")</f>
        <v/>
      </c>
      <c r="Y41" s="73" t="str">
        <f>IF(AND('Mapa final'!$AA$40="Baja",'Mapa final'!$AC$40="Moderado"),CONCATENATE("R6C",'Mapa final'!$Q$40),"")</f>
        <v/>
      </c>
      <c r="Z41" s="73" t="str">
        <f>IF(AND('Mapa final'!$AA$41="Baja",'Mapa final'!$AC$41="Moderado"),CONCATENATE("R6C",'Mapa final'!$Q$41),"")</f>
        <v/>
      </c>
      <c r="AA41" s="74" t="str">
        <f>IF(AND('Mapa final'!$AA$42="Baja",'Mapa final'!$AC$42="Moderado"),CONCATENATE("R6C",'Mapa final'!$Q$42),"")</f>
        <v/>
      </c>
      <c r="AB41" s="57" t="str">
        <f>IF(AND('Mapa final'!$AA$37="Baja",'Mapa final'!$AC$37="Mayor"),CONCATENATE("R6C",'Mapa final'!$Q$37),"")</f>
        <v/>
      </c>
      <c r="AC41" s="58" t="str">
        <f>IF(AND('Mapa final'!$AA$38="Baja",'Mapa final'!$AC$38="Mayor"),CONCATENATE("R6C",'Mapa final'!$Q$38),"")</f>
        <v/>
      </c>
      <c r="AD41" s="58" t="str">
        <f>IF(AND('Mapa final'!$AA$39="Baja",'Mapa final'!$AC$39="Mayor"),CONCATENATE("R6C",'Mapa final'!$Q$39),"")</f>
        <v/>
      </c>
      <c r="AE41" s="58" t="str">
        <f>IF(AND('Mapa final'!$AA$40="Baja",'Mapa final'!$AC$40="Mayor"),CONCATENATE("R6C",'Mapa final'!$Q$40),"")</f>
        <v/>
      </c>
      <c r="AF41" s="58" t="str">
        <f>IF(AND('Mapa final'!$AA$41="Baja",'Mapa final'!$AC$41="Mayor"),CONCATENATE("R6C",'Mapa final'!$Q$41),"")</f>
        <v/>
      </c>
      <c r="AG41" s="59" t="str">
        <f>IF(AND('Mapa final'!$AA$42="Baja",'Mapa final'!$AC$42="Mayor"),CONCATENATE("R6C",'Mapa final'!$Q$42),"")</f>
        <v/>
      </c>
      <c r="AH41" s="60" t="str">
        <f>IF(AND('Mapa final'!$AA$37="Baja",'Mapa final'!$AC$37="Catastrófico"),CONCATENATE("R6C",'Mapa final'!$Q$37),"")</f>
        <v/>
      </c>
      <c r="AI41" s="61" t="str">
        <f>IF(AND('Mapa final'!$AA$38="Baja",'Mapa final'!$AC$38="Catastrófico"),CONCATENATE("R6C",'Mapa final'!$Q$38),"")</f>
        <v/>
      </c>
      <c r="AJ41" s="61" t="str">
        <f>IF(AND('Mapa final'!$AA$39="Baja",'Mapa final'!$AC$39="Catastrófico"),CONCATENATE("R6C",'Mapa final'!$Q$39),"")</f>
        <v/>
      </c>
      <c r="AK41" s="61" t="str">
        <f>IF(AND('Mapa final'!$AA$40="Baja",'Mapa final'!$AC$40="Catastrófico"),CONCATENATE("R6C",'Mapa final'!$Q$40),"")</f>
        <v/>
      </c>
      <c r="AL41" s="61" t="str">
        <f>IF(AND('Mapa final'!$AA$41="Baja",'Mapa final'!$AC$41="Catastrófico"),CONCATENATE("R6C",'Mapa final'!$Q$41),"")</f>
        <v/>
      </c>
      <c r="AM41" s="62" t="str">
        <f>IF(AND('Mapa final'!$AA$42="Baja",'Mapa final'!$AC$42="Catastrófico"),CONCATENATE("R6C",'Mapa final'!$Q$42),"")</f>
        <v/>
      </c>
      <c r="AN41" s="1"/>
      <c r="AO41" s="270"/>
      <c r="AP41" s="145"/>
      <c r="AQ41" s="145"/>
      <c r="AR41" s="145"/>
      <c r="AS41" s="145"/>
      <c r="AT41" s="271"/>
      <c r="AU41" s="1"/>
      <c r="AV41" s="1"/>
      <c r="AW41" s="1"/>
      <c r="AX41" s="1"/>
      <c r="AY41" s="1"/>
      <c r="AZ41" s="1"/>
      <c r="BA41" s="1"/>
      <c r="BB41" s="1"/>
      <c r="BC41" s="1"/>
      <c r="BD41" s="1"/>
      <c r="BE41" s="1"/>
      <c r="BF41" s="1"/>
      <c r="BG41" s="1"/>
      <c r="BH41" s="1"/>
      <c r="BI41" s="1"/>
    </row>
    <row r="42" spans="1:61" ht="15" customHeight="1">
      <c r="A42" s="1"/>
      <c r="B42" s="287"/>
      <c r="C42" s="145"/>
      <c r="D42" s="146"/>
      <c r="E42" s="157"/>
      <c r="F42" s="145"/>
      <c r="G42" s="145"/>
      <c r="H42" s="145"/>
      <c r="I42" s="145"/>
      <c r="J42" s="81" t="str">
        <f>IF(AND('Mapa final'!$AA$43="Baja",'Mapa final'!$AC$43="Leve"),CONCATENATE("R7C",'Mapa final'!$Q$43),"")</f>
        <v/>
      </c>
      <c r="K42" s="82" t="str">
        <f>IF(AND('Mapa final'!$AA$44="Baja",'Mapa final'!$AC$44="Leve"),CONCATENATE("R7C",'Mapa final'!$Q$44),"")</f>
        <v/>
      </c>
      <c r="L42" s="82" t="str">
        <f>IF(AND('Mapa final'!$AA$45="Baja",'Mapa final'!$AC$45="Leve"),CONCATENATE("R7C",'Mapa final'!$Q$45),"")</f>
        <v/>
      </c>
      <c r="M42" s="82" t="str">
        <f>IF(AND('Mapa final'!$AA$46="Baja",'Mapa final'!$AC$46="Leve"),CONCATENATE("R7C",'Mapa final'!$Q$46),"")</f>
        <v/>
      </c>
      <c r="N42" s="82" t="str">
        <f>IF(AND('Mapa final'!$AA$47="Baja",'Mapa final'!$AC$47="Leve"),CONCATENATE("R7C",'Mapa final'!$Q$47),"")</f>
        <v/>
      </c>
      <c r="O42" s="83" t="str">
        <f>IF(AND('Mapa final'!$AA$48="Baja",'Mapa final'!$AC$48="Leve"),CONCATENATE("R7C",'Mapa final'!$Q$48),"")</f>
        <v/>
      </c>
      <c r="P42" s="72" t="str">
        <f>IF(AND('Mapa final'!$AA$43="Baja",'Mapa final'!$AC$43="Menor"),CONCATENATE("R7C",'Mapa final'!$Q$43),"")</f>
        <v/>
      </c>
      <c r="Q42" s="73" t="str">
        <f>IF(AND('Mapa final'!$AA$44="Baja",'Mapa final'!$AC$44="Menor"),CONCATENATE("R7C",'Mapa final'!$Q$44),"")</f>
        <v/>
      </c>
      <c r="R42" s="73" t="str">
        <f>IF(AND('Mapa final'!$AA$45="Baja",'Mapa final'!$AC$45="Menor"),CONCATENATE("R7C",'Mapa final'!$Q$45),"")</f>
        <v/>
      </c>
      <c r="S42" s="73" t="str">
        <f>IF(AND('Mapa final'!$AA$46="Baja",'Mapa final'!$AC$46="Menor"),CONCATENATE("R7C",'Mapa final'!$Q$46),"")</f>
        <v/>
      </c>
      <c r="T42" s="73" t="str">
        <f>IF(AND('Mapa final'!$AA$47="Baja",'Mapa final'!$AC$47="Menor"),CONCATENATE("R7C",'Mapa final'!$Q$47),"")</f>
        <v/>
      </c>
      <c r="U42" s="74" t="str">
        <f>IF(AND('Mapa final'!$AA$48="Baja",'Mapa final'!$AC$48="Menor"),CONCATENATE("R7C",'Mapa final'!$Q$48),"")</f>
        <v/>
      </c>
      <c r="V42" s="72" t="str">
        <f>IF(AND('Mapa final'!$AA$43="Baja",'Mapa final'!$AC$43="Moderado"),CONCATENATE("R7C",'Mapa final'!$Q$43),"")</f>
        <v/>
      </c>
      <c r="W42" s="73" t="str">
        <f>IF(AND('Mapa final'!$AA$44="Baja",'Mapa final'!$AC$44="Moderado"),CONCATENATE("R7C",'Mapa final'!$Q$44),"")</f>
        <v/>
      </c>
      <c r="X42" s="73" t="str">
        <f>IF(AND('Mapa final'!$AA$45="Baja",'Mapa final'!$AC$45="Moderado"),CONCATENATE("R7C",'Mapa final'!$Q$45),"")</f>
        <v/>
      </c>
      <c r="Y42" s="73" t="str">
        <f>IF(AND('Mapa final'!$AA$46="Baja",'Mapa final'!$AC$46="Moderado"),CONCATENATE("R7C",'Mapa final'!$Q$46),"")</f>
        <v/>
      </c>
      <c r="Z42" s="73" t="str">
        <f>IF(AND('Mapa final'!$AA$47="Baja",'Mapa final'!$AC$47="Moderado"),CONCATENATE("R7C",'Mapa final'!$Q$47),"")</f>
        <v/>
      </c>
      <c r="AA42" s="74" t="str">
        <f>IF(AND('Mapa final'!$AA$48="Baja",'Mapa final'!$AC$48="Moderado"),CONCATENATE("R7C",'Mapa final'!$Q$48),"")</f>
        <v/>
      </c>
      <c r="AB42" s="57" t="str">
        <f>IF(AND('Mapa final'!$AA$43="Baja",'Mapa final'!$AC$43="Mayor"),CONCATENATE("R7C",'Mapa final'!$Q$43),"")</f>
        <v/>
      </c>
      <c r="AC42" s="58" t="str">
        <f>IF(AND('Mapa final'!$AA$44="Baja",'Mapa final'!$AC$44="Mayor"),CONCATENATE("R7C",'Mapa final'!$Q$44),"")</f>
        <v/>
      </c>
      <c r="AD42" s="58" t="str">
        <f>IF(AND('Mapa final'!$AA$45="Baja",'Mapa final'!$AC$45="Mayor"),CONCATENATE("R7C",'Mapa final'!$Q$45),"")</f>
        <v/>
      </c>
      <c r="AE42" s="58" t="str">
        <f>IF(AND('Mapa final'!$AA$46="Baja",'Mapa final'!$AC$46="Mayor"),CONCATENATE("R7C",'Mapa final'!$Q$46),"")</f>
        <v/>
      </c>
      <c r="AF42" s="58" t="str">
        <f>IF(AND('Mapa final'!$AA$47="Baja",'Mapa final'!$AC$47="Mayor"),CONCATENATE("R7C",'Mapa final'!$Q$47),"")</f>
        <v/>
      </c>
      <c r="AG42" s="59" t="str">
        <f>IF(AND('Mapa final'!$AA$48="Baja",'Mapa final'!$AC$48="Mayor"),CONCATENATE("R7C",'Mapa final'!$Q$48),"")</f>
        <v/>
      </c>
      <c r="AH42" s="60" t="str">
        <f>IF(AND('Mapa final'!$AA$43="Baja",'Mapa final'!$AC$43="Catastrófico"),CONCATENATE("R7C",'Mapa final'!$Q$43),"")</f>
        <v/>
      </c>
      <c r="AI42" s="61" t="str">
        <f>IF(AND('Mapa final'!$AA$44="Baja",'Mapa final'!$AC$44="Catastrófico"),CONCATENATE("R7C",'Mapa final'!$Q$44),"")</f>
        <v/>
      </c>
      <c r="AJ42" s="61" t="str">
        <f>IF(AND('Mapa final'!$AA$45="Baja",'Mapa final'!$AC$45="Catastrófico"),CONCATENATE("R7C",'Mapa final'!$Q$45),"")</f>
        <v/>
      </c>
      <c r="AK42" s="61" t="str">
        <f>IF(AND('Mapa final'!$AA$46="Baja",'Mapa final'!$AC$46="Catastrófico"),CONCATENATE("R7C",'Mapa final'!$Q$46),"")</f>
        <v/>
      </c>
      <c r="AL42" s="61" t="str">
        <f>IF(AND('Mapa final'!$AA$47="Baja",'Mapa final'!$AC$47="Catastrófico"),CONCATENATE("R7C",'Mapa final'!$Q$47),"")</f>
        <v/>
      </c>
      <c r="AM42" s="62" t="str">
        <f>IF(AND('Mapa final'!$AA$48="Baja",'Mapa final'!$AC$48="Catastrófico"),CONCATENATE("R7C",'Mapa final'!$Q$48),"")</f>
        <v/>
      </c>
      <c r="AN42" s="1"/>
      <c r="AO42" s="270"/>
      <c r="AP42" s="145"/>
      <c r="AQ42" s="145"/>
      <c r="AR42" s="145"/>
      <c r="AS42" s="145"/>
      <c r="AT42" s="271"/>
      <c r="AU42" s="1"/>
      <c r="AV42" s="1"/>
      <c r="AW42" s="1"/>
      <c r="AX42" s="1"/>
      <c r="AY42" s="1"/>
      <c r="AZ42" s="1"/>
      <c r="BA42" s="1"/>
      <c r="BB42" s="1"/>
      <c r="BC42" s="1"/>
      <c r="BD42" s="1"/>
      <c r="BE42" s="1"/>
      <c r="BF42" s="1"/>
      <c r="BG42" s="1"/>
      <c r="BH42" s="1"/>
      <c r="BI42" s="1"/>
    </row>
    <row r="43" spans="1:61" ht="15" customHeight="1">
      <c r="A43" s="1"/>
      <c r="B43" s="287"/>
      <c r="C43" s="145"/>
      <c r="D43" s="146"/>
      <c r="E43" s="157"/>
      <c r="F43" s="145"/>
      <c r="G43" s="145"/>
      <c r="H43" s="145"/>
      <c r="I43" s="145"/>
      <c r="J43" s="81" t="str">
        <f>IF(AND('Mapa final'!$AA$49="Baja",'Mapa final'!$AC$49="Leve"),CONCATENATE("R8C",'Mapa final'!$Q$49),"")</f>
        <v/>
      </c>
      <c r="K43" s="82" t="str">
        <f>IF(AND('Mapa final'!$AA$50="Baja",'Mapa final'!$AC$50="Leve"),CONCATENATE("R8C",'Mapa final'!$Q$50),"")</f>
        <v/>
      </c>
      <c r="L43" s="82" t="str">
        <f>IF(AND('Mapa final'!$AA$51="Baja",'Mapa final'!$AC$51="Leve"),CONCATENATE("R8C",'Mapa final'!$Q$51),"")</f>
        <v/>
      </c>
      <c r="M43" s="82" t="str">
        <f>IF(AND('Mapa final'!$AA$52="Baja",'Mapa final'!$AC$52="Leve"),CONCATENATE("R8C",'Mapa final'!$Q$52),"")</f>
        <v/>
      </c>
      <c r="N43" s="82" t="str">
        <f>IF(AND('Mapa final'!$AA$53="Baja",'Mapa final'!$AC$53="Leve"),CONCATENATE("R8C",'Mapa final'!$Q$53),"")</f>
        <v/>
      </c>
      <c r="O43" s="83" t="str">
        <f>IF(AND('Mapa final'!$AA$54="Baja",'Mapa final'!$AC$54="Leve"),CONCATENATE("R8C",'Mapa final'!$Q$54),"")</f>
        <v/>
      </c>
      <c r="P43" s="72" t="str">
        <f>IF(AND('Mapa final'!$AA$49="Baja",'Mapa final'!$AC$49="Menor"),CONCATENATE("R8C",'Mapa final'!$Q$49),"")</f>
        <v/>
      </c>
      <c r="Q43" s="73" t="str">
        <f>IF(AND('Mapa final'!$AA$50="Baja",'Mapa final'!$AC$50="Menor"),CONCATENATE("R8C",'Mapa final'!$Q$50),"")</f>
        <v/>
      </c>
      <c r="R43" s="73" t="str">
        <f>IF(AND('Mapa final'!$AA$51="Baja",'Mapa final'!$AC$51="Menor"),CONCATENATE("R8C",'Mapa final'!$Q$51),"")</f>
        <v/>
      </c>
      <c r="S43" s="73" t="str">
        <f>IF(AND('Mapa final'!$AA$52="Baja",'Mapa final'!$AC$52="Menor"),CONCATENATE("R8C",'Mapa final'!$Q$52),"")</f>
        <v/>
      </c>
      <c r="T43" s="73" t="str">
        <f>IF(AND('Mapa final'!$AA$53="Baja",'Mapa final'!$AC$53="Menor"),CONCATENATE("R8C",'Mapa final'!$Q$53),"")</f>
        <v/>
      </c>
      <c r="U43" s="74" t="str">
        <f>IF(AND('Mapa final'!$AA$54="Baja",'Mapa final'!$AC$54="Menor"),CONCATENATE("R8C",'Mapa final'!$Q$54),"")</f>
        <v/>
      </c>
      <c r="V43" s="72" t="str">
        <f>IF(AND('Mapa final'!$AA$49="Baja",'Mapa final'!$AC$49="Moderado"),CONCATENATE("R8C",'Mapa final'!$Q$49),"")</f>
        <v/>
      </c>
      <c r="W43" s="73" t="str">
        <f>IF(AND('Mapa final'!$AA$50="Baja",'Mapa final'!$AC$50="Moderado"),CONCATENATE("R8C",'Mapa final'!$Q$50),"")</f>
        <v/>
      </c>
      <c r="X43" s="73" t="str">
        <f>IF(AND('Mapa final'!$AA$51="Baja",'Mapa final'!$AC$51="Moderado"),CONCATENATE("R8C",'Mapa final'!$Q$51),"")</f>
        <v/>
      </c>
      <c r="Y43" s="73" t="str">
        <f>IF(AND('Mapa final'!$AA$52="Baja",'Mapa final'!$AC$52="Moderado"),CONCATENATE("R8C",'Mapa final'!$Q$52),"")</f>
        <v/>
      </c>
      <c r="Z43" s="73" t="str">
        <f>IF(AND('Mapa final'!$AA$53="Baja",'Mapa final'!$AC$53="Moderado"),CONCATENATE("R8C",'Mapa final'!$Q$53),"")</f>
        <v/>
      </c>
      <c r="AA43" s="74" t="str">
        <f>IF(AND('Mapa final'!$AA$54="Baja",'Mapa final'!$AC$54="Moderado"),CONCATENATE("R8C",'Mapa final'!$Q$54),"")</f>
        <v/>
      </c>
      <c r="AB43" s="57" t="str">
        <f>IF(AND('Mapa final'!$AA$49="Baja",'Mapa final'!$AC$49="Mayor"),CONCATENATE("R8C",'Mapa final'!$Q$49),"")</f>
        <v/>
      </c>
      <c r="AC43" s="58" t="str">
        <f>IF(AND('Mapa final'!$AA$50="Baja",'Mapa final'!$AC$50="Mayor"),CONCATENATE("R8C",'Mapa final'!$Q$50),"")</f>
        <v/>
      </c>
      <c r="AD43" s="58" t="str">
        <f>IF(AND('Mapa final'!$AA$51="Baja",'Mapa final'!$AC$51="Mayor"),CONCATENATE("R8C",'Mapa final'!$Q$51),"")</f>
        <v/>
      </c>
      <c r="AE43" s="58" t="str">
        <f>IF(AND('Mapa final'!$AA$52="Baja",'Mapa final'!$AC$52="Mayor"),CONCATENATE("R8C",'Mapa final'!$Q$52),"")</f>
        <v/>
      </c>
      <c r="AF43" s="58" t="str">
        <f>IF(AND('Mapa final'!$AA$53="Baja",'Mapa final'!$AC$53="Mayor"),CONCATENATE("R8C",'Mapa final'!$Q$53),"")</f>
        <v/>
      </c>
      <c r="AG43" s="59" t="str">
        <f>IF(AND('Mapa final'!$AA$54="Baja",'Mapa final'!$AC$54="Mayor"),CONCATENATE("R8C",'Mapa final'!$Q$54),"")</f>
        <v/>
      </c>
      <c r="AH43" s="60" t="str">
        <f>IF(AND('Mapa final'!$AA$49="Baja",'Mapa final'!$AC$49="Catastrófico"),CONCATENATE("R8C",'Mapa final'!$Q$49),"")</f>
        <v/>
      </c>
      <c r="AI43" s="61" t="str">
        <f>IF(AND('Mapa final'!$AA$50="Baja",'Mapa final'!$AC$50="Catastrófico"),CONCATENATE("R8C",'Mapa final'!$Q$50),"")</f>
        <v/>
      </c>
      <c r="AJ43" s="61" t="str">
        <f>IF(AND('Mapa final'!$AA$51="Baja",'Mapa final'!$AC$51="Catastrófico"),CONCATENATE("R8C",'Mapa final'!$Q$51),"")</f>
        <v/>
      </c>
      <c r="AK43" s="61" t="str">
        <f>IF(AND('Mapa final'!$AA$52="Baja",'Mapa final'!$AC$52="Catastrófico"),CONCATENATE("R8C",'Mapa final'!$Q$52),"")</f>
        <v/>
      </c>
      <c r="AL43" s="61" t="str">
        <f>IF(AND('Mapa final'!$AA$53="Baja",'Mapa final'!$AC$53="Catastrófico"),CONCATENATE("R8C",'Mapa final'!$Q$53),"")</f>
        <v/>
      </c>
      <c r="AM43" s="62" t="str">
        <f>IF(AND('Mapa final'!$AA$54="Baja",'Mapa final'!$AC$54="Catastrófico"),CONCATENATE("R8C",'Mapa final'!$Q$54),"")</f>
        <v/>
      </c>
      <c r="AN43" s="1"/>
      <c r="AO43" s="270"/>
      <c r="AP43" s="145"/>
      <c r="AQ43" s="145"/>
      <c r="AR43" s="145"/>
      <c r="AS43" s="145"/>
      <c r="AT43" s="271"/>
      <c r="AU43" s="1"/>
      <c r="AV43" s="1"/>
      <c r="AW43" s="1"/>
      <c r="AX43" s="1"/>
      <c r="AY43" s="1"/>
      <c r="AZ43" s="1"/>
      <c r="BA43" s="1"/>
      <c r="BB43" s="1"/>
      <c r="BC43" s="1"/>
      <c r="BD43" s="1"/>
      <c r="BE43" s="1"/>
      <c r="BF43" s="1"/>
      <c r="BG43" s="1"/>
      <c r="BH43" s="1"/>
      <c r="BI43" s="1"/>
    </row>
    <row r="44" spans="1:61" ht="15" customHeight="1">
      <c r="A44" s="1"/>
      <c r="B44" s="287"/>
      <c r="C44" s="145"/>
      <c r="D44" s="146"/>
      <c r="E44" s="157"/>
      <c r="F44" s="145"/>
      <c r="G44" s="145"/>
      <c r="H44" s="145"/>
      <c r="I44" s="145"/>
      <c r="J44" s="81" t="str">
        <f>IF(AND('Mapa final'!$AA$55="Baja",'Mapa final'!$AC$55="Leve"),CONCATENATE("R9C",'Mapa final'!$Q$55),"")</f>
        <v/>
      </c>
      <c r="K44" s="82" t="str">
        <f>IF(AND('Mapa final'!$AA$56="Baja",'Mapa final'!$AC$56="Leve"),CONCATENATE("R9C",'Mapa final'!$Q$56),"")</f>
        <v/>
      </c>
      <c r="L44" s="82" t="str">
        <f>IF(AND('Mapa final'!$AA$57="Baja",'Mapa final'!$AC$57="Leve"),CONCATENATE("R9C",'Mapa final'!$Q$57),"")</f>
        <v/>
      </c>
      <c r="M44" s="82" t="str">
        <f>IF(AND('Mapa final'!$AA$58="Baja",'Mapa final'!$AC$58="Leve"),CONCATENATE("R9C",'Mapa final'!$Q$58),"")</f>
        <v/>
      </c>
      <c r="N44" s="82" t="str">
        <f>IF(AND('Mapa final'!$AA$59="Baja",'Mapa final'!$AC$59="Leve"),CONCATENATE("R9C",'Mapa final'!$Q$59),"")</f>
        <v/>
      </c>
      <c r="O44" s="83" t="str">
        <f>IF(AND('Mapa final'!$AA$60="Baja",'Mapa final'!$AC$60="Leve"),CONCATENATE("R9C",'Mapa final'!$Q$60),"")</f>
        <v/>
      </c>
      <c r="P44" s="72" t="str">
        <f>IF(AND('Mapa final'!$AA$55="Baja",'Mapa final'!$AC$55="Menor"),CONCATENATE("R9C",'Mapa final'!$Q$55),"")</f>
        <v/>
      </c>
      <c r="Q44" s="73" t="str">
        <f>IF(AND('Mapa final'!$AA$56="Baja",'Mapa final'!$AC$56="Menor"),CONCATENATE("R9C",'Mapa final'!$Q$56),"")</f>
        <v/>
      </c>
      <c r="R44" s="73" t="str">
        <f>IF(AND('Mapa final'!$AA$57="Baja",'Mapa final'!$AC$57="Menor"),CONCATENATE("R9C",'Mapa final'!$Q$57),"")</f>
        <v/>
      </c>
      <c r="S44" s="73" t="str">
        <f>IF(AND('Mapa final'!$AA$58="Baja",'Mapa final'!$AC$58="Menor"),CONCATENATE("R9C",'Mapa final'!$Q$58),"")</f>
        <v/>
      </c>
      <c r="T44" s="73" t="str">
        <f>IF(AND('Mapa final'!$AA$59="Baja",'Mapa final'!$AC$59="Menor"),CONCATENATE("R9C",'Mapa final'!$Q$59),"")</f>
        <v/>
      </c>
      <c r="U44" s="74" t="str">
        <f>IF(AND('Mapa final'!$AA$60="Baja",'Mapa final'!$AC$60="Menor"),CONCATENATE("R9C",'Mapa final'!$Q$60),"")</f>
        <v/>
      </c>
      <c r="V44" s="72" t="str">
        <f>IF(AND('Mapa final'!$AA$55="Baja",'Mapa final'!$AC$55="Moderado"),CONCATENATE("R9C",'Mapa final'!$Q$55),"")</f>
        <v/>
      </c>
      <c r="W44" s="73" t="str">
        <f>IF(AND('Mapa final'!$AA$56="Baja",'Mapa final'!$AC$56="Moderado"),CONCATENATE("R9C",'Mapa final'!$Q$56),"")</f>
        <v/>
      </c>
      <c r="X44" s="73" t="str">
        <f>IF(AND('Mapa final'!$AA$57="Baja",'Mapa final'!$AC$57="Moderado"),CONCATENATE("R9C",'Mapa final'!$Q$57),"")</f>
        <v/>
      </c>
      <c r="Y44" s="73" t="str">
        <f>IF(AND('Mapa final'!$AA$58="Baja",'Mapa final'!$AC$58="Moderado"),CONCATENATE("R9C",'Mapa final'!$Q$58),"")</f>
        <v/>
      </c>
      <c r="Z44" s="73" t="str">
        <f>IF(AND('Mapa final'!$AA$59="Baja",'Mapa final'!$AC$59="Moderado"),CONCATENATE("R9C",'Mapa final'!$Q$59),"")</f>
        <v/>
      </c>
      <c r="AA44" s="74" t="str">
        <f>IF(AND('Mapa final'!$AA$60="Baja",'Mapa final'!$AC$60="Moderado"),CONCATENATE("R9C",'Mapa final'!$Q$60),"")</f>
        <v/>
      </c>
      <c r="AB44" s="57" t="str">
        <f>IF(AND('Mapa final'!$AA$55="Baja",'Mapa final'!$AC$55="Mayor"),CONCATENATE("R9C",'Mapa final'!$Q$55),"")</f>
        <v/>
      </c>
      <c r="AC44" s="58" t="str">
        <f>IF(AND('Mapa final'!$AA$56="Baja",'Mapa final'!$AC$56="Mayor"),CONCATENATE("R9C",'Mapa final'!$Q$56),"")</f>
        <v/>
      </c>
      <c r="AD44" s="58" t="str">
        <f>IF(AND('Mapa final'!$AA$57="Baja",'Mapa final'!$AC$57="Mayor"),CONCATENATE("R9C",'Mapa final'!$Q$57),"")</f>
        <v/>
      </c>
      <c r="AE44" s="58" t="str">
        <f>IF(AND('Mapa final'!$AA$58="Baja",'Mapa final'!$AC$58="Mayor"),CONCATENATE("R9C",'Mapa final'!$Q$58),"")</f>
        <v/>
      </c>
      <c r="AF44" s="58" t="str">
        <f>IF(AND('Mapa final'!$AA$59="Baja",'Mapa final'!$AC$59="Mayor"),CONCATENATE("R9C",'Mapa final'!$Q$59),"")</f>
        <v/>
      </c>
      <c r="AG44" s="59" t="str">
        <f>IF(AND('Mapa final'!$AA$60="Baja",'Mapa final'!$AC$60="Mayor"),CONCATENATE("R9C",'Mapa final'!$Q$60),"")</f>
        <v/>
      </c>
      <c r="AH44" s="60" t="str">
        <f>IF(AND('Mapa final'!$AA$55="Baja",'Mapa final'!$AC$55="Catastrófico"),CONCATENATE("R9C",'Mapa final'!$Q$55),"")</f>
        <v/>
      </c>
      <c r="AI44" s="61" t="str">
        <f>IF(AND('Mapa final'!$AA$56="Baja",'Mapa final'!$AC$56="Catastrófico"),CONCATENATE("R9C",'Mapa final'!$Q$56),"")</f>
        <v/>
      </c>
      <c r="AJ44" s="61" t="str">
        <f>IF(AND('Mapa final'!$AA$57="Baja",'Mapa final'!$AC$57="Catastrófico"),CONCATENATE("R9C",'Mapa final'!$Q$57),"")</f>
        <v/>
      </c>
      <c r="AK44" s="61" t="str">
        <f>IF(AND('Mapa final'!$AA$58="Baja",'Mapa final'!$AC$58="Catastrófico"),CONCATENATE("R9C",'Mapa final'!$Q$58),"")</f>
        <v/>
      </c>
      <c r="AL44" s="61" t="str">
        <f>IF(AND('Mapa final'!$AA$59="Baja",'Mapa final'!$AC$59="Catastrófico"),CONCATENATE("R9C",'Mapa final'!$Q$59),"")</f>
        <v/>
      </c>
      <c r="AM44" s="62" t="str">
        <f>IF(AND('Mapa final'!$AA$60="Baja",'Mapa final'!$AC$60="Catastrófico"),CONCATENATE("R9C",'Mapa final'!$Q$60),"")</f>
        <v/>
      </c>
      <c r="AN44" s="1"/>
      <c r="AO44" s="270"/>
      <c r="AP44" s="145"/>
      <c r="AQ44" s="145"/>
      <c r="AR44" s="145"/>
      <c r="AS44" s="145"/>
      <c r="AT44" s="271"/>
      <c r="AU44" s="1"/>
      <c r="AV44" s="1"/>
      <c r="AW44" s="1"/>
      <c r="AX44" s="1"/>
      <c r="AY44" s="1"/>
      <c r="AZ44" s="1"/>
      <c r="BA44" s="1"/>
      <c r="BB44" s="1"/>
      <c r="BC44" s="1"/>
      <c r="BD44" s="1"/>
      <c r="BE44" s="1"/>
      <c r="BF44" s="1"/>
      <c r="BG44" s="1"/>
      <c r="BH44" s="1"/>
      <c r="BI44" s="1"/>
    </row>
    <row r="45" spans="1:61" ht="15.75" customHeight="1">
      <c r="A45" s="1"/>
      <c r="B45" s="287"/>
      <c r="C45" s="145"/>
      <c r="D45" s="146"/>
      <c r="E45" s="256"/>
      <c r="F45" s="280"/>
      <c r="G45" s="280"/>
      <c r="H45" s="280"/>
      <c r="I45" s="280"/>
      <c r="J45" s="84" t="str">
        <f>IF(AND('Mapa final'!$AA$61="Baja",'Mapa final'!$AC$61="Leve"),CONCATENATE("R10C",'Mapa final'!$Q$61),"")</f>
        <v/>
      </c>
      <c r="K45" s="85" t="str">
        <f>IF(AND('Mapa final'!$AA$62="Baja",'Mapa final'!$AC$62="Leve"),CONCATENATE("R10C",'Mapa final'!$Q$62),"")</f>
        <v/>
      </c>
      <c r="L45" s="85" t="str">
        <f>IF(AND('Mapa final'!$AA$63="Baja",'Mapa final'!$AC$63="Leve"),CONCATENATE("R10C",'Mapa final'!$Q$63),"")</f>
        <v/>
      </c>
      <c r="M45" s="85" t="str">
        <f>IF(AND('Mapa final'!$AA$64="Baja",'Mapa final'!$AC$64="Leve"),CONCATENATE("R10C",'Mapa final'!$Q$64),"")</f>
        <v/>
      </c>
      <c r="N45" s="85" t="str">
        <f>IF(AND('Mapa final'!$AA$65="Baja",'Mapa final'!$AC$65="Leve"),CONCATENATE("R10C",'Mapa final'!$Q$65),"")</f>
        <v/>
      </c>
      <c r="O45" s="86" t="str">
        <f>IF(AND('Mapa final'!$AA$66="Baja",'Mapa final'!$AC$66="Leve"),CONCATENATE("R10C",'Mapa final'!$Q$66),"")</f>
        <v/>
      </c>
      <c r="P45" s="72" t="str">
        <f>IF(AND('Mapa final'!$AA$61="Baja",'Mapa final'!$AC$61="Menor"),CONCATENATE("R10C",'Mapa final'!$Q$61),"")</f>
        <v/>
      </c>
      <c r="Q45" s="73" t="str">
        <f>IF(AND('Mapa final'!$AA$62="Baja",'Mapa final'!$AC$62="Menor"),CONCATENATE("R10C",'Mapa final'!$Q$62),"")</f>
        <v/>
      </c>
      <c r="R45" s="73" t="str">
        <f>IF(AND('Mapa final'!$AA$63="Baja",'Mapa final'!$AC$63="Menor"),CONCATENATE("R10C",'Mapa final'!$Q$63),"")</f>
        <v/>
      </c>
      <c r="S45" s="73" t="str">
        <f>IF(AND('Mapa final'!$AA$64="Baja",'Mapa final'!$AC$64="Menor"),CONCATENATE("R10C",'Mapa final'!$Q$64),"")</f>
        <v/>
      </c>
      <c r="T45" s="73" t="str">
        <f>IF(AND('Mapa final'!$AA$65="Baja",'Mapa final'!$AC$65="Menor"),CONCATENATE("R10C",'Mapa final'!$Q$65),"")</f>
        <v/>
      </c>
      <c r="U45" s="74" t="str">
        <f>IF(AND('Mapa final'!$AA$66="Baja",'Mapa final'!$AC$66="Menor"),CONCATENATE("R10C",'Mapa final'!$Q$66),"")</f>
        <v/>
      </c>
      <c r="V45" s="75" t="str">
        <f>IF(AND('Mapa final'!$AA$61="Baja",'Mapa final'!$AC$61="Moderado"),CONCATENATE("R10C",'Mapa final'!$Q$61),"")</f>
        <v/>
      </c>
      <c r="W45" s="76" t="str">
        <f>IF(AND('Mapa final'!$AA$62="Baja",'Mapa final'!$AC$62="Moderado"),CONCATENATE("R10C",'Mapa final'!$Q$62),"")</f>
        <v/>
      </c>
      <c r="X45" s="76" t="str">
        <f>IF(AND('Mapa final'!$AA$63="Baja",'Mapa final'!$AC$63="Moderado"),CONCATENATE("R10C",'Mapa final'!$Q$63),"")</f>
        <v/>
      </c>
      <c r="Y45" s="76" t="str">
        <f>IF(AND('Mapa final'!$AA$64="Baja",'Mapa final'!$AC$64="Moderado"),CONCATENATE("R10C",'Mapa final'!$Q$64),"")</f>
        <v/>
      </c>
      <c r="Z45" s="76" t="str">
        <f>IF(AND('Mapa final'!$AA$65="Baja",'Mapa final'!$AC$65="Moderado"),CONCATENATE("R10C",'Mapa final'!$Q$65),"")</f>
        <v/>
      </c>
      <c r="AA45" s="77" t="str">
        <f>IF(AND('Mapa final'!$AA$66="Baja",'Mapa final'!$AC$66="Moderado"),CONCATENATE("R10C",'Mapa final'!$Q$66),"")</f>
        <v/>
      </c>
      <c r="AB45" s="63" t="str">
        <f>IF(AND('Mapa final'!$AA$61="Baja",'Mapa final'!$AC$61="Mayor"),CONCATENATE("R10C",'Mapa final'!$Q$61),"")</f>
        <v/>
      </c>
      <c r="AC45" s="64" t="str">
        <f>IF(AND('Mapa final'!$AA$62="Baja",'Mapa final'!$AC$62="Mayor"),CONCATENATE("R10C",'Mapa final'!$Q$62),"")</f>
        <v/>
      </c>
      <c r="AD45" s="64" t="str">
        <f>IF(AND('Mapa final'!$AA$63="Baja",'Mapa final'!$AC$63="Mayor"),CONCATENATE("R10C",'Mapa final'!$Q$63),"")</f>
        <v/>
      </c>
      <c r="AE45" s="64" t="str">
        <f>IF(AND('Mapa final'!$AA$64="Baja",'Mapa final'!$AC$64="Mayor"),CONCATENATE("R10C",'Mapa final'!$Q$64),"")</f>
        <v/>
      </c>
      <c r="AF45" s="64" t="str">
        <f>IF(AND('Mapa final'!$AA$65="Baja",'Mapa final'!$AC$65="Mayor"),CONCATENATE("R10C",'Mapa final'!$Q$65),"")</f>
        <v/>
      </c>
      <c r="AG45" s="65" t="str">
        <f>IF(AND('Mapa final'!$AA$66="Baja",'Mapa final'!$AC$66="Mayor"),CONCATENATE("R10C",'Mapa final'!$Q$66),"")</f>
        <v/>
      </c>
      <c r="AH45" s="66" t="str">
        <f>IF(AND('Mapa final'!$AA$61="Baja",'Mapa final'!$AC$61="Catastrófico"),CONCATENATE("R10C",'Mapa final'!$Q$61),"")</f>
        <v/>
      </c>
      <c r="AI45" s="67" t="str">
        <f>IF(AND('Mapa final'!$AA$62="Baja",'Mapa final'!$AC$62="Catastrófico"),CONCATENATE("R10C",'Mapa final'!$Q$62),"")</f>
        <v/>
      </c>
      <c r="AJ45" s="67" t="str">
        <f>IF(AND('Mapa final'!$AA$63="Baja",'Mapa final'!$AC$63="Catastrófico"),CONCATENATE("R10C",'Mapa final'!$Q$63),"")</f>
        <v/>
      </c>
      <c r="AK45" s="67" t="str">
        <f>IF(AND('Mapa final'!$AA$64="Baja",'Mapa final'!$AC$64="Catastrófico"),CONCATENATE("R10C",'Mapa final'!$Q$64),"")</f>
        <v/>
      </c>
      <c r="AL45" s="67" t="str">
        <f>IF(AND('Mapa final'!$AA$65="Baja",'Mapa final'!$AC$65="Catastrófico"),CONCATENATE("R10C",'Mapa final'!$Q$65),"")</f>
        <v/>
      </c>
      <c r="AM45" s="68" t="str">
        <f>IF(AND('Mapa final'!$AA$66="Baja",'Mapa final'!$AC$66="Catastrófico"),CONCATENATE("R10C",'Mapa final'!$Q$66),"")</f>
        <v/>
      </c>
      <c r="AN45" s="1"/>
      <c r="AO45" s="272"/>
      <c r="AP45" s="273"/>
      <c r="AQ45" s="273"/>
      <c r="AR45" s="273"/>
      <c r="AS45" s="273"/>
      <c r="AT45" s="274"/>
    </row>
    <row r="46" spans="1:61" ht="46.5" customHeight="1">
      <c r="A46" s="1"/>
      <c r="B46" s="287"/>
      <c r="C46" s="145"/>
      <c r="D46" s="146"/>
      <c r="E46" s="295" t="s">
        <v>122</v>
      </c>
      <c r="F46" s="279"/>
      <c r="G46" s="279"/>
      <c r="H46" s="279"/>
      <c r="I46" s="261"/>
      <c r="J46" s="78" t="str">
        <f ca="1">IF(AND('Mapa final'!$AA$10="Muy Baja",'Mapa final'!$AC$10="Leve"),CONCATENATE("R1C",'Mapa final'!$Q$10),"")</f>
        <v/>
      </c>
      <c r="K46" s="79" t="str">
        <f ca="1">IF(AND('Mapa final'!$AA$11="Muy Baja",'Mapa final'!$AC$11="Leve"),CONCATENATE("R1C",'Mapa final'!$Q$11),"")</f>
        <v/>
      </c>
      <c r="L46" s="79" t="str">
        <f ca="1">IF(AND('Mapa final'!$AA$12="Muy Baja",'Mapa final'!$AC$12="Leve"),CONCATENATE("R1C",'Mapa final'!$Q$12),"")</f>
        <v/>
      </c>
      <c r="M46" s="79" t="e">
        <f>IF(AND('Mapa final'!#REF!="Muy Baja",'Mapa final'!#REF!="Leve"),CONCATENATE("R1C",'Mapa final'!#REF!),"")</f>
        <v>#REF!</v>
      </c>
      <c r="N46" s="79" t="e">
        <f>IF(AND('Mapa final'!#REF!="Muy Baja",'Mapa final'!#REF!="Leve"),CONCATENATE("R1C",'Mapa final'!#REF!),"")</f>
        <v>#REF!</v>
      </c>
      <c r="O46" s="80" t="e">
        <f>IF(AND('Mapa final'!#REF!="Muy Baja",'Mapa final'!#REF!="Leve"),CONCATENATE("R1C",'Mapa final'!#REF!),"")</f>
        <v>#REF!</v>
      </c>
      <c r="P46" s="78" t="str">
        <f ca="1">IF(AND('Mapa final'!$AA$10="Muy Baja",'Mapa final'!$AC$10="Menor"),CONCATENATE("R1C",'Mapa final'!$Q$10),"")</f>
        <v/>
      </c>
      <c r="Q46" s="79" t="str">
        <f ca="1">IF(AND('Mapa final'!$AA$11="Muy Baja",'Mapa final'!$AC$11="Menor"),CONCATENATE("R1C",'Mapa final'!$Q$11),"")</f>
        <v/>
      </c>
      <c r="R46" s="79" t="str">
        <f ca="1">IF(AND('Mapa final'!$AA$12="Muy Baja",'Mapa final'!$AC$12="Menor"),CONCATENATE("R1C",'Mapa final'!$Q$12),"")</f>
        <v/>
      </c>
      <c r="S46" s="79" t="e">
        <f>IF(AND('Mapa final'!#REF!="Muy Baja",'Mapa final'!#REF!="Menor"),CONCATENATE("R1C",'Mapa final'!#REF!),"")</f>
        <v>#REF!</v>
      </c>
      <c r="T46" s="79" t="e">
        <f>IF(AND('Mapa final'!#REF!="Muy Baja",'Mapa final'!#REF!="Menor"),CONCATENATE("R1C",'Mapa final'!#REF!),"")</f>
        <v>#REF!</v>
      </c>
      <c r="U46" s="80" t="e">
        <f>IF(AND('Mapa final'!#REF!="Muy Baja",'Mapa final'!#REF!="Menor"),CONCATENATE("R1C",'Mapa final'!#REF!),"")</f>
        <v>#REF!</v>
      </c>
      <c r="V46" s="69" t="str">
        <f ca="1">IF(AND('Mapa final'!$AA$10="Muy Baja",'Mapa final'!$AC$10="Moderado"),CONCATENATE("R1C",'Mapa final'!$Q$10),"")</f>
        <v/>
      </c>
      <c r="W46" s="87" t="str">
        <f ca="1">IF(AND('Mapa final'!$AA$11="Muy Baja",'Mapa final'!$AC$11="Moderado"),CONCATENATE("R1C",'Mapa final'!$Q$11),"")</f>
        <v/>
      </c>
      <c r="X46" s="70" t="str">
        <f ca="1">IF(AND('Mapa final'!$AA$12="Muy Baja",'Mapa final'!$AC$12="Moderado"),CONCATENATE("R1C",'Mapa final'!$Q$12),"")</f>
        <v/>
      </c>
      <c r="Y46" s="70" t="e">
        <f>IF(AND('Mapa final'!#REF!="Muy Baja",'Mapa final'!#REF!="Moderado"),CONCATENATE("R1C",'Mapa final'!#REF!),"")</f>
        <v>#REF!</v>
      </c>
      <c r="Z46" s="70" t="e">
        <f>IF(AND('Mapa final'!#REF!="Muy Baja",'Mapa final'!#REF!="Moderado"),CONCATENATE("R1C",'Mapa final'!#REF!),"")</f>
        <v>#REF!</v>
      </c>
      <c r="AA46" s="71" t="e">
        <f>IF(AND('Mapa final'!#REF!="Muy Baja",'Mapa final'!#REF!="Moderado"),CONCATENATE("R1C",'Mapa final'!#REF!),"")</f>
        <v>#REF!</v>
      </c>
      <c r="AB46" s="51" t="str">
        <f ca="1">IF(AND('Mapa final'!$AA$10="Muy Baja",'Mapa final'!$AC$10="Mayor"),CONCATENATE("R1C",'Mapa final'!$Q$10),"")</f>
        <v/>
      </c>
      <c r="AC46" s="52" t="str">
        <f ca="1">IF(AND('Mapa final'!$AA$11="Muy Baja",'Mapa final'!$AC$11="Mayor"),CONCATENATE("R1C",'Mapa final'!$Q$11),"")</f>
        <v/>
      </c>
      <c r="AD46" s="52" t="str">
        <f ca="1">IF(AND('Mapa final'!$AA$12="Muy Baja",'Mapa final'!$AC$12="Mayor"),CONCATENATE("R1C",'Mapa final'!$Q$12),"")</f>
        <v/>
      </c>
      <c r="AE46" s="52" t="e">
        <f>IF(AND('Mapa final'!#REF!="Muy Baja",'Mapa final'!#REF!="Mayor"),CONCATENATE("R1C",'Mapa final'!#REF!),"")</f>
        <v>#REF!</v>
      </c>
      <c r="AF46" s="52" t="e">
        <f>IF(AND('Mapa final'!#REF!="Muy Baja",'Mapa final'!#REF!="Mayor"),CONCATENATE("R1C",'Mapa final'!#REF!),"")</f>
        <v>#REF!</v>
      </c>
      <c r="AG46" s="53" t="e">
        <f>IF(AND('Mapa final'!#REF!="Muy Baja",'Mapa final'!#REF!="Mayor"),CONCATENATE("R1C",'Mapa final'!#REF!),"")</f>
        <v>#REF!</v>
      </c>
      <c r="AH46" s="54" t="str">
        <f ca="1">IF(AND('Mapa final'!$AA$10="Muy Baja",'Mapa final'!$AC$10="Catastrófico"),CONCATENATE("R1C",'Mapa final'!$Q$10),"")</f>
        <v/>
      </c>
      <c r="AI46" s="55" t="str">
        <f ca="1">IF(AND('Mapa final'!$AA$11="Muy Baja",'Mapa final'!$AC$11="Catastrófico"),CONCATENATE("R1C",'Mapa final'!$Q$11),"")</f>
        <v/>
      </c>
      <c r="AJ46" s="55" t="str">
        <f ca="1">IF(AND('Mapa final'!$AA$12="Muy Baja",'Mapa final'!$AC$12="Catastrófico"),CONCATENATE("R1C",'Mapa final'!$Q$12),"")</f>
        <v/>
      </c>
      <c r="AK46" s="55" t="e">
        <f>IF(AND('Mapa final'!#REF!="Muy Baja",'Mapa final'!#REF!="Catastrófico"),CONCATENATE("R1C",'Mapa final'!#REF!),"")</f>
        <v>#REF!</v>
      </c>
      <c r="AL46" s="55" t="e">
        <f>IF(AND('Mapa final'!#REF!="Muy Baja",'Mapa final'!#REF!="Catastrófico"),CONCATENATE("R1C",'Mapa final'!#REF!),"")</f>
        <v>#REF!</v>
      </c>
      <c r="AM46" s="56"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287"/>
      <c r="C47" s="145"/>
      <c r="D47" s="146"/>
      <c r="E47" s="157"/>
      <c r="F47" s="145"/>
      <c r="G47" s="145"/>
      <c r="H47" s="145"/>
      <c r="I47" s="146"/>
      <c r="J47" s="81" t="str">
        <f>IF(AND('Mapa final'!$AA$13="Muy Baja",'Mapa final'!$AC$13="Leve"),CONCATENATE("R2C",'Mapa final'!$Q$13),"")</f>
        <v/>
      </c>
      <c r="K47" s="82" t="str">
        <f>IF(AND('Mapa final'!$AA$14="Muy Baja",'Mapa final'!$AC$14="Leve"),CONCATENATE("R2C",'Mapa final'!$Q$14),"")</f>
        <v/>
      </c>
      <c r="L47" s="82" t="str">
        <f>IF(AND('Mapa final'!$AA$15="Muy Baja",'Mapa final'!$AC$15="Leve"),CONCATENATE("R2C",'Mapa final'!$Q$15),"")</f>
        <v/>
      </c>
      <c r="M47" s="82" t="str">
        <f>IF(AND('Mapa final'!$AA$16="Muy Baja",'Mapa final'!$AC$16="Leve"),CONCATENATE("R2C",'Mapa final'!$Q$16),"")</f>
        <v/>
      </c>
      <c r="N47" s="82" t="str">
        <f>IF(AND('Mapa final'!$AA$17="Muy Baja",'Mapa final'!$AC$17="Leve"),CONCATENATE("R2C",'Mapa final'!$Q$17),"")</f>
        <v/>
      </c>
      <c r="O47" s="83" t="str">
        <f>IF(AND('Mapa final'!$AA$18="Muy Baja",'Mapa final'!$AC$18="Leve"),CONCATENATE("R2C",'Mapa final'!$Q$18),"")</f>
        <v/>
      </c>
      <c r="P47" s="81" t="str">
        <f>IF(AND('Mapa final'!$AA$13="Muy Baja",'Mapa final'!$AC$13="Menor"),CONCATENATE("R2C",'Mapa final'!$Q$13),"")</f>
        <v/>
      </c>
      <c r="Q47" s="82" t="str">
        <f>IF(AND('Mapa final'!$AA$14="Muy Baja",'Mapa final'!$AC$14="Menor"),CONCATENATE("R2C",'Mapa final'!$Q$14),"")</f>
        <v/>
      </c>
      <c r="R47" s="82" t="str">
        <f>IF(AND('Mapa final'!$AA$15="Muy Baja",'Mapa final'!$AC$15="Menor"),CONCATENATE("R2C",'Mapa final'!$Q$15),"")</f>
        <v/>
      </c>
      <c r="S47" s="82" t="str">
        <f>IF(AND('Mapa final'!$AA$16="Muy Baja",'Mapa final'!$AC$16="Menor"),CONCATENATE("R2C",'Mapa final'!$Q$16),"")</f>
        <v/>
      </c>
      <c r="T47" s="82" t="str">
        <f>IF(AND('Mapa final'!$AA$17="Muy Baja",'Mapa final'!$AC$17="Menor"),CONCATENATE("R2C",'Mapa final'!$Q$17),"")</f>
        <v/>
      </c>
      <c r="U47" s="83" t="str">
        <f>IF(AND('Mapa final'!$AA$18="Muy Baja",'Mapa final'!$AC$18="Menor"),CONCATENATE("R2C",'Mapa final'!$Q$18),"")</f>
        <v/>
      </c>
      <c r="V47" s="72" t="str">
        <f>IF(AND('Mapa final'!$AA$13="Muy Baja",'Mapa final'!$AC$13="Moderado"),CONCATENATE("R2C",'Mapa final'!$Q$13),"")</f>
        <v/>
      </c>
      <c r="W47" s="73" t="str">
        <f>IF(AND('Mapa final'!$AA$14="Muy Baja",'Mapa final'!$AC$14="Moderado"),CONCATENATE("R2C",'Mapa final'!$Q$14),"")</f>
        <v/>
      </c>
      <c r="X47" s="73" t="str">
        <f>IF(AND('Mapa final'!$AA$15="Muy Baja",'Mapa final'!$AC$15="Moderado"),CONCATENATE("R2C",'Mapa final'!$Q$15),"")</f>
        <v/>
      </c>
      <c r="Y47" s="73" t="str">
        <f>IF(AND('Mapa final'!$AA$16="Muy Baja",'Mapa final'!$AC$16="Moderado"),CONCATENATE("R2C",'Mapa final'!$Q$16),"")</f>
        <v/>
      </c>
      <c r="Z47" s="73" t="str">
        <f>IF(AND('Mapa final'!$AA$17="Muy Baja",'Mapa final'!$AC$17="Moderado"),CONCATENATE("R2C",'Mapa final'!$Q$17),"")</f>
        <v/>
      </c>
      <c r="AA47" s="74" t="str">
        <f>IF(AND('Mapa final'!$AA$18="Muy Baja",'Mapa final'!$AC$18="Moderado"),CONCATENATE("R2C",'Mapa final'!$Q$18),"")</f>
        <v/>
      </c>
      <c r="AB47" s="57" t="str">
        <f>IF(AND('Mapa final'!$AA$13="Muy Baja",'Mapa final'!$AC$13="Mayor"),CONCATENATE("R2C",'Mapa final'!$Q$13),"")</f>
        <v/>
      </c>
      <c r="AC47" s="58" t="str">
        <f>IF(AND('Mapa final'!$AA$14="Muy Baja",'Mapa final'!$AC$14="Mayor"),CONCATENATE("R2C",'Mapa final'!$Q$14),"")</f>
        <v/>
      </c>
      <c r="AD47" s="58" t="str">
        <f>IF(AND('Mapa final'!$AA$15="Muy Baja",'Mapa final'!$AC$15="Mayor"),CONCATENATE("R2C",'Mapa final'!$Q$15),"")</f>
        <v/>
      </c>
      <c r="AE47" s="58" t="str">
        <f>IF(AND('Mapa final'!$AA$16="Muy Baja",'Mapa final'!$AC$16="Mayor"),CONCATENATE("R2C",'Mapa final'!$Q$16),"")</f>
        <v/>
      </c>
      <c r="AF47" s="58" t="str">
        <f>IF(AND('Mapa final'!$AA$17="Muy Baja",'Mapa final'!$AC$17="Mayor"),CONCATENATE("R2C",'Mapa final'!$Q$17),"")</f>
        <v/>
      </c>
      <c r="AG47" s="59" t="str">
        <f>IF(AND('Mapa final'!$AA$18="Muy Baja",'Mapa final'!$AC$18="Mayor"),CONCATENATE("R2C",'Mapa final'!$Q$18),"")</f>
        <v/>
      </c>
      <c r="AH47" s="60" t="str">
        <f>IF(AND('Mapa final'!$AA$13="Muy Baja",'Mapa final'!$AC$13="Catastrófico"),CONCATENATE("R2C",'Mapa final'!$Q$13),"")</f>
        <v/>
      </c>
      <c r="AI47" s="61" t="str">
        <f>IF(AND('Mapa final'!$AA$14="Muy Baja",'Mapa final'!$AC$14="Catastrófico"),CONCATENATE("R2C",'Mapa final'!$Q$14),"")</f>
        <v/>
      </c>
      <c r="AJ47" s="61" t="str">
        <f>IF(AND('Mapa final'!$AA$15="Muy Baja",'Mapa final'!$AC$15="Catastrófico"),CONCATENATE("R2C",'Mapa final'!$Q$15),"")</f>
        <v/>
      </c>
      <c r="AK47" s="61" t="str">
        <f>IF(AND('Mapa final'!$AA$16="Muy Baja",'Mapa final'!$AC$16="Catastrófico"),CONCATENATE("R2C",'Mapa final'!$Q$16),"")</f>
        <v/>
      </c>
      <c r="AL47" s="61" t="str">
        <f>IF(AND('Mapa final'!$AA$17="Muy Baja",'Mapa final'!$AC$17="Catastrófico"),CONCATENATE("R2C",'Mapa final'!$Q$17),"")</f>
        <v/>
      </c>
      <c r="AM47" s="62" t="str">
        <f>IF(AND('Mapa final'!$AA$18="Muy Baja",'Mapa final'!$AC$18="Catastrófico"),CONCATENATE("R2C",'Mapa final'!$Q$18),"")</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287"/>
      <c r="C48" s="145"/>
      <c r="D48" s="146"/>
      <c r="E48" s="157"/>
      <c r="F48" s="145"/>
      <c r="G48" s="145"/>
      <c r="H48" s="145"/>
      <c r="I48" s="146"/>
      <c r="J48" s="81" t="str">
        <f>IF(AND('Mapa final'!$AA$19="Muy Baja",'Mapa final'!$AC$19="Leve"),CONCATENATE("R3C",'Mapa final'!$Q$19),"")</f>
        <v/>
      </c>
      <c r="K48" s="82" t="str">
        <f>IF(AND('Mapa final'!$AA$20="Muy Baja",'Mapa final'!$AC$20="Leve"),CONCATENATE("R3C",'Mapa final'!$Q$20),"")</f>
        <v/>
      </c>
      <c r="L48" s="82" t="str">
        <f>IF(AND('Mapa final'!$AA$21="Muy Baja",'Mapa final'!$AC$21="Leve"),CONCATENATE("R3C",'Mapa final'!$Q$21),"")</f>
        <v/>
      </c>
      <c r="M48" s="82" t="str">
        <f>IF(AND('Mapa final'!$AA$22="Muy Baja",'Mapa final'!$AC$22="Leve"),CONCATENATE("R3C",'Mapa final'!$Q$22),"")</f>
        <v/>
      </c>
      <c r="N48" s="82" t="str">
        <f>IF(AND('Mapa final'!$AA$23="Muy Baja",'Mapa final'!$AC$23="Leve"),CONCATENATE("R3C",'Mapa final'!$Q$23),"")</f>
        <v/>
      </c>
      <c r="O48" s="83" t="str">
        <f>IF(AND('Mapa final'!$AA$24="Muy Baja",'Mapa final'!$AC$24="Leve"),CONCATENATE("R3C",'Mapa final'!$Q$24),"")</f>
        <v/>
      </c>
      <c r="P48" s="81" t="str">
        <f>IF(AND('Mapa final'!$AA$19="Muy Baja",'Mapa final'!$AC$19="Menor"),CONCATENATE("R3C",'Mapa final'!$Q$19),"")</f>
        <v/>
      </c>
      <c r="Q48" s="82" t="str">
        <f>IF(AND('Mapa final'!$AA$20="Muy Baja",'Mapa final'!$AC$20="Menor"),CONCATENATE("R3C",'Mapa final'!$Q$20),"")</f>
        <v/>
      </c>
      <c r="R48" s="82" t="str">
        <f>IF(AND('Mapa final'!$AA$21="Muy Baja",'Mapa final'!$AC$21="Menor"),CONCATENATE("R3C",'Mapa final'!$Q$21),"")</f>
        <v/>
      </c>
      <c r="S48" s="82" t="str">
        <f>IF(AND('Mapa final'!$AA$22="Muy Baja",'Mapa final'!$AC$22="Menor"),CONCATENATE("R3C",'Mapa final'!$Q$22),"")</f>
        <v/>
      </c>
      <c r="T48" s="82" t="str">
        <f>IF(AND('Mapa final'!$AA$23="Muy Baja",'Mapa final'!$AC$23="Menor"),CONCATENATE("R3C",'Mapa final'!$Q$23),"")</f>
        <v/>
      </c>
      <c r="U48" s="83" t="str">
        <f>IF(AND('Mapa final'!$AA$24="Muy Baja",'Mapa final'!$AC$24="Menor"),CONCATENATE("R3C",'Mapa final'!$Q$24),"")</f>
        <v/>
      </c>
      <c r="V48" s="72" t="str">
        <f>IF(AND('Mapa final'!$AA$19="Muy Baja",'Mapa final'!$AC$19="Moderado"),CONCATENATE("R3C",'Mapa final'!$Q$19),"")</f>
        <v/>
      </c>
      <c r="W48" s="73" t="str">
        <f>IF(AND('Mapa final'!$AA$20="Muy Baja",'Mapa final'!$AC$20="Moderado"),CONCATENATE("R3C",'Mapa final'!$Q$20),"")</f>
        <v/>
      </c>
      <c r="X48" s="73" t="str">
        <f>IF(AND('Mapa final'!$AA$21="Muy Baja",'Mapa final'!$AC$21="Moderado"),CONCATENATE("R3C",'Mapa final'!$Q$21),"")</f>
        <v/>
      </c>
      <c r="Y48" s="73" t="str">
        <f>IF(AND('Mapa final'!$AA$22="Muy Baja",'Mapa final'!$AC$22="Moderado"),CONCATENATE("R3C",'Mapa final'!$Q$22),"")</f>
        <v/>
      </c>
      <c r="Z48" s="73" t="str">
        <f>IF(AND('Mapa final'!$AA$23="Muy Baja",'Mapa final'!$AC$23="Moderado"),CONCATENATE("R3C",'Mapa final'!$Q$23),"")</f>
        <v/>
      </c>
      <c r="AA48" s="74" t="str">
        <f>IF(AND('Mapa final'!$AA$24="Muy Baja",'Mapa final'!$AC$24="Moderado"),CONCATENATE("R3C",'Mapa final'!$Q$24),"")</f>
        <v/>
      </c>
      <c r="AB48" s="57" t="str">
        <f>IF(AND('Mapa final'!$AA$19="Muy Baja",'Mapa final'!$AC$19="Mayor"),CONCATENATE("R3C",'Mapa final'!$Q$19),"")</f>
        <v/>
      </c>
      <c r="AC48" s="58" t="str">
        <f>IF(AND('Mapa final'!$AA$20="Muy Baja",'Mapa final'!$AC$20="Mayor"),CONCATENATE("R3C",'Mapa final'!$Q$20),"")</f>
        <v/>
      </c>
      <c r="AD48" s="58" t="str">
        <f>IF(AND('Mapa final'!$AA$21="Muy Baja",'Mapa final'!$AC$21="Mayor"),CONCATENATE("R3C",'Mapa final'!$Q$21),"")</f>
        <v/>
      </c>
      <c r="AE48" s="58" t="str">
        <f>IF(AND('Mapa final'!$AA$22="Muy Baja",'Mapa final'!$AC$22="Mayor"),CONCATENATE("R3C",'Mapa final'!$Q$22),"")</f>
        <v/>
      </c>
      <c r="AF48" s="58" t="str">
        <f>IF(AND('Mapa final'!$AA$23="Muy Baja",'Mapa final'!$AC$23="Mayor"),CONCATENATE("R3C",'Mapa final'!$Q$23),"")</f>
        <v/>
      </c>
      <c r="AG48" s="59" t="str">
        <f>IF(AND('Mapa final'!$AA$24="Muy Baja",'Mapa final'!$AC$24="Mayor"),CONCATENATE("R3C",'Mapa final'!$Q$24),"")</f>
        <v/>
      </c>
      <c r="AH48" s="60" t="str">
        <f>IF(AND('Mapa final'!$AA$19="Muy Baja",'Mapa final'!$AC$19="Catastrófico"),CONCATENATE("R3C",'Mapa final'!$Q$19),"")</f>
        <v/>
      </c>
      <c r="AI48" s="61" t="str">
        <f>IF(AND('Mapa final'!$AA$20="Muy Baja",'Mapa final'!$AC$20="Catastrófico"),CONCATENATE("R3C",'Mapa final'!$Q$20),"")</f>
        <v/>
      </c>
      <c r="AJ48" s="61" t="str">
        <f>IF(AND('Mapa final'!$AA$21="Muy Baja",'Mapa final'!$AC$21="Catastrófico"),CONCATENATE("R3C",'Mapa final'!$Q$21),"")</f>
        <v/>
      </c>
      <c r="AK48" s="61" t="str">
        <f>IF(AND('Mapa final'!$AA$22="Muy Baja",'Mapa final'!$AC$22="Catastrófico"),CONCATENATE("R3C",'Mapa final'!$Q$22),"")</f>
        <v/>
      </c>
      <c r="AL48" s="61" t="str">
        <f>IF(AND('Mapa final'!$AA$23="Muy Baja",'Mapa final'!$AC$23="Catastrófico"),CONCATENATE("R3C",'Mapa final'!$Q$23),"")</f>
        <v/>
      </c>
      <c r="AM48" s="62" t="str">
        <f>IF(AND('Mapa final'!$AA$24="Muy Baja",'Mapa final'!$AC$24="Catastrófico"),CONCATENATE("R3C",'Mapa final'!$Q$24),"")</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287"/>
      <c r="C49" s="145"/>
      <c r="D49" s="146"/>
      <c r="E49" s="157"/>
      <c r="F49" s="145"/>
      <c r="G49" s="145"/>
      <c r="H49" s="145"/>
      <c r="I49" s="146"/>
      <c r="J49" s="81" t="str">
        <f>IF(AND('Mapa final'!$AA$25="Muy Baja",'Mapa final'!$AC$25="Leve"),CONCATENATE("R4C",'Mapa final'!$Q$25),"")</f>
        <v/>
      </c>
      <c r="K49" s="82" t="str">
        <f>IF(AND('Mapa final'!$AA$26="Muy Baja",'Mapa final'!$AC$26="Leve"),CONCATENATE("R4C",'Mapa final'!$Q$26),"")</f>
        <v/>
      </c>
      <c r="L49" s="82" t="str">
        <f>IF(AND('Mapa final'!$AA$27="Muy Baja",'Mapa final'!$AC$27="Leve"),CONCATENATE("R4C",'Mapa final'!$Q$27),"")</f>
        <v/>
      </c>
      <c r="M49" s="82" t="str">
        <f>IF(AND('Mapa final'!$AA$28="Muy Baja",'Mapa final'!$AC$28="Leve"),CONCATENATE("R4C",'Mapa final'!$Q$28),"")</f>
        <v/>
      </c>
      <c r="N49" s="82" t="str">
        <f>IF(AND('Mapa final'!$AA$29="Muy Baja",'Mapa final'!$AC$29="Leve"),CONCATENATE("R4C",'Mapa final'!$Q$29),"")</f>
        <v/>
      </c>
      <c r="O49" s="83" t="str">
        <f>IF(AND('Mapa final'!$AA$30="Muy Baja",'Mapa final'!$AC$30="Leve"),CONCATENATE("R4C",'Mapa final'!$Q$30),"")</f>
        <v/>
      </c>
      <c r="P49" s="81" t="str">
        <f>IF(AND('Mapa final'!$AA$25="Muy Baja",'Mapa final'!$AC$25="Menor"),CONCATENATE("R4C",'Mapa final'!$Q$25),"")</f>
        <v/>
      </c>
      <c r="Q49" s="82" t="str">
        <f>IF(AND('Mapa final'!$AA$26="Muy Baja",'Mapa final'!$AC$26="Menor"),CONCATENATE("R4C",'Mapa final'!$Q$26),"")</f>
        <v/>
      </c>
      <c r="R49" s="82" t="str">
        <f>IF(AND('Mapa final'!$AA$27="Muy Baja",'Mapa final'!$AC$27="Menor"),CONCATENATE("R4C",'Mapa final'!$Q$27),"")</f>
        <v/>
      </c>
      <c r="S49" s="82" t="str">
        <f>IF(AND('Mapa final'!$AA$28="Muy Baja",'Mapa final'!$AC$28="Menor"),CONCATENATE("R4C",'Mapa final'!$Q$28),"")</f>
        <v/>
      </c>
      <c r="T49" s="82" t="str">
        <f>IF(AND('Mapa final'!$AA$29="Muy Baja",'Mapa final'!$AC$29="Menor"),CONCATENATE("R4C",'Mapa final'!$Q$29),"")</f>
        <v/>
      </c>
      <c r="U49" s="83" t="str">
        <f>IF(AND('Mapa final'!$AA$30="Muy Baja",'Mapa final'!$AC$30="Menor"),CONCATENATE("R4C",'Mapa final'!$Q$30),"")</f>
        <v/>
      </c>
      <c r="V49" s="72" t="str">
        <f>IF(AND('Mapa final'!$AA$25="Muy Baja",'Mapa final'!$AC$25="Moderado"),CONCATENATE("R4C",'Mapa final'!$Q$25),"")</f>
        <v/>
      </c>
      <c r="W49" s="73" t="str">
        <f>IF(AND('Mapa final'!$AA$26="Muy Baja",'Mapa final'!$AC$26="Moderado"),CONCATENATE("R4C",'Mapa final'!$Q$26),"")</f>
        <v/>
      </c>
      <c r="X49" s="73" t="str">
        <f>IF(AND('Mapa final'!$AA$27="Muy Baja",'Mapa final'!$AC$27="Moderado"),CONCATENATE("R4C",'Mapa final'!$Q$27),"")</f>
        <v/>
      </c>
      <c r="Y49" s="73" t="str">
        <f>IF(AND('Mapa final'!$AA$28="Muy Baja",'Mapa final'!$AC$28="Moderado"),CONCATENATE("R4C",'Mapa final'!$Q$28),"")</f>
        <v/>
      </c>
      <c r="Z49" s="73" t="str">
        <f>IF(AND('Mapa final'!$AA$29="Muy Baja",'Mapa final'!$AC$29="Moderado"),CONCATENATE("R4C",'Mapa final'!$Q$29),"")</f>
        <v/>
      </c>
      <c r="AA49" s="74" t="str">
        <f>IF(AND('Mapa final'!$AA$30="Muy Baja",'Mapa final'!$AC$30="Moderado"),CONCATENATE("R4C",'Mapa final'!$Q$30),"")</f>
        <v/>
      </c>
      <c r="AB49" s="57" t="str">
        <f>IF(AND('Mapa final'!$AA$25="Muy Baja",'Mapa final'!$AC$25="Mayor"),CONCATENATE("R4C",'Mapa final'!$Q$25),"")</f>
        <v/>
      </c>
      <c r="AC49" s="58" t="str">
        <f>IF(AND('Mapa final'!$AA$26="Muy Baja",'Mapa final'!$AC$26="Mayor"),CONCATENATE("R4C",'Mapa final'!$Q$26),"")</f>
        <v/>
      </c>
      <c r="AD49" s="58" t="str">
        <f>IF(AND('Mapa final'!$AA$27="Muy Baja",'Mapa final'!$AC$27="Mayor"),CONCATENATE("R4C",'Mapa final'!$Q$27),"")</f>
        <v/>
      </c>
      <c r="AE49" s="58" t="str">
        <f>IF(AND('Mapa final'!$AA$28="Muy Baja",'Mapa final'!$AC$28="Mayor"),CONCATENATE("R4C",'Mapa final'!$Q$28),"")</f>
        <v/>
      </c>
      <c r="AF49" s="58" t="str">
        <f>IF(AND('Mapa final'!$AA$29="Muy Baja",'Mapa final'!$AC$29="Mayor"),CONCATENATE("R4C",'Mapa final'!$Q$29),"")</f>
        <v/>
      </c>
      <c r="AG49" s="59" t="str">
        <f>IF(AND('Mapa final'!$AA$30="Muy Baja",'Mapa final'!$AC$30="Mayor"),CONCATENATE("R4C",'Mapa final'!$Q$30),"")</f>
        <v/>
      </c>
      <c r="AH49" s="60" t="str">
        <f>IF(AND('Mapa final'!$AA$25="Muy Baja",'Mapa final'!$AC$25="Catastrófico"),CONCATENATE("R4C",'Mapa final'!$Q$25),"")</f>
        <v/>
      </c>
      <c r="AI49" s="61" t="str">
        <f>IF(AND('Mapa final'!$AA$26="Muy Baja",'Mapa final'!$AC$26="Catastrófico"),CONCATENATE("R4C",'Mapa final'!$Q$26),"")</f>
        <v/>
      </c>
      <c r="AJ49" s="61" t="str">
        <f>IF(AND('Mapa final'!$AA$27="Muy Baja",'Mapa final'!$AC$27="Catastrófico"),CONCATENATE("R4C",'Mapa final'!$Q$27),"")</f>
        <v/>
      </c>
      <c r="AK49" s="61" t="str">
        <f>IF(AND('Mapa final'!$AA$28="Muy Baja",'Mapa final'!$AC$28="Catastrófico"),CONCATENATE("R4C",'Mapa final'!$Q$28),"")</f>
        <v/>
      </c>
      <c r="AL49" s="61" t="str">
        <f>IF(AND('Mapa final'!$AA$29="Muy Baja",'Mapa final'!$AC$29="Catastrófico"),CONCATENATE("R4C",'Mapa final'!$Q$29),"")</f>
        <v/>
      </c>
      <c r="AM49" s="62" t="str">
        <f>IF(AND('Mapa final'!$AA$30="Muy Baja",'Mapa final'!$AC$30="Catastrófico"),CONCATENATE("R4C",'Mapa final'!$Q$30),"")</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287"/>
      <c r="C50" s="145"/>
      <c r="D50" s="146"/>
      <c r="E50" s="157"/>
      <c r="F50" s="145"/>
      <c r="G50" s="145"/>
      <c r="H50" s="145"/>
      <c r="I50" s="146"/>
      <c r="J50" s="81" t="str">
        <f>IF(AND('Mapa final'!$AA$31="Muy Baja",'Mapa final'!$AC$31="Leve"),CONCATENATE("R5C",'Mapa final'!$Q$31),"")</f>
        <v/>
      </c>
      <c r="K50" s="82" t="str">
        <f>IF(AND('Mapa final'!$AA$32="Muy Baja",'Mapa final'!$AC$32="Leve"),CONCATENATE("R5C",'Mapa final'!$Q$32),"")</f>
        <v/>
      </c>
      <c r="L50" s="82" t="str">
        <f>IF(AND('Mapa final'!$AA$33="Muy Baja",'Mapa final'!$AC$33="Leve"),CONCATENATE("R5C",'Mapa final'!$Q$33),"")</f>
        <v/>
      </c>
      <c r="M50" s="82" t="str">
        <f>IF(AND('Mapa final'!$AA$34="Muy Baja",'Mapa final'!$AC$34="Leve"),CONCATENATE("R5C",'Mapa final'!$Q$34),"")</f>
        <v/>
      </c>
      <c r="N50" s="82" t="str">
        <f>IF(AND('Mapa final'!$AA$35="Muy Baja",'Mapa final'!$AC$35="Leve"),CONCATENATE("R5C",'Mapa final'!$Q$35),"")</f>
        <v/>
      </c>
      <c r="O50" s="83" t="str">
        <f>IF(AND('Mapa final'!$AA$36="Muy Baja",'Mapa final'!$AC$36="Leve"),CONCATENATE("R5C",'Mapa final'!$Q$36),"")</f>
        <v/>
      </c>
      <c r="P50" s="81" t="str">
        <f>IF(AND('Mapa final'!$AA$31="Muy Baja",'Mapa final'!$AC$31="Menor"),CONCATENATE("R5C",'Mapa final'!$Q$31),"")</f>
        <v/>
      </c>
      <c r="Q50" s="82" t="str">
        <f>IF(AND('Mapa final'!$AA$32="Muy Baja",'Mapa final'!$AC$32="Menor"),CONCATENATE("R5C",'Mapa final'!$Q$32),"")</f>
        <v/>
      </c>
      <c r="R50" s="82" t="str">
        <f>IF(AND('Mapa final'!$AA$33="Muy Baja",'Mapa final'!$AC$33="Menor"),CONCATENATE("R5C",'Mapa final'!$Q$33),"")</f>
        <v/>
      </c>
      <c r="S50" s="82" t="str">
        <f>IF(AND('Mapa final'!$AA$34="Muy Baja",'Mapa final'!$AC$34="Menor"),CONCATENATE("R5C",'Mapa final'!$Q$34),"")</f>
        <v/>
      </c>
      <c r="T50" s="82" t="str">
        <f>IF(AND('Mapa final'!$AA$35="Muy Baja",'Mapa final'!$AC$35="Menor"),CONCATENATE("R5C",'Mapa final'!$Q$35),"")</f>
        <v/>
      </c>
      <c r="U50" s="83" t="str">
        <f>IF(AND('Mapa final'!$AA$36="Muy Baja",'Mapa final'!$AC$36="Menor"),CONCATENATE("R5C",'Mapa final'!$Q$36),"")</f>
        <v/>
      </c>
      <c r="V50" s="72" t="str">
        <f>IF(AND('Mapa final'!$AA$31="Muy Baja",'Mapa final'!$AC$31="Moderado"),CONCATENATE("R5C",'Mapa final'!$Q$31),"")</f>
        <v/>
      </c>
      <c r="W50" s="73" t="str">
        <f>IF(AND('Mapa final'!$AA$32="Muy Baja",'Mapa final'!$AC$32="Moderado"),CONCATENATE("R5C",'Mapa final'!$Q$32),"")</f>
        <v/>
      </c>
      <c r="X50" s="73" t="str">
        <f>IF(AND('Mapa final'!$AA$33="Muy Baja",'Mapa final'!$AC$33="Moderado"),CONCATENATE("R5C",'Mapa final'!$Q$33),"")</f>
        <v/>
      </c>
      <c r="Y50" s="73" t="str">
        <f>IF(AND('Mapa final'!$AA$34="Muy Baja",'Mapa final'!$AC$34="Moderado"),CONCATENATE("R5C",'Mapa final'!$Q$34),"")</f>
        <v/>
      </c>
      <c r="Z50" s="73" t="str">
        <f>IF(AND('Mapa final'!$AA$35="Muy Baja",'Mapa final'!$AC$35="Moderado"),CONCATENATE("R5C",'Mapa final'!$Q$35),"")</f>
        <v/>
      </c>
      <c r="AA50" s="74" t="str">
        <f>IF(AND('Mapa final'!$AA$36="Muy Baja",'Mapa final'!$AC$36="Moderado"),CONCATENATE("R5C",'Mapa final'!$Q$36),"")</f>
        <v/>
      </c>
      <c r="AB50" s="57" t="str">
        <f>IF(AND('Mapa final'!$AA$31="Muy Baja",'Mapa final'!$AC$31="Mayor"),CONCATENATE("R5C",'Mapa final'!$Q$31),"")</f>
        <v/>
      </c>
      <c r="AC50" s="58" t="str">
        <f>IF(AND('Mapa final'!$AA$32="Muy Baja",'Mapa final'!$AC$32="Mayor"),CONCATENATE("R5C",'Mapa final'!$Q$32),"")</f>
        <v/>
      </c>
      <c r="AD50" s="58" t="str">
        <f>IF(AND('Mapa final'!$AA$33="Muy Baja",'Mapa final'!$AC$33="Mayor"),CONCATENATE("R5C",'Mapa final'!$Q$33),"")</f>
        <v/>
      </c>
      <c r="AE50" s="58" t="str">
        <f>IF(AND('Mapa final'!$AA$34="Muy Baja",'Mapa final'!$AC$34="Mayor"),CONCATENATE("R5C",'Mapa final'!$Q$34),"")</f>
        <v/>
      </c>
      <c r="AF50" s="58" t="str">
        <f>IF(AND('Mapa final'!$AA$35="Muy Baja",'Mapa final'!$AC$35="Mayor"),CONCATENATE("R5C",'Mapa final'!$Q$35),"")</f>
        <v/>
      </c>
      <c r="AG50" s="59" t="str">
        <f>IF(AND('Mapa final'!$AA$36="Muy Baja",'Mapa final'!$AC$36="Mayor"),CONCATENATE("R5C",'Mapa final'!$Q$36),"")</f>
        <v/>
      </c>
      <c r="AH50" s="60" t="str">
        <f>IF(AND('Mapa final'!$AA$31="Muy Baja",'Mapa final'!$AC$31="Catastrófico"),CONCATENATE("R5C",'Mapa final'!$Q$31),"")</f>
        <v/>
      </c>
      <c r="AI50" s="61" t="str">
        <f>IF(AND('Mapa final'!$AA$32="Muy Baja",'Mapa final'!$AC$32="Catastrófico"),CONCATENATE("R5C",'Mapa final'!$Q$32),"")</f>
        <v/>
      </c>
      <c r="AJ50" s="61" t="str">
        <f>IF(AND('Mapa final'!$AA$33="Muy Baja",'Mapa final'!$AC$33="Catastrófico"),CONCATENATE("R5C",'Mapa final'!$Q$33),"")</f>
        <v/>
      </c>
      <c r="AK50" s="61" t="str">
        <f>IF(AND('Mapa final'!$AA$34="Muy Baja",'Mapa final'!$AC$34="Catastrófico"),CONCATENATE("R5C",'Mapa final'!$Q$34),"")</f>
        <v/>
      </c>
      <c r="AL50" s="61" t="str">
        <f>IF(AND('Mapa final'!$AA$35="Muy Baja",'Mapa final'!$AC$35="Catastrófico"),CONCATENATE("R5C",'Mapa final'!$Q$35),"")</f>
        <v/>
      </c>
      <c r="AM50" s="62" t="str">
        <f>IF(AND('Mapa final'!$AA$36="Muy Baja",'Mapa final'!$AC$36="Catastrófico"),CONCATENATE("R5C",'Mapa final'!$Q$36),"")</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287"/>
      <c r="C51" s="145"/>
      <c r="D51" s="146"/>
      <c r="E51" s="157"/>
      <c r="F51" s="145"/>
      <c r="G51" s="145"/>
      <c r="H51" s="145"/>
      <c r="I51" s="146"/>
      <c r="J51" s="81" t="str">
        <f>IF(AND('Mapa final'!$AA$37="Muy Baja",'Mapa final'!$AC$37="Leve"),CONCATENATE("R6C",'Mapa final'!$Q$37),"")</f>
        <v/>
      </c>
      <c r="K51" s="82" t="str">
        <f>IF(AND('Mapa final'!$AA$38="Muy Baja",'Mapa final'!$AC$38="Leve"),CONCATENATE("R6C",'Mapa final'!$Q$38),"")</f>
        <v/>
      </c>
      <c r="L51" s="82" t="str">
        <f>IF(AND('Mapa final'!$AA$39="Muy Baja",'Mapa final'!$AC$39="Leve"),CONCATENATE("R6C",'Mapa final'!$Q$39),"")</f>
        <v/>
      </c>
      <c r="M51" s="82" t="str">
        <f>IF(AND('Mapa final'!$AA$40="Muy Baja",'Mapa final'!$AC$40="Leve"),CONCATENATE("R6C",'Mapa final'!$Q$40),"")</f>
        <v/>
      </c>
      <c r="N51" s="82" t="str">
        <f>IF(AND('Mapa final'!$AA$41="Muy Baja",'Mapa final'!$AC$41="Leve"),CONCATENATE("R6C",'Mapa final'!$Q$41),"")</f>
        <v/>
      </c>
      <c r="O51" s="83" t="str">
        <f>IF(AND('Mapa final'!$AA$42="Muy Baja",'Mapa final'!$AC$42="Leve"),CONCATENATE("R6C",'Mapa final'!$Q$42),"")</f>
        <v/>
      </c>
      <c r="P51" s="81" t="str">
        <f>IF(AND('Mapa final'!$AA$37="Muy Baja",'Mapa final'!$AC$37="Menor"),CONCATENATE("R6C",'Mapa final'!$Q$37),"")</f>
        <v/>
      </c>
      <c r="Q51" s="82" t="str">
        <f>IF(AND('Mapa final'!$AA$38="Muy Baja",'Mapa final'!$AC$38="Menor"),CONCATENATE("R6C",'Mapa final'!$Q$38),"")</f>
        <v/>
      </c>
      <c r="R51" s="82" t="str">
        <f>IF(AND('Mapa final'!$AA$39="Muy Baja",'Mapa final'!$AC$39="Menor"),CONCATENATE("R6C",'Mapa final'!$Q$39),"")</f>
        <v/>
      </c>
      <c r="S51" s="82" t="str">
        <f>IF(AND('Mapa final'!$AA$40="Muy Baja",'Mapa final'!$AC$40="Menor"),CONCATENATE("R6C",'Mapa final'!$Q$40),"")</f>
        <v/>
      </c>
      <c r="T51" s="82" t="str">
        <f>IF(AND('Mapa final'!$AA$41="Muy Baja",'Mapa final'!$AC$41="Menor"),CONCATENATE("R6C",'Mapa final'!$Q$41),"")</f>
        <v/>
      </c>
      <c r="U51" s="83" t="str">
        <f>IF(AND('Mapa final'!$AA$42="Muy Baja",'Mapa final'!$AC$42="Menor"),CONCATENATE("R6C",'Mapa final'!$Q$42),"")</f>
        <v/>
      </c>
      <c r="V51" s="72" t="str">
        <f>IF(AND('Mapa final'!$AA$37="Muy Baja",'Mapa final'!$AC$37="Moderado"),CONCATENATE("R6C",'Mapa final'!$Q$37),"")</f>
        <v/>
      </c>
      <c r="W51" s="73" t="str">
        <f>IF(AND('Mapa final'!$AA$38="Muy Baja",'Mapa final'!$AC$38="Moderado"),CONCATENATE("R6C",'Mapa final'!$Q$38),"")</f>
        <v/>
      </c>
      <c r="X51" s="73" t="str">
        <f>IF(AND('Mapa final'!$AA$39="Muy Baja",'Mapa final'!$AC$39="Moderado"),CONCATENATE("R6C",'Mapa final'!$Q$39),"")</f>
        <v/>
      </c>
      <c r="Y51" s="73" t="str">
        <f>IF(AND('Mapa final'!$AA$40="Muy Baja",'Mapa final'!$AC$40="Moderado"),CONCATENATE("R6C",'Mapa final'!$Q$40),"")</f>
        <v/>
      </c>
      <c r="Z51" s="73" t="str">
        <f>IF(AND('Mapa final'!$AA$41="Muy Baja",'Mapa final'!$AC$41="Moderado"),CONCATENATE("R6C",'Mapa final'!$Q$41),"")</f>
        <v/>
      </c>
      <c r="AA51" s="74" t="str">
        <f>IF(AND('Mapa final'!$AA$42="Muy Baja",'Mapa final'!$AC$42="Moderado"),CONCATENATE("R6C",'Mapa final'!$Q$42),"")</f>
        <v/>
      </c>
      <c r="AB51" s="57" t="str">
        <f>IF(AND('Mapa final'!$AA$37="Muy Baja",'Mapa final'!$AC$37="Mayor"),CONCATENATE("R6C",'Mapa final'!$Q$37),"")</f>
        <v/>
      </c>
      <c r="AC51" s="58" t="str">
        <f>IF(AND('Mapa final'!$AA$38="Muy Baja",'Mapa final'!$AC$38="Mayor"),CONCATENATE("R6C",'Mapa final'!$Q$38),"")</f>
        <v/>
      </c>
      <c r="AD51" s="58" t="str">
        <f>IF(AND('Mapa final'!$AA$39="Muy Baja",'Mapa final'!$AC$39="Mayor"),CONCATENATE("R6C",'Mapa final'!$Q$39),"")</f>
        <v/>
      </c>
      <c r="AE51" s="58" t="str">
        <f>IF(AND('Mapa final'!$AA$40="Muy Baja",'Mapa final'!$AC$40="Mayor"),CONCATENATE("R6C",'Mapa final'!$Q$40),"")</f>
        <v/>
      </c>
      <c r="AF51" s="58" t="str">
        <f>IF(AND('Mapa final'!$AA$41="Muy Baja",'Mapa final'!$AC$41="Mayor"),CONCATENATE("R6C",'Mapa final'!$Q$41),"")</f>
        <v/>
      </c>
      <c r="AG51" s="59" t="str">
        <f>IF(AND('Mapa final'!$AA$42="Muy Baja",'Mapa final'!$AC$42="Mayor"),CONCATENATE("R6C",'Mapa final'!$Q$42),"")</f>
        <v/>
      </c>
      <c r="AH51" s="60" t="str">
        <f>IF(AND('Mapa final'!$AA$37="Muy Baja",'Mapa final'!$AC$37="Catastrófico"),CONCATENATE("R6C",'Mapa final'!$Q$37),"")</f>
        <v/>
      </c>
      <c r="AI51" s="61" t="str">
        <f>IF(AND('Mapa final'!$AA$38="Muy Baja",'Mapa final'!$AC$38="Catastrófico"),CONCATENATE("R6C",'Mapa final'!$Q$38),"")</f>
        <v/>
      </c>
      <c r="AJ51" s="61" t="str">
        <f>IF(AND('Mapa final'!$AA$39="Muy Baja",'Mapa final'!$AC$39="Catastrófico"),CONCATENATE("R6C",'Mapa final'!$Q$39),"")</f>
        <v/>
      </c>
      <c r="AK51" s="61" t="str">
        <f>IF(AND('Mapa final'!$AA$40="Muy Baja",'Mapa final'!$AC$40="Catastrófico"),CONCATENATE("R6C",'Mapa final'!$Q$40),"")</f>
        <v/>
      </c>
      <c r="AL51" s="61" t="str">
        <f>IF(AND('Mapa final'!$AA$41="Muy Baja",'Mapa final'!$AC$41="Catastrófico"),CONCATENATE("R6C",'Mapa final'!$Q$41),"")</f>
        <v/>
      </c>
      <c r="AM51" s="62" t="str">
        <f>IF(AND('Mapa final'!$AA$42="Muy Baja",'Mapa final'!$AC$42="Catastrófico"),CONCATENATE("R6C",'Mapa final'!$Q$42),"")</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287"/>
      <c r="C52" s="145"/>
      <c r="D52" s="146"/>
      <c r="E52" s="157"/>
      <c r="F52" s="145"/>
      <c r="G52" s="145"/>
      <c r="H52" s="145"/>
      <c r="I52" s="146"/>
      <c r="J52" s="81" t="str">
        <f>IF(AND('Mapa final'!$AA$43="Muy Baja",'Mapa final'!$AC$43="Leve"),CONCATENATE("R7C",'Mapa final'!$Q$43),"")</f>
        <v/>
      </c>
      <c r="K52" s="82" t="str">
        <f>IF(AND('Mapa final'!$AA$44="Muy Baja",'Mapa final'!$AC$44="Leve"),CONCATENATE("R7C",'Mapa final'!$Q$44),"")</f>
        <v/>
      </c>
      <c r="L52" s="82" t="str">
        <f>IF(AND('Mapa final'!$AA$45="Muy Baja",'Mapa final'!$AC$45="Leve"),CONCATENATE("R7C",'Mapa final'!$Q$45),"")</f>
        <v/>
      </c>
      <c r="M52" s="82" t="str">
        <f>IF(AND('Mapa final'!$AA$46="Muy Baja",'Mapa final'!$AC$46="Leve"),CONCATENATE("R7C",'Mapa final'!$Q$46),"")</f>
        <v/>
      </c>
      <c r="N52" s="82" t="str">
        <f>IF(AND('Mapa final'!$AA$47="Muy Baja",'Mapa final'!$AC$47="Leve"),CONCATENATE("R7C",'Mapa final'!$Q$47),"")</f>
        <v/>
      </c>
      <c r="O52" s="83" t="str">
        <f>IF(AND('Mapa final'!$AA$48="Muy Baja",'Mapa final'!$AC$48="Leve"),CONCATENATE("R7C",'Mapa final'!$Q$48),"")</f>
        <v/>
      </c>
      <c r="P52" s="81" t="str">
        <f>IF(AND('Mapa final'!$AA$43="Muy Baja",'Mapa final'!$AC$43="Menor"),CONCATENATE("R7C",'Mapa final'!$Q$43),"")</f>
        <v/>
      </c>
      <c r="Q52" s="82" t="str">
        <f>IF(AND('Mapa final'!$AA$44="Muy Baja",'Mapa final'!$AC$44="Menor"),CONCATENATE("R7C",'Mapa final'!$Q$44),"")</f>
        <v/>
      </c>
      <c r="R52" s="82" t="str">
        <f>IF(AND('Mapa final'!$AA$45="Muy Baja",'Mapa final'!$AC$45="Menor"),CONCATENATE("R7C",'Mapa final'!$Q$45),"")</f>
        <v/>
      </c>
      <c r="S52" s="82" t="str">
        <f>IF(AND('Mapa final'!$AA$46="Muy Baja",'Mapa final'!$AC$46="Menor"),CONCATENATE("R7C",'Mapa final'!$Q$46),"")</f>
        <v/>
      </c>
      <c r="T52" s="82" t="str">
        <f>IF(AND('Mapa final'!$AA$47="Muy Baja",'Mapa final'!$AC$47="Menor"),CONCATENATE("R7C",'Mapa final'!$Q$47),"")</f>
        <v/>
      </c>
      <c r="U52" s="83" t="str">
        <f>IF(AND('Mapa final'!$AA$48="Muy Baja",'Mapa final'!$AC$48="Menor"),CONCATENATE("R7C",'Mapa final'!$Q$48),"")</f>
        <v/>
      </c>
      <c r="V52" s="72" t="str">
        <f>IF(AND('Mapa final'!$AA$43="Muy Baja",'Mapa final'!$AC$43="Moderado"),CONCATENATE("R7C",'Mapa final'!$Q$43),"")</f>
        <v/>
      </c>
      <c r="W52" s="73" t="str">
        <f>IF(AND('Mapa final'!$AA$44="Muy Baja",'Mapa final'!$AC$44="Moderado"),CONCATENATE("R7C",'Mapa final'!$Q$44),"")</f>
        <v/>
      </c>
      <c r="X52" s="73" t="str">
        <f>IF(AND('Mapa final'!$AA$45="Muy Baja",'Mapa final'!$AC$45="Moderado"),CONCATENATE("R7C",'Mapa final'!$Q$45),"")</f>
        <v/>
      </c>
      <c r="Y52" s="73" t="str">
        <f>IF(AND('Mapa final'!$AA$46="Muy Baja",'Mapa final'!$AC$46="Moderado"),CONCATENATE("R7C",'Mapa final'!$Q$46),"")</f>
        <v/>
      </c>
      <c r="Z52" s="73" t="str">
        <f>IF(AND('Mapa final'!$AA$47="Muy Baja",'Mapa final'!$AC$47="Moderado"),CONCATENATE("R7C",'Mapa final'!$Q$47),"")</f>
        <v/>
      </c>
      <c r="AA52" s="74" t="str">
        <f>IF(AND('Mapa final'!$AA$48="Muy Baja",'Mapa final'!$AC$48="Moderado"),CONCATENATE("R7C",'Mapa final'!$Q$48),"")</f>
        <v/>
      </c>
      <c r="AB52" s="57" t="str">
        <f>IF(AND('Mapa final'!$AA$43="Muy Baja",'Mapa final'!$AC$43="Mayor"),CONCATENATE("R7C",'Mapa final'!$Q$43),"")</f>
        <v/>
      </c>
      <c r="AC52" s="58" t="str">
        <f>IF(AND('Mapa final'!$AA$44="Muy Baja",'Mapa final'!$AC$44="Mayor"),CONCATENATE("R7C",'Mapa final'!$Q$44),"")</f>
        <v/>
      </c>
      <c r="AD52" s="58" t="str">
        <f>IF(AND('Mapa final'!$AA$45="Muy Baja",'Mapa final'!$AC$45="Mayor"),CONCATENATE("R7C",'Mapa final'!$Q$45),"")</f>
        <v/>
      </c>
      <c r="AE52" s="58" t="str">
        <f>IF(AND('Mapa final'!$AA$46="Muy Baja",'Mapa final'!$AC$46="Mayor"),CONCATENATE("R7C",'Mapa final'!$Q$46),"")</f>
        <v/>
      </c>
      <c r="AF52" s="58" t="str">
        <f>IF(AND('Mapa final'!$AA$47="Muy Baja",'Mapa final'!$AC$47="Mayor"),CONCATENATE("R7C",'Mapa final'!$Q$47),"")</f>
        <v/>
      </c>
      <c r="AG52" s="59" t="str">
        <f>IF(AND('Mapa final'!$AA$48="Muy Baja",'Mapa final'!$AC$48="Mayor"),CONCATENATE("R7C",'Mapa final'!$Q$48),"")</f>
        <v/>
      </c>
      <c r="AH52" s="60" t="str">
        <f>IF(AND('Mapa final'!$AA$43="Muy Baja",'Mapa final'!$AC$43="Catastrófico"),CONCATENATE("R7C",'Mapa final'!$Q$43),"")</f>
        <v/>
      </c>
      <c r="AI52" s="61" t="str">
        <f>IF(AND('Mapa final'!$AA$44="Muy Baja",'Mapa final'!$AC$44="Catastrófico"),CONCATENATE("R7C",'Mapa final'!$Q$44),"")</f>
        <v/>
      </c>
      <c r="AJ52" s="61" t="str">
        <f>IF(AND('Mapa final'!$AA$45="Muy Baja",'Mapa final'!$AC$45="Catastrófico"),CONCATENATE("R7C",'Mapa final'!$Q$45),"")</f>
        <v/>
      </c>
      <c r="AK52" s="61" t="str">
        <f>IF(AND('Mapa final'!$AA$46="Muy Baja",'Mapa final'!$AC$46="Catastrófico"),CONCATENATE("R7C",'Mapa final'!$Q$46),"")</f>
        <v/>
      </c>
      <c r="AL52" s="61" t="str">
        <f>IF(AND('Mapa final'!$AA$47="Muy Baja",'Mapa final'!$AC$47="Catastrófico"),CONCATENATE("R7C",'Mapa final'!$Q$47),"")</f>
        <v/>
      </c>
      <c r="AM52" s="62" t="str">
        <f>IF(AND('Mapa final'!$AA$48="Muy Baja",'Mapa final'!$AC$48="Catastrófico"),CONCATENATE("R7C",'Mapa final'!$Q$48),"")</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287"/>
      <c r="C53" s="145"/>
      <c r="D53" s="146"/>
      <c r="E53" s="157"/>
      <c r="F53" s="145"/>
      <c r="G53" s="145"/>
      <c r="H53" s="145"/>
      <c r="I53" s="146"/>
      <c r="J53" s="81" t="str">
        <f>IF(AND('Mapa final'!$AA$49="Muy Baja",'Mapa final'!$AC$49="Leve"),CONCATENATE("R8C",'Mapa final'!$Q$49),"")</f>
        <v/>
      </c>
      <c r="K53" s="82" t="str">
        <f>IF(AND('Mapa final'!$AA$50="Muy Baja",'Mapa final'!$AC$50="Leve"),CONCATENATE("R8C",'Mapa final'!$Q$50),"")</f>
        <v/>
      </c>
      <c r="L53" s="82" t="str">
        <f>IF(AND('Mapa final'!$AA$51="Muy Baja",'Mapa final'!$AC$51="Leve"),CONCATENATE("R8C",'Mapa final'!$Q$51),"")</f>
        <v/>
      </c>
      <c r="M53" s="82" t="str">
        <f>IF(AND('Mapa final'!$AA$52="Muy Baja",'Mapa final'!$AC$52="Leve"),CONCATENATE("R8C",'Mapa final'!$Q$52),"")</f>
        <v/>
      </c>
      <c r="N53" s="82" t="str">
        <f>IF(AND('Mapa final'!$AA$53="Muy Baja",'Mapa final'!$AC$53="Leve"),CONCATENATE("R8C",'Mapa final'!$Q$53),"")</f>
        <v/>
      </c>
      <c r="O53" s="83" t="str">
        <f>IF(AND('Mapa final'!$AA$54="Muy Baja",'Mapa final'!$AC$54="Leve"),CONCATENATE("R8C",'Mapa final'!$Q$54),"")</f>
        <v/>
      </c>
      <c r="P53" s="81" t="str">
        <f>IF(AND('Mapa final'!$AA$49="Muy Baja",'Mapa final'!$AC$49="Menor"),CONCATENATE("R8C",'Mapa final'!$Q$49),"")</f>
        <v/>
      </c>
      <c r="Q53" s="82" t="str">
        <f>IF(AND('Mapa final'!$AA$50="Muy Baja",'Mapa final'!$AC$50="Menor"),CONCATENATE("R8C",'Mapa final'!$Q$50),"")</f>
        <v/>
      </c>
      <c r="R53" s="82" t="str">
        <f>IF(AND('Mapa final'!$AA$51="Muy Baja",'Mapa final'!$AC$51="Menor"),CONCATENATE("R8C",'Mapa final'!$Q$51),"")</f>
        <v/>
      </c>
      <c r="S53" s="82" t="str">
        <f>IF(AND('Mapa final'!$AA$52="Muy Baja",'Mapa final'!$AC$52="Menor"),CONCATENATE("R8C",'Mapa final'!$Q$52),"")</f>
        <v/>
      </c>
      <c r="T53" s="82" t="str">
        <f>IF(AND('Mapa final'!$AA$53="Muy Baja",'Mapa final'!$AC$53="Menor"),CONCATENATE("R8C",'Mapa final'!$Q$53),"")</f>
        <v/>
      </c>
      <c r="U53" s="83" t="str">
        <f>IF(AND('Mapa final'!$AA$54="Muy Baja",'Mapa final'!$AC$54="Menor"),CONCATENATE("R8C",'Mapa final'!$Q$54),"")</f>
        <v/>
      </c>
      <c r="V53" s="72" t="str">
        <f>IF(AND('Mapa final'!$AA$49="Muy Baja",'Mapa final'!$AC$49="Moderado"),CONCATENATE("R8C",'Mapa final'!$Q$49),"")</f>
        <v/>
      </c>
      <c r="W53" s="73" t="str">
        <f>IF(AND('Mapa final'!$AA$50="Muy Baja",'Mapa final'!$AC$50="Moderado"),CONCATENATE("R8C",'Mapa final'!$Q$50),"")</f>
        <v/>
      </c>
      <c r="X53" s="73" t="str">
        <f>IF(AND('Mapa final'!$AA$51="Muy Baja",'Mapa final'!$AC$51="Moderado"),CONCATENATE("R8C",'Mapa final'!$Q$51),"")</f>
        <v/>
      </c>
      <c r="Y53" s="73" t="str">
        <f>IF(AND('Mapa final'!$AA$52="Muy Baja",'Mapa final'!$AC$52="Moderado"),CONCATENATE("R8C",'Mapa final'!$Q$52),"")</f>
        <v/>
      </c>
      <c r="Z53" s="73" t="str">
        <f>IF(AND('Mapa final'!$AA$53="Muy Baja",'Mapa final'!$AC$53="Moderado"),CONCATENATE("R8C",'Mapa final'!$Q$53),"")</f>
        <v/>
      </c>
      <c r="AA53" s="74" t="str">
        <f>IF(AND('Mapa final'!$AA$54="Muy Baja",'Mapa final'!$AC$54="Moderado"),CONCATENATE("R8C",'Mapa final'!$Q$54),"")</f>
        <v/>
      </c>
      <c r="AB53" s="57" t="str">
        <f>IF(AND('Mapa final'!$AA$49="Muy Baja",'Mapa final'!$AC$49="Mayor"),CONCATENATE("R8C",'Mapa final'!$Q$49),"")</f>
        <v/>
      </c>
      <c r="AC53" s="58" t="str">
        <f>IF(AND('Mapa final'!$AA$50="Muy Baja",'Mapa final'!$AC$50="Mayor"),CONCATENATE("R8C",'Mapa final'!$Q$50),"")</f>
        <v/>
      </c>
      <c r="AD53" s="58" t="str">
        <f>IF(AND('Mapa final'!$AA$51="Muy Baja",'Mapa final'!$AC$51="Mayor"),CONCATENATE("R8C",'Mapa final'!$Q$51),"")</f>
        <v/>
      </c>
      <c r="AE53" s="58" t="str">
        <f>IF(AND('Mapa final'!$AA$52="Muy Baja",'Mapa final'!$AC$52="Mayor"),CONCATENATE("R8C",'Mapa final'!$Q$52),"")</f>
        <v/>
      </c>
      <c r="AF53" s="58" t="str">
        <f>IF(AND('Mapa final'!$AA$53="Muy Baja",'Mapa final'!$AC$53="Mayor"),CONCATENATE("R8C",'Mapa final'!$Q$53),"")</f>
        <v/>
      </c>
      <c r="AG53" s="59" t="str">
        <f>IF(AND('Mapa final'!$AA$54="Muy Baja",'Mapa final'!$AC$54="Mayor"),CONCATENATE("R8C",'Mapa final'!$Q$54),"")</f>
        <v/>
      </c>
      <c r="AH53" s="60" t="str">
        <f>IF(AND('Mapa final'!$AA$49="Muy Baja",'Mapa final'!$AC$49="Catastrófico"),CONCATENATE("R8C",'Mapa final'!$Q$49),"")</f>
        <v/>
      </c>
      <c r="AI53" s="61" t="str">
        <f>IF(AND('Mapa final'!$AA$50="Muy Baja",'Mapa final'!$AC$50="Catastrófico"),CONCATENATE("R8C",'Mapa final'!$Q$50),"")</f>
        <v/>
      </c>
      <c r="AJ53" s="61" t="str">
        <f>IF(AND('Mapa final'!$AA$51="Muy Baja",'Mapa final'!$AC$51="Catastrófico"),CONCATENATE("R8C",'Mapa final'!$Q$51),"")</f>
        <v/>
      </c>
      <c r="AK53" s="61" t="str">
        <f>IF(AND('Mapa final'!$AA$52="Muy Baja",'Mapa final'!$AC$52="Catastrófico"),CONCATENATE("R8C",'Mapa final'!$Q$52),"")</f>
        <v/>
      </c>
      <c r="AL53" s="61" t="str">
        <f>IF(AND('Mapa final'!$AA$53="Muy Baja",'Mapa final'!$AC$53="Catastrófico"),CONCATENATE("R8C",'Mapa final'!$Q$53),"")</f>
        <v/>
      </c>
      <c r="AM53" s="62" t="str">
        <f>IF(AND('Mapa final'!$AA$54="Muy Baja",'Mapa final'!$AC$54="Catastrófico"),CONCATENATE("R8C",'Mapa final'!$Q$54),"")</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287"/>
      <c r="C54" s="145"/>
      <c r="D54" s="146"/>
      <c r="E54" s="157"/>
      <c r="F54" s="145"/>
      <c r="G54" s="145"/>
      <c r="H54" s="145"/>
      <c r="I54" s="146"/>
      <c r="J54" s="81" t="str">
        <f>IF(AND('Mapa final'!$AA$55="Muy Baja",'Mapa final'!$AC$55="Leve"),CONCATENATE("R9C",'Mapa final'!$Q$55),"")</f>
        <v/>
      </c>
      <c r="K54" s="82" t="str">
        <f>IF(AND('Mapa final'!$AA$56="Muy Baja",'Mapa final'!$AC$56="Leve"),CONCATENATE("R9C",'Mapa final'!$Q$56),"")</f>
        <v/>
      </c>
      <c r="L54" s="82" t="str">
        <f>IF(AND('Mapa final'!$AA$57="Muy Baja",'Mapa final'!$AC$57="Leve"),CONCATENATE("R9C",'Mapa final'!$Q$57),"")</f>
        <v/>
      </c>
      <c r="M54" s="82" t="str">
        <f>IF(AND('Mapa final'!$AA$58="Muy Baja",'Mapa final'!$AC$58="Leve"),CONCATENATE("R9C",'Mapa final'!$Q$58),"")</f>
        <v/>
      </c>
      <c r="N54" s="82" t="str">
        <f>IF(AND('Mapa final'!$AA$59="Muy Baja",'Mapa final'!$AC$59="Leve"),CONCATENATE("R9C",'Mapa final'!$Q$59),"")</f>
        <v/>
      </c>
      <c r="O54" s="83" t="str">
        <f>IF(AND('Mapa final'!$AA$60="Muy Baja",'Mapa final'!$AC$60="Leve"),CONCATENATE("R9C",'Mapa final'!$Q$60),"")</f>
        <v/>
      </c>
      <c r="P54" s="81" t="str">
        <f>IF(AND('Mapa final'!$AA$55="Muy Baja",'Mapa final'!$AC$55="Menor"),CONCATENATE("R9C",'Mapa final'!$Q$55),"")</f>
        <v/>
      </c>
      <c r="Q54" s="82" t="str">
        <f>IF(AND('Mapa final'!$AA$56="Muy Baja",'Mapa final'!$AC$56="Menor"),CONCATENATE("R9C",'Mapa final'!$Q$56),"")</f>
        <v/>
      </c>
      <c r="R54" s="82" t="str">
        <f>IF(AND('Mapa final'!$AA$57="Muy Baja",'Mapa final'!$AC$57="Menor"),CONCATENATE("R9C",'Mapa final'!$Q$57),"")</f>
        <v/>
      </c>
      <c r="S54" s="82" t="str">
        <f>IF(AND('Mapa final'!$AA$58="Muy Baja",'Mapa final'!$AC$58="Menor"),CONCATENATE("R9C",'Mapa final'!$Q$58),"")</f>
        <v/>
      </c>
      <c r="T54" s="82" t="str">
        <f>IF(AND('Mapa final'!$AA$59="Muy Baja",'Mapa final'!$AC$59="Menor"),CONCATENATE("R9C",'Mapa final'!$Q$59),"")</f>
        <v/>
      </c>
      <c r="U54" s="83" t="str">
        <f>IF(AND('Mapa final'!$AA$60="Muy Baja",'Mapa final'!$AC$60="Menor"),CONCATENATE("R9C",'Mapa final'!$Q$60),"")</f>
        <v/>
      </c>
      <c r="V54" s="72" t="str">
        <f>IF(AND('Mapa final'!$AA$55="Muy Baja",'Mapa final'!$AC$55="Moderado"),CONCATENATE("R9C",'Mapa final'!$Q$55),"")</f>
        <v/>
      </c>
      <c r="W54" s="73" t="str">
        <f>IF(AND('Mapa final'!$AA$56="Muy Baja",'Mapa final'!$AC$56="Moderado"),CONCATENATE("R9C",'Mapa final'!$Q$56),"")</f>
        <v/>
      </c>
      <c r="X54" s="73" t="str">
        <f>IF(AND('Mapa final'!$AA$57="Muy Baja",'Mapa final'!$AC$57="Moderado"),CONCATENATE("R9C",'Mapa final'!$Q$57),"")</f>
        <v/>
      </c>
      <c r="Y54" s="73" t="str">
        <f>IF(AND('Mapa final'!$AA$58="Muy Baja",'Mapa final'!$AC$58="Moderado"),CONCATENATE("R9C",'Mapa final'!$Q$58),"")</f>
        <v/>
      </c>
      <c r="Z54" s="73" t="str">
        <f>IF(AND('Mapa final'!$AA$59="Muy Baja",'Mapa final'!$AC$59="Moderado"),CONCATENATE("R9C",'Mapa final'!$Q$59),"")</f>
        <v/>
      </c>
      <c r="AA54" s="74" t="str">
        <f>IF(AND('Mapa final'!$AA$60="Muy Baja",'Mapa final'!$AC$60="Moderado"),CONCATENATE("R9C",'Mapa final'!$Q$60),"")</f>
        <v/>
      </c>
      <c r="AB54" s="57" t="str">
        <f>IF(AND('Mapa final'!$AA$55="Muy Baja",'Mapa final'!$AC$55="Mayor"),CONCATENATE("R9C",'Mapa final'!$Q$55),"")</f>
        <v/>
      </c>
      <c r="AC54" s="58" t="str">
        <f>IF(AND('Mapa final'!$AA$56="Muy Baja",'Mapa final'!$AC$56="Mayor"),CONCATENATE("R9C",'Mapa final'!$Q$56),"")</f>
        <v/>
      </c>
      <c r="AD54" s="58" t="str">
        <f>IF(AND('Mapa final'!$AA$57="Muy Baja",'Mapa final'!$AC$57="Mayor"),CONCATENATE("R9C",'Mapa final'!$Q$57),"")</f>
        <v/>
      </c>
      <c r="AE54" s="58" t="str">
        <f>IF(AND('Mapa final'!$AA$58="Muy Baja",'Mapa final'!$AC$58="Mayor"),CONCATENATE("R9C",'Mapa final'!$Q$58),"")</f>
        <v/>
      </c>
      <c r="AF54" s="58" t="str">
        <f>IF(AND('Mapa final'!$AA$59="Muy Baja",'Mapa final'!$AC$59="Mayor"),CONCATENATE("R9C",'Mapa final'!$Q$59),"")</f>
        <v/>
      </c>
      <c r="AG54" s="59" t="str">
        <f>IF(AND('Mapa final'!$AA$60="Muy Baja",'Mapa final'!$AC$60="Mayor"),CONCATENATE("R9C",'Mapa final'!$Q$60),"")</f>
        <v/>
      </c>
      <c r="AH54" s="60" t="str">
        <f>IF(AND('Mapa final'!$AA$55="Muy Baja",'Mapa final'!$AC$55="Catastrófico"),CONCATENATE("R9C",'Mapa final'!$Q$55),"")</f>
        <v/>
      </c>
      <c r="AI54" s="61" t="str">
        <f>IF(AND('Mapa final'!$AA$56="Muy Baja",'Mapa final'!$AC$56="Catastrófico"),CONCATENATE("R9C",'Mapa final'!$Q$56),"")</f>
        <v/>
      </c>
      <c r="AJ54" s="61" t="str">
        <f>IF(AND('Mapa final'!$AA$57="Muy Baja",'Mapa final'!$AC$57="Catastrófico"),CONCATENATE("R9C",'Mapa final'!$Q$57),"")</f>
        <v/>
      </c>
      <c r="AK54" s="61" t="str">
        <f>IF(AND('Mapa final'!$AA$58="Muy Baja",'Mapa final'!$AC$58="Catastrófico"),CONCATENATE("R9C",'Mapa final'!$Q$58),"")</f>
        <v/>
      </c>
      <c r="AL54" s="61" t="str">
        <f>IF(AND('Mapa final'!$AA$59="Muy Baja",'Mapa final'!$AC$59="Catastrófico"),CONCATENATE("R9C",'Mapa final'!$Q$59),"")</f>
        <v/>
      </c>
      <c r="AM54" s="62" t="str">
        <f>IF(AND('Mapa final'!$AA$60="Muy Baja",'Mapa final'!$AC$60="Catastrófico"),CONCATENATE("R9C",'Mapa final'!$Q$60),"")</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244"/>
      <c r="C55" s="289"/>
      <c r="D55" s="245"/>
      <c r="E55" s="256"/>
      <c r="F55" s="280"/>
      <c r="G55" s="280"/>
      <c r="H55" s="280"/>
      <c r="I55" s="259"/>
      <c r="J55" s="84" t="str">
        <f>IF(AND('Mapa final'!$AA$61="Muy Baja",'Mapa final'!$AC$61="Leve"),CONCATENATE("R10C",'Mapa final'!$Q$61),"")</f>
        <v/>
      </c>
      <c r="K55" s="85" t="str">
        <f>IF(AND('Mapa final'!$AA$62="Muy Baja",'Mapa final'!$AC$62="Leve"),CONCATENATE("R10C",'Mapa final'!$Q$62),"")</f>
        <v/>
      </c>
      <c r="L55" s="85" t="str">
        <f>IF(AND('Mapa final'!$AA$63="Muy Baja",'Mapa final'!$AC$63="Leve"),CONCATENATE("R10C",'Mapa final'!$Q$63),"")</f>
        <v/>
      </c>
      <c r="M55" s="85" t="str">
        <f>IF(AND('Mapa final'!$AA$64="Muy Baja",'Mapa final'!$AC$64="Leve"),CONCATENATE("R10C",'Mapa final'!$Q$64),"")</f>
        <v/>
      </c>
      <c r="N55" s="85" t="str">
        <f>IF(AND('Mapa final'!$AA$65="Muy Baja",'Mapa final'!$AC$65="Leve"),CONCATENATE("R10C",'Mapa final'!$Q$65),"")</f>
        <v/>
      </c>
      <c r="O55" s="86" t="str">
        <f>IF(AND('Mapa final'!$AA$66="Muy Baja",'Mapa final'!$AC$66="Leve"),CONCATENATE("R10C",'Mapa final'!$Q$66),"")</f>
        <v/>
      </c>
      <c r="P55" s="84" t="str">
        <f>IF(AND('Mapa final'!$AA$61="Muy Baja",'Mapa final'!$AC$61="Menor"),CONCATENATE("R10C",'Mapa final'!$Q$61),"")</f>
        <v/>
      </c>
      <c r="Q55" s="85" t="str">
        <f>IF(AND('Mapa final'!$AA$62="Muy Baja",'Mapa final'!$AC$62="Menor"),CONCATENATE("R10C",'Mapa final'!$Q$62),"")</f>
        <v/>
      </c>
      <c r="R55" s="85" t="str">
        <f>IF(AND('Mapa final'!$AA$63="Muy Baja",'Mapa final'!$AC$63="Menor"),CONCATENATE("R10C",'Mapa final'!$Q$63),"")</f>
        <v/>
      </c>
      <c r="S55" s="85" t="str">
        <f>IF(AND('Mapa final'!$AA$64="Muy Baja",'Mapa final'!$AC$64="Menor"),CONCATENATE("R10C",'Mapa final'!$Q$64),"")</f>
        <v/>
      </c>
      <c r="T55" s="85" t="str">
        <f>IF(AND('Mapa final'!$AA$65="Muy Baja",'Mapa final'!$AC$65="Menor"),CONCATENATE("R10C",'Mapa final'!$Q$65),"")</f>
        <v/>
      </c>
      <c r="U55" s="86" t="str">
        <f>IF(AND('Mapa final'!$AA$66="Muy Baja",'Mapa final'!$AC$66="Menor"),CONCATENATE("R10C",'Mapa final'!$Q$66),"")</f>
        <v/>
      </c>
      <c r="V55" s="75" t="str">
        <f>IF(AND('Mapa final'!$AA$61="Muy Baja",'Mapa final'!$AC$61="Moderado"),CONCATENATE("R10C",'Mapa final'!$Q$61),"")</f>
        <v/>
      </c>
      <c r="W55" s="76" t="str">
        <f>IF(AND('Mapa final'!$AA$62="Muy Baja",'Mapa final'!$AC$62="Moderado"),CONCATENATE("R10C",'Mapa final'!$Q$62),"")</f>
        <v/>
      </c>
      <c r="X55" s="76" t="str">
        <f>IF(AND('Mapa final'!$AA$63="Muy Baja",'Mapa final'!$AC$63="Moderado"),CONCATENATE("R10C",'Mapa final'!$Q$63),"")</f>
        <v/>
      </c>
      <c r="Y55" s="76" t="str">
        <f>IF(AND('Mapa final'!$AA$64="Muy Baja",'Mapa final'!$AC$64="Moderado"),CONCATENATE("R10C",'Mapa final'!$Q$64),"")</f>
        <v/>
      </c>
      <c r="Z55" s="76" t="str">
        <f>IF(AND('Mapa final'!$AA$65="Muy Baja",'Mapa final'!$AC$65="Moderado"),CONCATENATE("R10C",'Mapa final'!$Q$65),"")</f>
        <v/>
      </c>
      <c r="AA55" s="77" t="str">
        <f>IF(AND('Mapa final'!$AA$66="Muy Baja",'Mapa final'!$AC$66="Moderado"),CONCATENATE("R10C",'Mapa final'!$Q$66),"")</f>
        <v/>
      </c>
      <c r="AB55" s="63" t="str">
        <f>IF(AND('Mapa final'!$AA$61="Muy Baja",'Mapa final'!$AC$61="Mayor"),CONCATENATE("R10C",'Mapa final'!$Q$61),"")</f>
        <v/>
      </c>
      <c r="AC55" s="64" t="str">
        <f>IF(AND('Mapa final'!$AA$62="Muy Baja",'Mapa final'!$AC$62="Mayor"),CONCATENATE("R10C",'Mapa final'!$Q$62),"")</f>
        <v/>
      </c>
      <c r="AD55" s="64" t="str">
        <f>IF(AND('Mapa final'!$AA$63="Muy Baja",'Mapa final'!$AC$63="Mayor"),CONCATENATE("R10C",'Mapa final'!$Q$63),"")</f>
        <v/>
      </c>
      <c r="AE55" s="64" t="str">
        <f>IF(AND('Mapa final'!$AA$64="Muy Baja",'Mapa final'!$AC$64="Mayor"),CONCATENATE("R10C",'Mapa final'!$Q$64),"")</f>
        <v/>
      </c>
      <c r="AF55" s="64" t="str">
        <f>IF(AND('Mapa final'!$AA$65="Muy Baja",'Mapa final'!$AC$65="Mayor"),CONCATENATE("R10C",'Mapa final'!$Q$65),"")</f>
        <v/>
      </c>
      <c r="AG55" s="65" t="str">
        <f>IF(AND('Mapa final'!$AA$66="Muy Baja",'Mapa final'!$AC$66="Mayor"),CONCATENATE("R10C",'Mapa final'!$Q$66),"")</f>
        <v/>
      </c>
      <c r="AH55" s="66" t="str">
        <f>IF(AND('Mapa final'!$AA$61="Muy Baja",'Mapa final'!$AC$61="Catastrófico"),CONCATENATE("R10C",'Mapa final'!$Q$61),"")</f>
        <v/>
      </c>
      <c r="AI55" s="67" t="str">
        <f>IF(AND('Mapa final'!$AA$62="Muy Baja",'Mapa final'!$AC$62="Catastrófico"),CONCATENATE("R10C",'Mapa final'!$Q$62),"")</f>
        <v/>
      </c>
      <c r="AJ55" s="67" t="str">
        <f>IF(AND('Mapa final'!$AA$63="Muy Baja",'Mapa final'!$AC$63="Catastrófico"),CONCATENATE("R10C",'Mapa final'!$Q$63),"")</f>
        <v/>
      </c>
      <c r="AK55" s="67" t="str">
        <f>IF(AND('Mapa final'!$AA$64="Muy Baja",'Mapa final'!$AC$64="Catastrófico"),CONCATENATE("R10C",'Mapa final'!$Q$64),"")</f>
        <v/>
      </c>
      <c r="AL55" s="67" t="str">
        <f>IF(AND('Mapa final'!$AA$65="Muy Baja",'Mapa final'!$AC$65="Catastrófico"),CONCATENATE("R10C",'Mapa final'!$Q$65),"")</f>
        <v/>
      </c>
      <c r="AM55" s="68" t="str">
        <f>IF(AND('Mapa final'!$AA$66="Muy Baja",'Mapa final'!$AC$66="Catastrófico"),CONCATENATE("R10C",'Mapa final'!$Q$66),"")</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295" t="s">
        <v>123</v>
      </c>
      <c r="K56" s="279"/>
      <c r="L56" s="279"/>
      <c r="M56" s="279"/>
      <c r="N56" s="279"/>
      <c r="O56" s="261"/>
      <c r="P56" s="295" t="s">
        <v>124</v>
      </c>
      <c r="Q56" s="279"/>
      <c r="R56" s="279"/>
      <c r="S56" s="279"/>
      <c r="T56" s="279"/>
      <c r="U56" s="261"/>
      <c r="V56" s="295" t="s">
        <v>125</v>
      </c>
      <c r="W56" s="279"/>
      <c r="X56" s="279"/>
      <c r="Y56" s="279"/>
      <c r="Z56" s="279"/>
      <c r="AA56" s="261"/>
      <c r="AB56" s="295" t="s">
        <v>126</v>
      </c>
      <c r="AC56" s="279"/>
      <c r="AD56" s="279"/>
      <c r="AE56" s="279"/>
      <c r="AF56" s="279"/>
      <c r="AG56" s="261"/>
      <c r="AH56" s="295" t="s">
        <v>127</v>
      </c>
      <c r="AI56" s="279"/>
      <c r="AJ56" s="279"/>
      <c r="AK56" s="279"/>
      <c r="AL56" s="279"/>
      <c r="AM56" s="26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57"/>
      <c r="K57" s="145"/>
      <c r="L57" s="145"/>
      <c r="M57" s="145"/>
      <c r="N57" s="145"/>
      <c r="O57" s="146"/>
      <c r="P57" s="157"/>
      <c r="Q57" s="145"/>
      <c r="R57" s="145"/>
      <c r="S57" s="145"/>
      <c r="T57" s="145"/>
      <c r="U57" s="146"/>
      <c r="V57" s="157"/>
      <c r="W57" s="145"/>
      <c r="X57" s="145"/>
      <c r="Y57" s="145"/>
      <c r="Z57" s="145"/>
      <c r="AA57" s="146"/>
      <c r="AB57" s="157"/>
      <c r="AC57" s="145"/>
      <c r="AD57" s="145"/>
      <c r="AE57" s="145"/>
      <c r="AF57" s="145"/>
      <c r="AG57" s="146"/>
      <c r="AH57" s="157"/>
      <c r="AI57" s="145"/>
      <c r="AJ57" s="145"/>
      <c r="AK57" s="145"/>
      <c r="AL57" s="145"/>
      <c r="AM57" s="146"/>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57"/>
      <c r="K58" s="145"/>
      <c r="L58" s="145"/>
      <c r="M58" s="145"/>
      <c r="N58" s="145"/>
      <c r="O58" s="146"/>
      <c r="P58" s="157"/>
      <c r="Q58" s="145"/>
      <c r="R58" s="145"/>
      <c r="S58" s="145"/>
      <c r="T58" s="145"/>
      <c r="U58" s="146"/>
      <c r="V58" s="157"/>
      <c r="W58" s="145"/>
      <c r="X58" s="145"/>
      <c r="Y58" s="145"/>
      <c r="Z58" s="145"/>
      <c r="AA58" s="146"/>
      <c r="AB58" s="157"/>
      <c r="AC58" s="145"/>
      <c r="AD58" s="145"/>
      <c r="AE58" s="145"/>
      <c r="AF58" s="145"/>
      <c r="AG58" s="146"/>
      <c r="AH58" s="157"/>
      <c r="AI58" s="145"/>
      <c r="AJ58" s="145"/>
      <c r="AK58" s="145"/>
      <c r="AL58" s="145"/>
      <c r="AM58" s="146"/>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57"/>
      <c r="K59" s="145"/>
      <c r="L59" s="145"/>
      <c r="M59" s="145"/>
      <c r="N59" s="145"/>
      <c r="O59" s="146"/>
      <c r="P59" s="157"/>
      <c r="Q59" s="145"/>
      <c r="R59" s="145"/>
      <c r="S59" s="145"/>
      <c r="T59" s="145"/>
      <c r="U59" s="146"/>
      <c r="V59" s="157"/>
      <c r="W59" s="145"/>
      <c r="X59" s="145"/>
      <c r="Y59" s="145"/>
      <c r="Z59" s="145"/>
      <c r="AA59" s="146"/>
      <c r="AB59" s="157"/>
      <c r="AC59" s="145"/>
      <c r="AD59" s="145"/>
      <c r="AE59" s="145"/>
      <c r="AF59" s="145"/>
      <c r="AG59" s="146"/>
      <c r="AH59" s="157"/>
      <c r="AI59" s="145"/>
      <c r="AJ59" s="145"/>
      <c r="AK59" s="145"/>
      <c r="AL59" s="145"/>
      <c r="AM59" s="146"/>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57"/>
      <c r="K60" s="145"/>
      <c r="L60" s="145"/>
      <c r="M60" s="145"/>
      <c r="N60" s="145"/>
      <c r="O60" s="146"/>
      <c r="P60" s="157"/>
      <c r="Q60" s="145"/>
      <c r="R60" s="145"/>
      <c r="S60" s="145"/>
      <c r="T60" s="145"/>
      <c r="U60" s="146"/>
      <c r="V60" s="157"/>
      <c r="W60" s="145"/>
      <c r="X60" s="145"/>
      <c r="Y60" s="145"/>
      <c r="Z60" s="145"/>
      <c r="AA60" s="146"/>
      <c r="AB60" s="157"/>
      <c r="AC60" s="145"/>
      <c r="AD60" s="145"/>
      <c r="AE60" s="145"/>
      <c r="AF60" s="145"/>
      <c r="AG60" s="146"/>
      <c r="AH60" s="157"/>
      <c r="AI60" s="145"/>
      <c r="AJ60" s="145"/>
      <c r="AK60" s="145"/>
      <c r="AL60" s="145"/>
      <c r="AM60" s="146"/>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256"/>
      <c r="K61" s="280"/>
      <c r="L61" s="280"/>
      <c r="M61" s="280"/>
      <c r="N61" s="280"/>
      <c r="O61" s="259"/>
      <c r="P61" s="256"/>
      <c r="Q61" s="280"/>
      <c r="R61" s="280"/>
      <c r="S61" s="280"/>
      <c r="T61" s="280"/>
      <c r="U61" s="259"/>
      <c r="V61" s="256"/>
      <c r="W61" s="280"/>
      <c r="X61" s="280"/>
      <c r="Y61" s="280"/>
      <c r="Z61" s="280"/>
      <c r="AA61" s="259"/>
      <c r="AB61" s="256"/>
      <c r="AC61" s="280"/>
      <c r="AD61" s="280"/>
      <c r="AE61" s="280"/>
      <c r="AF61" s="280"/>
      <c r="AG61" s="259"/>
      <c r="AH61" s="256"/>
      <c r="AI61" s="280"/>
      <c r="AJ61" s="280"/>
      <c r="AK61" s="280"/>
      <c r="AL61" s="280"/>
      <c r="AM61" s="259"/>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1"/>
      <c r="AV63" s="1"/>
      <c r="AW63" s="1"/>
      <c r="AX63" s="1"/>
      <c r="AY63" s="1"/>
      <c r="AZ63" s="1"/>
      <c r="BA63" s="1"/>
      <c r="BB63" s="1"/>
      <c r="BC63" s="1"/>
      <c r="BD63" s="1"/>
      <c r="BE63" s="1"/>
      <c r="BF63" s="1"/>
      <c r="BG63" s="1"/>
      <c r="BH63" s="1"/>
    </row>
    <row r="64" spans="1:61" ht="15" customHeight="1">
      <c r="A64" s="1"/>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1"/>
      <c r="AV64" s="1"/>
      <c r="AW64" s="1"/>
      <c r="AX64" s="1"/>
      <c r="AY64" s="1"/>
      <c r="AZ64" s="1"/>
      <c r="BA64" s="1"/>
      <c r="BB64" s="1"/>
      <c r="BC64" s="1"/>
      <c r="BD64" s="1"/>
      <c r="BE64" s="1"/>
      <c r="BF64" s="1"/>
      <c r="BG64" s="1"/>
      <c r="BH64" s="1"/>
    </row>
    <row r="65" spans="1:6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c r="A245" s="1"/>
    </row>
    <row r="246" spans="1:60" ht="15.75" customHeight="1">
      <c r="A246" s="1"/>
    </row>
    <row r="247" spans="1:60" ht="15.75" customHeight="1">
      <c r="A247" s="1"/>
    </row>
    <row r="248" spans="1:60" ht="15.75" customHeight="1">
      <c r="A248" s="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4.44140625" defaultRowHeight="15" customHeight="1"/>
  <cols>
    <col min="1" max="1" width="10.6640625" customWidth="1"/>
    <col min="2" max="2" width="24.109375" customWidth="1"/>
    <col min="3" max="3" width="70.109375" customWidth="1"/>
    <col min="4" max="4" width="29.88671875" customWidth="1"/>
    <col min="5" max="24" width="10.6640625" customWidth="1"/>
  </cols>
  <sheetData>
    <row r="1" spans="1:24" ht="23.4">
      <c r="A1" s="1"/>
      <c r="B1" s="297" t="s">
        <v>129</v>
      </c>
      <c r="C1" s="145"/>
      <c r="D1" s="145"/>
      <c r="E1" s="1"/>
      <c r="F1" s="1"/>
      <c r="G1" s="1"/>
      <c r="H1" s="1"/>
      <c r="I1" s="1"/>
      <c r="J1" s="1"/>
      <c r="K1" s="1"/>
      <c r="L1" s="1"/>
      <c r="M1" s="1"/>
      <c r="N1" s="1"/>
      <c r="O1" s="1"/>
      <c r="P1" s="1"/>
      <c r="Q1" s="1"/>
      <c r="R1" s="1"/>
      <c r="S1" s="1"/>
      <c r="T1" s="1"/>
      <c r="U1" s="1"/>
      <c r="V1" s="1"/>
      <c r="W1" s="1"/>
      <c r="X1" s="1"/>
    </row>
    <row r="2" spans="1:24" ht="14.4">
      <c r="A2" s="1"/>
      <c r="B2" s="1"/>
      <c r="C2" s="1"/>
      <c r="D2" s="1"/>
      <c r="E2" s="1"/>
      <c r="F2" s="1"/>
      <c r="G2" s="1"/>
      <c r="H2" s="1"/>
      <c r="I2" s="1"/>
      <c r="J2" s="1"/>
      <c r="K2" s="1"/>
      <c r="L2" s="1"/>
      <c r="M2" s="1"/>
      <c r="N2" s="1"/>
      <c r="O2" s="1"/>
      <c r="P2" s="1"/>
      <c r="Q2" s="1"/>
      <c r="R2" s="1"/>
      <c r="S2" s="1"/>
      <c r="T2" s="1"/>
      <c r="U2" s="1"/>
      <c r="V2" s="1"/>
      <c r="W2" s="1"/>
      <c r="X2" s="1"/>
    </row>
    <row r="3" spans="1:24" ht="25.2">
      <c r="A3" s="1"/>
      <c r="B3" s="88"/>
      <c r="C3" s="89" t="s">
        <v>130</v>
      </c>
      <c r="D3" s="89" t="s">
        <v>113</v>
      </c>
      <c r="E3" s="1"/>
      <c r="F3" s="1"/>
      <c r="G3" s="1"/>
      <c r="H3" s="1"/>
      <c r="I3" s="1"/>
      <c r="J3" s="1"/>
      <c r="K3" s="1"/>
      <c r="L3" s="1"/>
      <c r="M3" s="1"/>
      <c r="N3" s="1"/>
      <c r="O3" s="1"/>
      <c r="P3" s="1"/>
      <c r="Q3" s="1"/>
      <c r="R3" s="1"/>
      <c r="S3" s="1"/>
      <c r="T3" s="1"/>
      <c r="U3" s="1"/>
      <c r="V3" s="1"/>
      <c r="W3" s="1"/>
      <c r="X3" s="1"/>
    </row>
    <row r="4" spans="1:24" ht="50.4">
      <c r="A4" s="1"/>
      <c r="B4" s="90" t="s">
        <v>131</v>
      </c>
      <c r="C4" s="91" t="s">
        <v>132</v>
      </c>
      <c r="D4" s="92">
        <v>0.2</v>
      </c>
      <c r="E4" s="1"/>
      <c r="F4" s="1"/>
      <c r="G4" s="1"/>
      <c r="H4" s="1"/>
      <c r="I4" s="1"/>
      <c r="J4" s="1"/>
      <c r="K4" s="1"/>
      <c r="L4" s="1"/>
      <c r="M4" s="1"/>
      <c r="N4" s="1"/>
      <c r="O4" s="1"/>
      <c r="P4" s="1"/>
      <c r="Q4" s="1"/>
      <c r="R4" s="1"/>
      <c r="S4" s="1"/>
      <c r="T4" s="1"/>
      <c r="U4" s="1"/>
      <c r="V4" s="1"/>
      <c r="W4" s="1"/>
      <c r="X4" s="1"/>
    </row>
    <row r="5" spans="1:24" ht="50.4">
      <c r="A5" s="1"/>
      <c r="B5" s="93" t="s">
        <v>133</v>
      </c>
      <c r="C5" s="94" t="s">
        <v>134</v>
      </c>
      <c r="D5" s="95">
        <v>0.4</v>
      </c>
      <c r="E5" s="1"/>
      <c r="F5" s="1"/>
      <c r="G5" s="1"/>
      <c r="H5" s="1"/>
      <c r="I5" s="1"/>
      <c r="J5" s="1"/>
      <c r="K5" s="1"/>
      <c r="L5" s="1"/>
      <c r="M5" s="1"/>
      <c r="N5" s="1"/>
      <c r="O5" s="1"/>
      <c r="P5" s="1"/>
      <c r="Q5" s="1"/>
      <c r="R5" s="1"/>
      <c r="S5" s="1"/>
      <c r="T5" s="1"/>
      <c r="U5" s="1"/>
      <c r="V5" s="1"/>
      <c r="W5" s="1"/>
      <c r="X5" s="1"/>
    </row>
    <row r="6" spans="1:24" ht="50.4">
      <c r="A6" s="1"/>
      <c r="B6" s="96" t="s">
        <v>135</v>
      </c>
      <c r="C6" s="94" t="s">
        <v>136</v>
      </c>
      <c r="D6" s="95">
        <v>0.6</v>
      </c>
      <c r="E6" s="1"/>
      <c r="F6" s="1"/>
      <c r="G6" s="1"/>
      <c r="H6" s="1"/>
      <c r="I6" s="1"/>
      <c r="J6" s="1"/>
      <c r="K6" s="1"/>
      <c r="L6" s="1"/>
      <c r="M6" s="1"/>
      <c r="N6" s="1"/>
      <c r="O6" s="1"/>
      <c r="P6" s="1"/>
      <c r="Q6" s="1"/>
      <c r="R6" s="1"/>
      <c r="S6" s="1"/>
      <c r="T6" s="1"/>
      <c r="U6" s="1"/>
      <c r="V6" s="1"/>
      <c r="W6" s="1"/>
      <c r="X6" s="1"/>
    </row>
    <row r="7" spans="1:24" ht="75.599999999999994">
      <c r="A7" s="1"/>
      <c r="B7" s="97" t="s">
        <v>137</v>
      </c>
      <c r="C7" s="94" t="s">
        <v>138</v>
      </c>
      <c r="D7" s="95">
        <v>0.8</v>
      </c>
      <c r="E7" s="1"/>
      <c r="F7" s="1"/>
      <c r="G7" s="1"/>
      <c r="H7" s="1"/>
      <c r="I7" s="1"/>
      <c r="J7" s="1"/>
      <c r="K7" s="1"/>
      <c r="L7" s="1"/>
      <c r="M7" s="1"/>
      <c r="N7" s="1"/>
      <c r="O7" s="1"/>
      <c r="P7" s="1"/>
      <c r="Q7" s="1"/>
      <c r="R7" s="1"/>
      <c r="S7" s="1"/>
      <c r="T7" s="1"/>
      <c r="U7" s="1"/>
      <c r="V7" s="1"/>
      <c r="W7" s="1"/>
      <c r="X7" s="1"/>
    </row>
    <row r="8" spans="1:24" ht="50.4">
      <c r="A8" s="1"/>
      <c r="B8" s="98" t="s">
        <v>139</v>
      </c>
      <c r="C8" s="94" t="s">
        <v>140</v>
      </c>
      <c r="D8" s="95">
        <v>1</v>
      </c>
      <c r="E8" s="1"/>
      <c r="F8" s="1"/>
      <c r="G8" s="1"/>
      <c r="H8" s="1"/>
      <c r="I8" s="1"/>
      <c r="J8" s="1"/>
      <c r="K8" s="1"/>
      <c r="L8" s="1"/>
      <c r="M8" s="1"/>
      <c r="N8" s="1"/>
      <c r="O8" s="1"/>
      <c r="P8" s="1"/>
      <c r="Q8" s="1"/>
      <c r="R8" s="1"/>
      <c r="S8" s="1"/>
      <c r="T8" s="1"/>
      <c r="U8" s="1"/>
      <c r="V8" s="1"/>
      <c r="W8" s="1"/>
      <c r="X8" s="1"/>
    </row>
    <row r="9" spans="1:24" ht="14.4">
      <c r="A9" s="1"/>
      <c r="B9" s="1"/>
      <c r="C9" s="1"/>
      <c r="D9" s="1"/>
      <c r="E9" s="1"/>
      <c r="F9" s="1"/>
      <c r="G9" s="1"/>
      <c r="H9" s="1"/>
      <c r="I9" s="1"/>
      <c r="J9" s="1"/>
      <c r="K9" s="1"/>
      <c r="L9" s="1"/>
      <c r="M9" s="1"/>
      <c r="N9" s="1"/>
      <c r="O9" s="1"/>
      <c r="P9" s="1"/>
      <c r="Q9" s="1"/>
      <c r="R9" s="1"/>
      <c r="S9" s="1"/>
      <c r="T9" s="1"/>
      <c r="U9" s="1"/>
      <c r="V9" s="1"/>
      <c r="W9" s="1"/>
      <c r="X9" s="1"/>
    </row>
    <row r="10" spans="1:24" ht="14.4">
      <c r="A10" s="1"/>
      <c r="B10" s="99"/>
      <c r="C10" s="1"/>
      <c r="D10" s="1"/>
      <c r="E10" s="1"/>
      <c r="F10" s="1"/>
      <c r="G10" s="1"/>
      <c r="H10" s="1"/>
      <c r="I10" s="1"/>
      <c r="J10" s="1"/>
      <c r="K10" s="1"/>
      <c r="L10" s="1"/>
      <c r="M10" s="1"/>
      <c r="N10" s="1"/>
      <c r="O10" s="1"/>
      <c r="P10" s="1"/>
      <c r="Q10" s="1"/>
      <c r="R10" s="1"/>
      <c r="S10" s="1"/>
      <c r="T10" s="1"/>
      <c r="U10" s="1"/>
      <c r="V10" s="1"/>
      <c r="W10" s="1"/>
      <c r="X10" s="1"/>
    </row>
    <row r="11" spans="1:24" ht="14.4">
      <c r="A11" s="1"/>
      <c r="B11" s="1"/>
      <c r="C11" s="1"/>
      <c r="D11" s="1"/>
      <c r="E11" s="1"/>
      <c r="F11" s="1"/>
      <c r="G11" s="1"/>
      <c r="H11" s="1"/>
      <c r="I11" s="1"/>
      <c r="J11" s="1"/>
      <c r="K11" s="1"/>
      <c r="L11" s="1"/>
      <c r="M11" s="1"/>
      <c r="N11" s="1"/>
      <c r="O11" s="1"/>
      <c r="P11" s="1"/>
      <c r="Q11" s="1"/>
      <c r="R11" s="1"/>
      <c r="S11" s="1"/>
      <c r="T11" s="1"/>
      <c r="U11" s="1"/>
      <c r="V11" s="1"/>
      <c r="W11" s="1"/>
      <c r="X11" s="1"/>
    </row>
    <row r="12" spans="1:24" ht="14.4">
      <c r="A12" s="1"/>
      <c r="B12" s="1"/>
      <c r="C12" s="1"/>
      <c r="D12" s="1"/>
      <c r="E12" s="1"/>
      <c r="F12" s="1"/>
      <c r="G12" s="1"/>
      <c r="H12" s="1"/>
      <c r="I12" s="1"/>
      <c r="J12" s="1"/>
      <c r="K12" s="1"/>
      <c r="L12" s="1"/>
      <c r="M12" s="1"/>
      <c r="N12" s="1"/>
      <c r="O12" s="1"/>
      <c r="P12" s="1"/>
      <c r="Q12" s="1"/>
      <c r="R12" s="1"/>
      <c r="S12" s="1"/>
      <c r="T12" s="1"/>
      <c r="U12" s="1"/>
      <c r="V12" s="1"/>
      <c r="W12" s="1"/>
      <c r="X12" s="1"/>
    </row>
    <row r="13" spans="1:24" ht="14.4">
      <c r="A13" s="1"/>
      <c r="B13" s="1"/>
      <c r="C13" s="1"/>
      <c r="D13" s="1"/>
      <c r="E13" s="1"/>
      <c r="F13" s="1"/>
      <c r="G13" s="1"/>
      <c r="H13" s="1"/>
      <c r="I13" s="1"/>
      <c r="J13" s="1"/>
      <c r="K13" s="1"/>
      <c r="L13" s="1"/>
      <c r="M13" s="1"/>
      <c r="N13" s="1"/>
      <c r="O13" s="1"/>
      <c r="P13" s="1"/>
      <c r="Q13" s="1"/>
      <c r="R13" s="1"/>
      <c r="S13" s="1"/>
      <c r="T13" s="1"/>
      <c r="U13" s="1"/>
      <c r="V13" s="1"/>
      <c r="W13" s="1"/>
      <c r="X13" s="1"/>
    </row>
    <row r="14" spans="1:24" ht="14.4">
      <c r="A14" s="1"/>
      <c r="B14" s="1"/>
      <c r="C14" s="1"/>
      <c r="D14" s="1"/>
      <c r="E14" s="1"/>
      <c r="F14" s="1"/>
      <c r="G14" s="1"/>
      <c r="H14" s="1"/>
      <c r="I14" s="1"/>
      <c r="J14" s="1"/>
      <c r="K14" s="1"/>
      <c r="L14" s="1"/>
      <c r="M14" s="1"/>
      <c r="N14" s="1"/>
      <c r="O14" s="1"/>
      <c r="P14" s="1"/>
      <c r="Q14" s="1"/>
      <c r="R14" s="1"/>
      <c r="S14" s="1"/>
      <c r="T14" s="1"/>
      <c r="U14" s="1"/>
      <c r="V14" s="1"/>
      <c r="W14" s="1"/>
      <c r="X14" s="1"/>
    </row>
    <row r="15" spans="1:24" ht="14.4">
      <c r="A15" s="1"/>
      <c r="B15" s="1"/>
      <c r="C15" s="1"/>
      <c r="D15" s="1"/>
      <c r="E15" s="1"/>
      <c r="F15" s="1"/>
      <c r="G15" s="1"/>
      <c r="H15" s="1"/>
      <c r="I15" s="1"/>
      <c r="J15" s="1"/>
      <c r="K15" s="1"/>
      <c r="L15" s="1"/>
      <c r="M15" s="1"/>
      <c r="N15" s="1"/>
      <c r="O15" s="1"/>
      <c r="P15" s="1"/>
      <c r="Q15" s="1"/>
      <c r="R15" s="1"/>
      <c r="S15" s="1"/>
      <c r="T15" s="1"/>
      <c r="U15" s="1"/>
      <c r="V15" s="1"/>
      <c r="W15" s="1"/>
      <c r="X15" s="1"/>
    </row>
    <row r="16" spans="1:24" ht="14.4">
      <c r="A16" s="1"/>
      <c r="B16" s="1"/>
      <c r="C16" s="1"/>
      <c r="D16" s="1"/>
      <c r="E16" s="1"/>
      <c r="F16" s="1"/>
      <c r="G16" s="1"/>
      <c r="H16" s="1"/>
      <c r="I16" s="1"/>
      <c r="J16" s="1"/>
      <c r="K16" s="1"/>
      <c r="L16" s="1"/>
      <c r="M16" s="1"/>
      <c r="N16" s="1"/>
      <c r="O16" s="1"/>
      <c r="P16" s="1"/>
      <c r="Q16" s="1"/>
      <c r="R16" s="1"/>
      <c r="S16" s="1"/>
      <c r="T16" s="1"/>
      <c r="U16" s="1"/>
      <c r="V16" s="1"/>
      <c r="W16" s="1"/>
      <c r="X16" s="1"/>
    </row>
    <row r="17" spans="1:24" ht="14.4">
      <c r="A17" s="1"/>
      <c r="B17" s="1"/>
      <c r="C17" s="1"/>
      <c r="D17" s="1"/>
      <c r="E17" s="1"/>
      <c r="F17" s="1"/>
      <c r="G17" s="1"/>
      <c r="H17" s="1"/>
      <c r="I17" s="1"/>
      <c r="J17" s="1"/>
      <c r="K17" s="1"/>
      <c r="L17" s="1"/>
      <c r="M17" s="1"/>
      <c r="N17" s="1"/>
      <c r="O17" s="1"/>
      <c r="P17" s="1"/>
      <c r="Q17" s="1"/>
      <c r="R17" s="1"/>
      <c r="S17" s="1"/>
      <c r="T17" s="1"/>
      <c r="U17" s="1"/>
      <c r="V17" s="1"/>
      <c r="W17" s="1"/>
      <c r="X17" s="1"/>
    </row>
    <row r="18" spans="1:24" ht="14.4">
      <c r="A18" s="1"/>
      <c r="B18" s="1"/>
      <c r="C18" s="1"/>
      <c r="D18" s="1"/>
      <c r="E18" s="1"/>
      <c r="F18" s="1"/>
      <c r="G18" s="1"/>
      <c r="H18" s="1"/>
      <c r="I18" s="1"/>
      <c r="J18" s="1"/>
      <c r="K18" s="1"/>
      <c r="L18" s="1"/>
      <c r="M18" s="1"/>
      <c r="N18" s="1"/>
      <c r="O18" s="1"/>
      <c r="P18" s="1"/>
      <c r="Q18" s="1"/>
      <c r="R18" s="1"/>
      <c r="S18" s="1"/>
      <c r="T18" s="1"/>
      <c r="U18" s="1"/>
      <c r="V18" s="1"/>
      <c r="W18" s="1"/>
      <c r="X18" s="1"/>
    </row>
    <row r="19" spans="1:24" ht="14.4">
      <c r="A19" s="1"/>
      <c r="B19" s="1"/>
      <c r="C19" s="1"/>
      <c r="D19" s="1"/>
      <c r="E19" s="1"/>
      <c r="F19" s="1"/>
      <c r="G19" s="1"/>
      <c r="H19" s="1"/>
      <c r="I19" s="1"/>
      <c r="J19" s="1"/>
      <c r="K19" s="1"/>
      <c r="L19" s="1"/>
      <c r="M19" s="1"/>
      <c r="N19" s="1"/>
      <c r="O19" s="1"/>
      <c r="P19" s="1"/>
      <c r="Q19" s="1"/>
      <c r="R19" s="1"/>
      <c r="S19" s="1"/>
      <c r="T19" s="1"/>
      <c r="U19" s="1"/>
      <c r="V19" s="1"/>
      <c r="W19" s="1"/>
      <c r="X19" s="1"/>
    </row>
    <row r="20" spans="1:24" ht="14.4">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E33" s="1"/>
      <c r="F33" s="1"/>
      <c r="G33" s="1"/>
      <c r="H33" s="1"/>
      <c r="I33" s="1"/>
      <c r="J33" s="1"/>
      <c r="K33" s="1"/>
      <c r="L33" s="1"/>
      <c r="M33" s="1"/>
      <c r="N33" s="1"/>
      <c r="O33" s="1"/>
      <c r="P33" s="1"/>
      <c r="Q33" s="1"/>
      <c r="R33" s="1"/>
      <c r="S33" s="1"/>
      <c r="T33" s="1"/>
      <c r="U33" s="1"/>
      <c r="V33" s="1"/>
      <c r="W33" s="1"/>
      <c r="X33" s="1"/>
    </row>
    <row r="34" spans="1:24" ht="15.75" customHeight="1">
      <c r="A34" s="1"/>
      <c r="E34" s="1"/>
      <c r="F34" s="1"/>
      <c r="G34" s="1"/>
      <c r="H34" s="1"/>
      <c r="I34" s="1"/>
      <c r="J34" s="1"/>
      <c r="K34" s="1"/>
      <c r="L34" s="1"/>
      <c r="M34" s="1"/>
      <c r="N34" s="1"/>
      <c r="O34" s="1"/>
      <c r="P34" s="1"/>
      <c r="Q34" s="1"/>
      <c r="R34" s="1"/>
      <c r="S34" s="1"/>
      <c r="T34" s="1"/>
      <c r="U34" s="1"/>
      <c r="V34" s="1"/>
      <c r="W34" s="1"/>
      <c r="X34" s="1"/>
    </row>
    <row r="35" spans="1:24" ht="15.75" customHeight="1">
      <c r="A35" s="1"/>
    </row>
    <row r="36" spans="1:24" ht="15.75" customHeight="1">
      <c r="A36" s="1"/>
    </row>
    <row r="37" spans="1:24" ht="15.75" customHeight="1">
      <c r="A37" s="1"/>
    </row>
    <row r="38" spans="1:24" ht="15.75" customHeight="1">
      <c r="A38" s="1"/>
    </row>
    <row r="39" spans="1:24" ht="15.75" customHeight="1">
      <c r="A39" s="1"/>
    </row>
    <row r="40" spans="1:24" ht="15.75" customHeight="1">
      <c r="A40" s="1"/>
    </row>
    <row r="41" spans="1:24" ht="15.75" customHeight="1">
      <c r="A41" s="1"/>
    </row>
    <row r="42" spans="1:24" ht="15.75" customHeight="1">
      <c r="A42" s="1"/>
    </row>
    <row r="43" spans="1:24" ht="15.75" customHeight="1">
      <c r="A43" s="1"/>
    </row>
    <row r="44" spans="1:24" ht="15.75" customHeight="1">
      <c r="A44" s="1"/>
    </row>
    <row r="45" spans="1:24" ht="15.75" customHeight="1">
      <c r="A45" s="1"/>
    </row>
    <row r="46" spans="1:24" ht="15.75" customHeight="1">
      <c r="A46" s="1"/>
    </row>
    <row r="47" spans="1:24" ht="15.75" customHeight="1">
      <c r="A47" s="1"/>
    </row>
    <row r="48" spans="1:2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Z1000"/>
  <sheetViews>
    <sheetView workbookViewId="0"/>
  </sheetViews>
  <sheetFormatPr baseColWidth="10" defaultColWidth="14.44140625" defaultRowHeight="15" customHeight="1"/>
  <cols>
    <col min="1" max="1" width="11.44140625" customWidth="1"/>
    <col min="2" max="2" width="40.44140625" customWidth="1"/>
    <col min="3" max="3" width="74.88671875" customWidth="1"/>
    <col min="4" max="4" width="135" customWidth="1"/>
    <col min="5" max="5" width="137.88671875" customWidth="1"/>
    <col min="6" max="26" width="11.44140625" customWidth="1"/>
  </cols>
  <sheetData>
    <row r="1" spans="1:24" ht="32.4">
      <c r="A1" s="1"/>
      <c r="B1" s="298" t="s">
        <v>141</v>
      </c>
      <c r="C1" s="145"/>
      <c r="D1" s="145"/>
      <c r="E1" s="1"/>
      <c r="F1" s="1"/>
      <c r="G1" s="1"/>
      <c r="H1" s="1"/>
      <c r="I1" s="1"/>
      <c r="J1" s="1"/>
      <c r="K1" s="1"/>
      <c r="L1" s="1"/>
      <c r="M1" s="1"/>
      <c r="N1" s="1"/>
      <c r="O1" s="1"/>
      <c r="P1" s="1"/>
      <c r="Q1" s="1"/>
      <c r="R1" s="1"/>
      <c r="S1" s="1"/>
      <c r="T1" s="1"/>
      <c r="U1" s="1"/>
      <c r="V1" s="100"/>
      <c r="W1" s="100"/>
      <c r="X1" s="100"/>
    </row>
    <row r="2" spans="1:24" ht="14.4">
      <c r="A2" s="1"/>
      <c r="B2" s="1"/>
      <c r="C2" s="1"/>
      <c r="D2" s="1"/>
      <c r="E2" s="1"/>
      <c r="F2" s="1"/>
      <c r="G2" s="1"/>
      <c r="H2" s="1"/>
      <c r="I2" s="1"/>
      <c r="J2" s="1"/>
      <c r="K2" s="1"/>
      <c r="L2" s="1"/>
      <c r="M2" s="1"/>
      <c r="N2" s="1"/>
      <c r="O2" s="1"/>
      <c r="P2" s="1"/>
      <c r="Q2" s="1"/>
      <c r="R2" s="1"/>
      <c r="S2" s="1"/>
      <c r="T2" s="1"/>
      <c r="U2" s="1"/>
      <c r="V2" s="100"/>
      <c r="W2" s="100"/>
      <c r="X2" s="100"/>
    </row>
    <row r="3" spans="1:24" ht="30">
      <c r="A3" s="1"/>
      <c r="B3" s="101"/>
      <c r="C3" s="102" t="s">
        <v>142</v>
      </c>
      <c r="D3" s="102" t="s">
        <v>143</v>
      </c>
      <c r="E3" s="1"/>
      <c r="F3" s="1"/>
      <c r="G3" s="1"/>
      <c r="H3" s="1"/>
      <c r="I3" s="1"/>
      <c r="J3" s="1"/>
      <c r="K3" s="1"/>
      <c r="L3" s="1"/>
      <c r="M3" s="1"/>
      <c r="N3" s="1"/>
      <c r="O3" s="1"/>
      <c r="P3" s="1"/>
      <c r="Q3" s="1"/>
      <c r="R3" s="1"/>
      <c r="S3" s="1"/>
      <c r="T3" s="1"/>
      <c r="U3" s="1"/>
      <c r="V3" s="100"/>
      <c r="W3" s="100"/>
      <c r="X3" s="100"/>
    </row>
    <row r="4" spans="1:24" ht="32.4">
      <c r="A4" s="1" t="s">
        <v>144</v>
      </c>
      <c r="B4" s="103" t="s">
        <v>145</v>
      </c>
      <c r="C4" s="104" t="s">
        <v>146</v>
      </c>
      <c r="D4" s="105" t="s">
        <v>147</v>
      </c>
      <c r="E4" s="1"/>
      <c r="F4" s="1"/>
      <c r="G4" s="1"/>
      <c r="H4" s="1"/>
      <c r="I4" s="1"/>
      <c r="J4" s="1"/>
      <c r="K4" s="1"/>
      <c r="L4" s="1"/>
      <c r="M4" s="1"/>
      <c r="N4" s="1"/>
      <c r="O4" s="1"/>
      <c r="P4" s="1"/>
      <c r="Q4" s="1"/>
      <c r="R4" s="1"/>
      <c r="S4" s="1"/>
      <c r="T4" s="1"/>
      <c r="U4" s="1"/>
      <c r="V4" s="100"/>
      <c r="W4" s="100"/>
      <c r="X4" s="100"/>
    </row>
    <row r="5" spans="1:24" ht="64.8">
      <c r="A5" s="1" t="s">
        <v>148</v>
      </c>
      <c r="B5" s="106" t="s">
        <v>149</v>
      </c>
      <c r="C5" s="107" t="s">
        <v>150</v>
      </c>
      <c r="D5" s="108" t="s">
        <v>151</v>
      </c>
      <c r="E5" s="1"/>
      <c r="F5" s="1"/>
      <c r="G5" s="1"/>
      <c r="H5" s="1"/>
      <c r="I5" s="1"/>
      <c r="J5" s="1"/>
      <c r="K5" s="1"/>
      <c r="L5" s="1"/>
      <c r="M5" s="1"/>
      <c r="N5" s="1"/>
      <c r="O5" s="1"/>
      <c r="P5" s="1"/>
      <c r="Q5" s="1"/>
      <c r="R5" s="1"/>
      <c r="S5" s="1"/>
      <c r="T5" s="1"/>
      <c r="U5" s="1"/>
      <c r="V5" s="100"/>
      <c r="W5" s="100"/>
      <c r="X5" s="100"/>
    </row>
    <row r="6" spans="1:24" ht="64.8">
      <c r="A6" s="1" t="s">
        <v>119</v>
      </c>
      <c r="B6" s="109" t="s">
        <v>152</v>
      </c>
      <c r="C6" s="107" t="s">
        <v>153</v>
      </c>
      <c r="D6" s="108" t="s">
        <v>154</v>
      </c>
      <c r="E6" s="1"/>
      <c r="F6" s="1"/>
      <c r="G6" s="1"/>
      <c r="H6" s="1"/>
      <c r="I6" s="1"/>
      <c r="J6" s="1"/>
      <c r="K6" s="1"/>
      <c r="L6" s="1"/>
      <c r="M6" s="1"/>
      <c r="N6" s="1"/>
      <c r="O6" s="1"/>
      <c r="P6" s="1"/>
      <c r="Q6" s="1"/>
      <c r="R6" s="1"/>
      <c r="S6" s="1"/>
      <c r="T6" s="1"/>
      <c r="U6" s="1"/>
      <c r="V6" s="100"/>
      <c r="W6" s="100"/>
      <c r="X6" s="100"/>
    </row>
    <row r="7" spans="1:24" ht="97.2">
      <c r="A7" s="1" t="s">
        <v>155</v>
      </c>
      <c r="B7" s="110" t="s">
        <v>156</v>
      </c>
      <c r="C7" s="107" t="s">
        <v>157</v>
      </c>
      <c r="D7" s="108" t="s">
        <v>158</v>
      </c>
      <c r="E7" s="1"/>
      <c r="F7" s="1"/>
      <c r="G7" s="1"/>
      <c r="H7" s="1"/>
      <c r="I7" s="1"/>
      <c r="J7" s="1"/>
      <c r="K7" s="1"/>
      <c r="L7" s="1"/>
      <c r="M7" s="1"/>
      <c r="N7" s="1"/>
      <c r="O7" s="1"/>
      <c r="P7" s="1"/>
      <c r="Q7" s="1"/>
      <c r="R7" s="1"/>
      <c r="S7" s="1"/>
      <c r="T7" s="1"/>
      <c r="U7" s="1"/>
      <c r="V7" s="100"/>
      <c r="W7" s="100"/>
      <c r="X7" s="100"/>
    </row>
    <row r="8" spans="1:24" ht="64.8">
      <c r="A8" s="1" t="s">
        <v>159</v>
      </c>
      <c r="B8" s="111" t="s">
        <v>160</v>
      </c>
      <c r="C8" s="107" t="s">
        <v>161</v>
      </c>
      <c r="D8" s="108" t="s">
        <v>162</v>
      </c>
      <c r="E8" s="1"/>
      <c r="F8" s="1"/>
      <c r="G8" s="1"/>
      <c r="H8" s="1"/>
      <c r="I8" s="1"/>
      <c r="J8" s="1"/>
      <c r="K8" s="1"/>
      <c r="L8" s="1"/>
      <c r="M8" s="1"/>
      <c r="N8" s="1"/>
      <c r="O8" s="1"/>
      <c r="P8" s="1"/>
      <c r="Q8" s="1"/>
      <c r="R8" s="1"/>
      <c r="S8" s="1"/>
      <c r="T8" s="1"/>
      <c r="U8" s="1"/>
      <c r="V8" s="100"/>
      <c r="W8" s="100"/>
      <c r="X8" s="100"/>
    </row>
    <row r="9" spans="1:24" ht="20.399999999999999">
      <c r="A9" s="112"/>
      <c r="B9" s="112"/>
      <c r="C9" s="113"/>
      <c r="D9" s="113"/>
      <c r="E9" s="112"/>
      <c r="F9" s="112"/>
      <c r="G9" s="112"/>
      <c r="H9" s="112"/>
      <c r="I9" s="112"/>
      <c r="J9" s="112"/>
      <c r="K9" s="112"/>
      <c r="L9" s="112"/>
      <c r="M9" s="112"/>
      <c r="N9" s="112"/>
      <c r="O9" s="112"/>
      <c r="P9" s="112"/>
      <c r="Q9" s="112"/>
      <c r="R9" s="112"/>
      <c r="S9" s="112"/>
      <c r="T9" s="112"/>
      <c r="U9" s="112"/>
      <c r="V9" s="114"/>
      <c r="W9" s="114"/>
      <c r="X9" s="114"/>
    </row>
    <row r="10" spans="1:24" ht="14.4">
      <c r="A10" s="112"/>
      <c r="B10" s="115"/>
      <c r="C10" s="115"/>
      <c r="D10" s="115"/>
      <c r="E10" s="112"/>
      <c r="F10" s="112"/>
      <c r="G10" s="112"/>
      <c r="H10" s="112"/>
      <c r="I10" s="112"/>
      <c r="J10" s="112"/>
      <c r="K10" s="112"/>
      <c r="L10" s="112"/>
      <c r="M10" s="112"/>
      <c r="N10" s="112"/>
      <c r="O10" s="112"/>
      <c r="P10" s="112"/>
      <c r="Q10" s="112"/>
      <c r="R10" s="112"/>
      <c r="S10" s="112"/>
      <c r="T10" s="112"/>
      <c r="U10" s="112"/>
      <c r="V10" s="114"/>
      <c r="W10" s="114"/>
      <c r="X10" s="114"/>
    </row>
    <row r="11" spans="1:24" ht="14.4">
      <c r="A11" s="112"/>
      <c r="B11" s="112" t="s">
        <v>163</v>
      </c>
      <c r="C11" s="112" t="s">
        <v>164</v>
      </c>
      <c r="D11" s="112" t="s">
        <v>165</v>
      </c>
      <c r="E11" s="112"/>
      <c r="F11" s="112"/>
      <c r="G11" s="112"/>
      <c r="H11" s="112"/>
      <c r="I11" s="112"/>
      <c r="J11" s="112"/>
      <c r="K11" s="112"/>
      <c r="L11" s="112"/>
      <c r="M11" s="112"/>
      <c r="N11" s="112"/>
      <c r="O11" s="112"/>
      <c r="P11" s="112"/>
      <c r="Q11" s="112"/>
      <c r="R11" s="112"/>
      <c r="S11" s="112"/>
      <c r="T11" s="112"/>
      <c r="U11" s="112"/>
      <c r="V11" s="114"/>
      <c r="W11" s="114"/>
      <c r="X11" s="114"/>
    </row>
    <row r="12" spans="1:24" ht="14.4">
      <c r="A12" s="112"/>
      <c r="B12" s="112" t="s">
        <v>166</v>
      </c>
      <c r="C12" s="112" t="s">
        <v>167</v>
      </c>
      <c r="D12" s="112" t="s">
        <v>168</v>
      </c>
      <c r="E12" s="112"/>
      <c r="F12" s="112"/>
      <c r="G12" s="112"/>
      <c r="H12" s="112"/>
      <c r="I12" s="112"/>
      <c r="J12" s="112"/>
      <c r="K12" s="112"/>
      <c r="L12" s="112"/>
      <c r="M12" s="112"/>
      <c r="N12" s="112"/>
      <c r="O12" s="112"/>
      <c r="P12" s="112"/>
      <c r="Q12" s="112"/>
      <c r="R12" s="112"/>
      <c r="S12" s="112"/>
      <c r="T12" s="112"/>
      <c r="U12" s="112"/>
      <c r="V12" s="114"/>
      <c r="W12" s="114"/>
      <c r="X12" s="114"/>
    </row>
    <row r="13" spans="1:24" ht="14.4">
      <c r="A13" s="112"/>
      <c r="B13" s="112"/>
      <c r="C13" s="112" t="s">
        <v>169</v>
      </c>
      <c r="D13" s="112" t="s">
        <v>170</v>
      </c>
      <c r="E13" s="112"/>
      <c r="F13" s="112"/>
      <c r="G13" s="112"/>
      <c r="H13" s="112"/>
      <c r="I13" s="112"/>
      <c r="J13" s="112"/>
      <c r="K13" s="112"/>
      <c r="L13" s="112"/>
      <c r="M13" s="112"/>
      <c r="N13" s="112"/>
      <c r="O13" s="112"/>
      <c r="P13" s="112"/>
      <c r="Q13" s="112"/>
      <c r="R13" s="112"/>
      <c r="S13" s="112"/>
      <c r="T13" s="112"/>
      <c r="U13" s="112"/>
      <c r="V13" s="114"/>
      <c r="W13" s="114"/>
      <c r="X13" s="114"/>
    </row>
    <row r="14" spans="1:24" ht="14.4">
      <c r="A14" s="112"/>
      <c r="B14" s="112"/>
      <c r="C14" s="112" t="s">
        <v>171</v>
      </c>
      <c r="D14" s="112" t="s">
        <v>102</v>
      </c>
      <c r="E14" s="112"/>
      <c r="F14" s="112"/>
      <c r="G14" s="112"/>
      <c r="H14" s="112"/>
      <c r="I14" s="112"/>
      <c r="J14" s="112"/>
      <c r="K14" s="112"/>
      <c r="L14" s="112"/>
      <c r="M14" s="112"/>
      <c r="N14" s="112"/>
      <c r="O14" s="112"/>
      <c r="P14" s="112"/>
      <c r="Q14" s="112"/>
      <c r="R14" s="112"/>
      <c r="S14" s="112"/>
      <c r="T14" s="112"/>
      <c r="U14" s="112"/>
      <c r="V14" s="114"/>
      <c r="W14" s="114"/>
      <c r="X14" s="114"/>
    </row>
    <row r="15" spans="1:24" ht="14.4">
      <c r="A15" s="112"/>
      <c r="B15" s="112"/>
      <c r="C15" s="112" t="s">
        <v>172</v>
      </c>
      <c r="D15" s="112" t="s">
        <v>173</v>
      </c>
      <c r="E15" s="112"/>
      <c r="F15" s="112"/>
      <c r="G15" s="112"/>
      <c r="H15" s="112"/>
      <c r="I15" s="112"/>
      <c r="J15" s="112"/>
      <c r="K15" s="112"/>
      <c r="L15" s="112"/>
      <c r="M15" s="112"/>
      <c r="N15" s="112"/>
      <c r="O15" s="112"/>
      <c r="P15" s="112"/>
      <c r="Q15" s="112"/>
      <c r="R15" s="112"/>
      <c r="S15" s="112"/>
      <c r="T15" s="112"/>
      <c r="U15" s="112"/>
      <c r="V15" s="114"/>
      <c r="W15" s="114"/>
      <c r="X15" s="114"/>
    </row>
    <row r="16" spans="1:24" ht="14.4">
      <c r="A16" s="112"/>
      <c r="B16" s="112"/>
      <c r="C16" s="112"/>
      <c r="D16" s="112"/>
      <c r="E16" s="112"/>
      <c r="F16" s="112"/>
      <c r="G16" s="112"/>
      <c r="H16" s="112"/>
      <c r="I16" s="112"/>
      <c r="J16" s="112"/>
      <c r="K16" s="112"/>
      <c r="L16" s="112"/>
      <c r="M16" s="112"/>
      <c r="N16" s="112"/>
      <c r="O16" s="112"/>
      <c r="P16" s="114"/>
      <c r="Q16" s="114"/>
      <c r="R16" s="114"/>
      <c r="S16" s="114"/>
      <c r="T16" s="114"/>
      <c r="U16" s="114"/>
      <c r="V16" s="114"/>
      <c r="W16" s="114"/>
      <c r="X16" s="114"/>
    </row>
    <row r="17" spans="1:24" ht="14.4">
      <c r="A17" s="112"/>
      <c r="B17" s="112"/>
      <c r="C17" s="112"/>
      <c r="D17" s="112"/>
      <c r="E17" s="112"/>
      <c r="F17" s="112"/>
      <c r="G17" s="112"/>
      <c r="H17" s="112"/>
      <c r="I17" s="112"/>
      <c r="J17" s="112"/>
      <c r="K17" s="112"/>
      <c r="L17" s="112"/>
      <c r="M17" s="112"/>
      <c r="N17" s="112"/>
      <c r="O17" s="112"/>
      <c r="P17" s="114"/>
      <c r="Q17" s="114"/>
      <c r="R17" s="114"/>
      <c r="S17" s="114"/>
      <c r="T17" s="114"/>
      <c r="U17" s="114"/>
      <c r="V17" s="114"/>
      <c r="W17" s="114"/>
      <c r="X17" s="114"/>
    </row>
    <row r="18" spans="1:24" ht="14.4">
      <c r="A18" s="112"/>
      <c r="B18" s="112"/>
      <c r="C18" s="112"/>
      <c r="D18" s="112"/>
      <c r="E18" s="112"/>
      <c r="F18" s="112"/>
      <c r="G18" s="112"/>
      <c r="H18" s="112"/>
      <c r="I18" s="112"/>
      <c r="J18" s="112"/>
      <c r="K18" s="112"/>
      <c r="L18" s="112"/>
      <c r="M18" s="112"/>
      <c r="N18" s="112"/>
      <c r="O18" s="112"/>
      <c r="P18" s="114"/>
      <c r="Q18" s="114"/>
      <c r="R18" s="114"/>
      <c r="S18" s="114"/>
      <c r="T18" s="114"/>
      <c r="U18" s="114"/>
      <c r="V18" s="114"/>
      <c r="W18" s="114"/>
      <c r="X18" s="114"/>
    </row>
    <row r="19" spans="1:24" ht="14.4">
      <c r="A19" s="112"/>
      <c r="B19" s="112"/>
      <c r="C19" s="112"/>
      <c r="D19" s="112"/>
      <c r="E19" s="112"/>
      <c r="F19" s="112"/>
      <c r="G19" s="112"/>
      <c r="H19" s="112"/>
      <c r="I19" s="112"/>
      <c r="J19" s="112"/>
      <c r="K19" s="112"/>
      <c r="L19" s="112"/>
      <c r="M19" s="112"/>
      <c r="N19" s="112"/>
      <c r="O19" s="112"/>
      <c r="P19" s="114"/>
      <c r="Q19" s="114"/>
      <c r="R19" s="114"/>
      <c r="S19" s="114"/>
      <c r="T19" s="114"/>
      <c r="U19" s="114"/>
      <c r="V19" s="114"/>
      <c r="W19" s="114"/>
      <c r="X19" s="114"/>
    </row>
    <row r="20" spans="1:24" ht="14.4">
      <c r="A20" s="112"/>
      <c r="B20" s="112"/>
      <c r="C20" s="112"/>
      <c r="D20" s="112"/>
      <c r="E20" s="112"/>
      <c r="F20" s="112"/>
      <c r="G20" s="112"/>
      <c r="H20" s="112"/>
      <c r="I20" s="112"/>
      <c r="J20" s="112"/>
      <c r="K20" s="112"/>
      <c r="L20" s="112"/>
      <c r="M20" s="112"/>
      <c r="N20" s="112"/>
      <c r="O20" s="112"/>
      <c r="P20" s="114"/>
      <c r="Q20" s="114"/>
      <c r="R20" s="114"/>
      <c r="S20" s="114"/>
      <c r="T20" s="114"/>
      <c r="U20" s="114"/>
      <c r="V20" s="114"/>
      <c r="W20" s="114"/>
      <c r="X20" s="114"/>
    </row>
    <row r="21" spans="1:24" ht="15.75" customHeight="1">
      <c r="A21" s="112"/>
      <c r="B21" s="112"/>
      <c r="C21" s="112"/>
      <c r="D21" s="112"/>
      <c r="E21" s="112"/>
      <c r="F21" s="112"/>
      <c r="G21" s="112"/>
      <c r="H21" s="112"/>
      <c r="I21" s="112"/>
      <c r="J21" s="112"/>
      <c r="K21" s="112"/>
      <c r="L21" s="112"/>
      <c r="M21" s="112"/>
      <c r="N21" s="112"/>
      <c r="O21" s="112"/>
      <c r="P21" s="114"/>
      <c r="Q21" s="114"/>
      <c r="R21" s="114"/>
      <c r="S21" s="114"/>
      <c r="T21" s="114"/>
      <c r="U21" s="114"/>
      <c r="V21" s="114"/>
      <c r="W21" s="114"/>
      <c r="X21" s="114"/>
    </row>
    <row r="22" spans="1:24" ht="15.75" customHeight="1">
      <c r="A22" s="112"/>
      <c r="B22" s="112"/>
      <c r="C22" s="113"/>
      <c r="D22" s="113"/>
      <c r="E22" s="112"/>
      <c r="F22" s="112"/>
      <c r="G22" s="112"/>
      <c r="H22" s="112"/>
      <c r="I22" s="112"/>
      <c r="J22" s="112"/>
      <c r="K22" s="112"/>
      <c r="L22" s="112"/>
      <c r="M22" s="112"/>
      <c r="N22" s="112"/>
      <c r="O22" s="112"/>
      <c r="P22" s="114"/>
      <c r="Q22" s="114"/>
      <c r="R22" s="114"/>
      <c r="S22" s="114"/>
      <c r="T22" s="114"/>
      <c r="U22" s="114"/>
      <c r="V22" s="114"/>
      <c r="W22" s="114"/>
      <c r="X22" s="114"/>
    </row>
    <row r="23" spans="1:24" ht="15.75" customHeight="1">
      <c r="A23" s="112"/>
      <c r="B23" s="112"/>
      <c r="C23" s="113"/>
      <c r="D23" s="113"/>
      <c r="E23" s="112"/>
      <c r="F23" s="112"/>
      <c r="G23" s="112"/>
      <c r="H23" s="112"/>
      <c r="I23" s="112"/>
      <c r="J23" s="112"/>
      <c r="K23" s="112"/>
      <c r="L23" s="112"/>
      <c r="M23" s="112"/>
      <c r="N23" s="112"/>
      <c r="O23" s="112"/>
      <c r="P23" s="114"/>
      <c r="Q23" s="114"/>
      <c r="R23" s="114"/>
      <c r="S23" s="114"/>
      <c r="T23" s="114"/>
      <c r="U23" s="114"/>
      <c r="V23" s="114"/>
      <c r="W23" s="114"/>
      <c r="X23" s="114"/>
    </row>
    <row r="24" spans="1:24" ht="15.75" customHeight="1">
      <c r="A24" s="112"/>
      <c r="B24" s="112"/>
      <c r="C24" s="113"/>
      <c r="D24" s="113"/>
      <c r="E24" s="112"/>
      <c r="F24" s="112"/>
      <c r="G24" s="112"/>
      <c r="H24" s="112"/>
      <c r="I24" s="112"/>
      <c r="J24" s="112"/>
      <c r="K24" s="112"/>
      <c r="L24" s="112"/>
      <c r="M24" s="112"/>
      <c r="N24" s="112"/>
      <c r="O24" s="112"/>
      <c r="P24" s="114"/>
      <c r="Q24" s="114"/>
      <c r="R24" s="114"/>
      <c r="S24" s="114"/>
      <c r="T24" s="114"/>
      <c r="U24" s="114"/>
      <c r="V24" s="114"/>
      <c r="W24" s="114"/>
      <c r="X24" s="114"/>
    </row>
    <row r="25" spans="1:24" ht="15.75" customHeight="1">
      <c r="A25" s="112"/>
      <c r="B25" s="112"/>
      <c r="C25" s="113"/>
      <c r="D25" s="113"/>
      <c r="E25" s="112"/>
      <c r="F25" s="112"/>
      <c r="G25" s="112"/>
      <c r="H25" s="112"/>
      <c r="I25" s="112"/>
      <c r="J25" s="112"/>
      <c r="K25" s="112"/>
      <c r="L25" s="112"/>
      <c r="M25" s="112"/>
      <c r="N25" s="112"/>
      <c r="O25" s="112"/>
      <c r="P25" s="114"/>
      <c r="Q25" s="114"/>
      <c r="R25" s="114"/>
      <c r="S25" s="114"/>
      <c r="T25" s="114"/>
      <c r="U25" s="114"/>
      <c r="V25" s="114"/>
      <c r="W25" s="114"/>
      <c r="X25" s="114"/>
    </row>
    <row r="26" spans="1:24" ht="15.75" customHeight="1">
      <c r="A26" s="112"/>
      <c r="B26" s="112"/>
      <c r="C26" s="113"/>
      <c r="D26" s="113"/>
      <c r="E26" s="112"/>
      <c r="F26" s="112"/>
      <c r="G26" s="112"/>
      <c r="H26" s="112"/>
      <c r="I26" s="112"/>
      <c r="J26" s="112"/>
      <c r="K26" s="112"/>
      <c r="L26" s="112"/>
      <c r="M26" s="112"/>
      <c r="N26" s="112"/>
      <c r="O26" s="112"/>
      <c r="P26" s="114"/>
      <c r="Q26" s="114"/>
      <c r="R26" s="114"/>
      <c r="S26" s="114"/>
      <c r="T26" s="114"/>
      <c r="U26" s="114"/>
      <c r="V26" s="114"/>
      <c r="W26" s="114"/>
      <c r="X26" s="114"/>
    </row>
    <row r="27" spans="1:24" ht="15.75" customHeight="1">
      <c r="A27" s="112"/>
      <c r="B27" s="112"/>
      <c r="C27" s="113"/>
      <c r="D27" s="113"/>
      <c r="E27" s="112"/>
      <c r="F27" s="112"/>
      <c r="G27" s="112"/>
      <c r="H27" s="112"/>
      <c r="I27" s="112"/>
      <c r="J27" s="112"/>
      <c r="K27" s="112"/>
      <c r="L27" s="112"/>
      <c r="M27" s="112"/>
      <c r="N27" s="112"/>
      <c r="O27" s="112"/>
      <c r="P27" s="114"/>
      <c r="Q27" s="114"/>
      <c r="R27" s="114"/>
      <c r="S27" s="114"/>
      <c r="T27" s="114"/>
      <c r="U27" s="114"/>
      <c r="V27" s="114"/>
      <c r="W27" s="114"/>
      <c r="X27" s="114"/>
    </row>
    <row r="28" spans="1:24" ht="15.75" customHeight="1">
      <c r="A28" s="112"/>
      <c r="B28" s="112"/>
      <c r="C28" s="113"/>
      <c r="D28" s="113"/>
      <c r="E28" s="112"/>
      <c r="F28" s="112"/>
      <c r="G28" s="112"/>
      <c r="H28" s="112"/>
      <c r="I28" s="112"/>
      <c r="J28" s="112"/>
      <c r="K28" s="112"/>
      <c r="L28" s="112"/>
      <c r="M28" s="112"/>
      <c r="N28" s="112"/>
      <c r="O28" s="112"/>
      <c r="P28" s="114"/>
      <c r="Q28" s="114"/>
      <c r="R28" s="114"/>
      <c r="S28" s="114"/>
      <c r="T28" s="114"/>
      <c r="U28" s="114"/>
      <c r="V28" s="114"/>
      <c r="W28" s="114"/>
      <c r="X28" s="114"/>
    </row>
    <row r="29" spans="1:24" ht="15.75" customHeight="1">
      <c r="A29" s="112"/>
      <c r="B29" s="112"/>
      <c r="C29" s="113"/>
      <c r="D29" s="113"/>
      <c r="E29" s="112"/>
      <c r="F29" s="112"/>
      <c r="G29" s="112"/>
      <c r="H29" s="112"/>
      <c r="I29" s="112"/>
      <c r="J29" s="112"/>
      <c r="K29" s="112"/>
      <c r="L29" s="112"/>
      <c r="M29" s="112"/>
      <c r="N29" s="112"/>
      <c r="O29" s="112"/>
      <c r="P29" s="114"/>
      <c r="Q29" s="114"/>
      <c r="R29" s="114"/>
      <c r="S29" s="114"/>
      <c r="T29" s="114"/>
      <c r="U29" s="114"/>
      <c r="V29" s="114"/>
      <c r="W29" s="114"/>
      <c r="X29" s="114"/>
    </row>
    <row r="30" spans="1:24" ht="15.75" customHeight="1">
      <c r="A30" s="112"/>
      <c r="B30" s="112"/>
      <c r="C30" s="113"/>
      <c r="D30" s="113"/>
      <c r="E30" s="112"/>
      <c r="F30" s="112"/>
      <c r="G30" s="112"/>
      <c r="H30" s="112"/>
      <c r="I30" s="112"/>
      <c r="J30" s="112"/>
      <c r="K30" s="112"/>
      <c r="L30" s="112"/>
      <c r="M30" s="112"/>
      <c r="N30" s="112"/>
      <c r="O30" s="112"/>
      <c r="P30" s="114"/>
      <c r="Q30" s="114"/>
      <c r="R30" s="114"/>
      <c r="S30" s="114"/>
      <c r="T30" s="114"/>
      <c r="U30" s="114"/>
      <c r="V30" s="114"/>
      <c r="W30" s="114"/>
      <c r="X30" s="114"/>
    </row>
    <row r="31" spans="1:24" ht="15.75" customHeight="1">
      <c r="A31" s="112"/>
      <c r="B31" s="112"/>
      <c r="C31" s="113"/>
      <c r="D31" s="113"/>
      <c r="E31" s="112"/>
      <c r="F31" s="112"/>
      <c r="G31" s="112"/>
      <c r="H31" s="112"/>
      <c r="I31" s="112"/>
      <c r="J31" s="112"/>
      <c r="K31" s="112"/>
      <c r="L31" s="112"/>
      <c r="M31" s="112"/>
      <c r="N31" s="112"/>
      <c r="O31" s="112"/>
      <c r="P31" s="114"/>
      <c r="Q31" s="114"/>
      <c r="R31" s="114"/>
      <c r="S31" s="114"/>
      <c r="T31" s="114"/>
      <c r="U31" s="114"/>
      <c r="V31" s="114"/>
      <c r="W31" s="114"/>
      <c r="X31" s="114"/>
    </row>
    <row r="32" spans="1:24" ht="15.75" customHeight="1">
      <c r="A32" s="112"/>
      <c r="B32" s="112"/>
      <c r="C32" s="113"/>
      <c r="D32" s="113"/>
      <c r="E32" s="112"/>
      <c r="F32" s="112"/>
      <c r="G32" s="112"/>
      <c r="H32" s="112"/>
      <c r="I32" s="112"/>
      <c r="J32" s="112"/>
      <c r="K32" s="112"/>
      <c r="L32" s="112"/>
      <c r="M32" s="112"/>
      <c r="N32" s="112"/>
      <c r="O32" s="112"/>
      <c r="P32" s="114"/>
      <c r="Q32" s="114"/>
      <c r="R32" s="114"/>
      <c r="S32" s="114"/>
      <c r="T32" s="114"/>
      <c r="U32" s="114"/>
      <c r="V32" s="114"/>
      <c r="W32" s="114"/>
      <c r="X32" s="114"/>
    </row>
    <row r="33" spans="1:25" ht="15.75" customHeight="1">
      <c r="A33" s="112"/>
      <c r="B33" s="112"/>
      <c r="C33" s="113"/>
      <c r="D33" s="113"/>
      <c r="E33" s="112"/>
      <c r="F33" s="112"/>
      <c r="G33" s="112"/>
      <c r="H33" s="112"/>
      <c r="I33" s="112"/>
      <c r="J33" s="112"/>
      <c r="K33" s="112"/>
      <c r="L33" s="112"/>
      <c r="M33" s="112"/>
      <c r="N33" s="112"/>
      <c r="O33" s="112"/>
      <c r="P33" s="114"/>
      <c r="Q33" s="114"/>
      <c r="R33" s="114"/>
      <c r="S33" s="114"/>
      <c r="T33" s="114"/>
      <c r="U33" s="114"/>
      <c r="V33" s="114"/>
      <c r="W33" s="114"/>
      <c r="X33" s="114"/>
    </row>
    <row r="34" spans="1:25" ht="15.75" customHeight="1">
      <c r="A34" s="112"/>
      <c r="B34" s="112"/>
      <c r="C34" s="113"/>
      <c r="D34" s="113"/>
      <c r="E34" s="112"/>
      <c r="F34" s="112"/>
      <c r="G34" s="112"/>
      <c r="H34" s="112"/>
      <c r="I34" s="112"/>
      <c r="J34" s="112"/>
      <c r="K34" s="112"/>
      <c r="L34" s="112"/>
      <c r="M34" s="112"/>
      <c r="N34" s="112"/>
      <c r="O34" s="112"/>
      <c r="P34" s="114"/>
      <c r="Q34" s="114"/>
      <c r="R34" s="114"/>
      <c r="S34" s="114"/>
      <c r="T34" s="114"/>
      <c r="U34" s="114"/>
      <c r="V34" s="114"/>
      <c r="W34" s="114"/>
      <c r="X34" s="114"/>
    </row>
    <row r="35" spans="1:25" ht="15.75" customHeight="1">
      <c r="A35" s="112"/>
      <c r="B35" s="112"/>
      <c r="C35" s="113"/>
      <c r="D35" s="113"/>
      <c r="E35" s="112"/>
      <c r="F35" s="112"/>
      <c r="G35" s="112"/>
      <c r="H35" s="112"/>
      <c r="I35" s="112"/>
      <c r="J35" s="112"/>
      <c r="K35" s="112"/>
      <c r="L35" s="112"/>
      <c r="M35" s="112"/>
      <c r="N35" s="112"/>
      <c r="O35" s="112"/>
      <c r="P35" s="114"/>
      <c r="Q35" s="114"/>
      <c r="R35" s="114"/>
      <c r="S35" s="114"/>
      <c r="T35" s="114"/>
      <c r="U35" s="114"/>
      <c r="V35" s="114"/>
      <c r="W35" s="114"/>
      <c r="X35" s="114"/>
    </row>
    <row r="36" spans="1:25" ht="15.75" customHeight="1">
      <c r="A36" s="112"/>
      <c r="B36" s="112"/>
      <c r="C36" s="113"/>
      <c r="D36" s="113"/>
      <c r="E36" s="112"/>
      <c r="F36" s="112"/>
      <c r="G36" s="112"/>
      <c r="H36" s="112"/>
      <c r="I36" s="112"/>
      <c r="J36" s="112"/>
      <c r="K36" s="112"/>
      <c r="L36" s="112"/>
      <c r="M36" s="112"/>
      <c r="N36" s="112"/>
      <c r="O36" s="112"/>
      <c r="P36" s="114"/>
      <c r="Q36" s="114"/>
      <c r="R36" s="114"/>
      <c r="S36" s="114"/>
      <c r="T36" s="114"/>
      <c r="U36" s="114"/>
      <c r="V36" s="114"/>
      <c r="W36" s="114"/>
      <c r="X36" s="114"/>
    </row>
    <row r="37" spans="1:25" ht="15.75" customHeight="1">
      <c r="A37" s="112"/>
      <c r="B37" s="112"/>
      <c r="C37" s="113"/>
      <c r="D37" s="113"/>
      <c r="E37" s="112"/>
      <c r="F37" s="112"/>
      <c r="G37" s="112"/>
      <c r="H37" s="112"/>
      <c r="I37" s="112"/>
      <c r="J37" s="112"/>
      <c r="K37" s="112"/>
      <c r="L37" s="112"/>
      <c r="M37" s="112"/>
      <c r="N37" s="112"/>
      <c r="O37" s="112"/>
      <c r="P37" s="114"/>
      <c r="Q37" s="114"/>
      <c r="R37" s="114"/>
      <c r="S37" s="114"/>
      <c r="T37" s="114"/>
      <c r="U37" s="114"/>
      <c r="V37" s="114"/>
      <c r="W37" s="114"/>
      <c r="X37" s="114"/>
    </row>
    <row r="38" spans="1:25" ht="15.75" customHeight="1">
      <c r="A38" s="112"/>
      <c r="B38" s="112"/>
      <c r="C38" s="113"/>
      <c r="D38" s="113"/>
      <c r="E38" s="112"/>
      <c r="F38" s="112"/>
      <c r="G38" s="112"/>
      <c r="H38" s="112"/>
      <c r="I38" s="112"/>
      <c r="J38" s="112"/>
      <c r="K38" s="112"/>
      <c r="L38" s="112"/>
      <c r="M38" s="112"/>
      <c r="N38" s="112"/>
      <c r="O38" s="112"/>
      <c r="P38" s="114"/>
      <c r="Q38" s="114"/>
      <c r="R38" s="114"/>
      <c r="S38" s="114"/>
      <c r="T38" s="114"/>
      <c r="U38" s="114"/>
      <c r="V38" s="114"/>
      <c r="W38" s="114"/>
      <c r="X38" s="114"/>
    </row>
    <row r="39" spans="1:25" ht="15.75" customHeight="1">
      <c r="A39" s="112"/>
      <c r="B39" s="112"/>
      <c r="C39" s="113"/>
      <c r="D39" s="113"/>
      <c r="E39" s="112"/>
      <c r="F39" s="112"/>
      <c r="G39" s="112"/>
      <c r="H39" s="112"/>
      <c r="I39" s="112"/>
      <c r="J39" s="112"/>
      <c r="K39" s="112"/>
      <c r="L39" s="112"/>
      <c r="M39" s="112"/>
      <c r="N39" s="112"/>
      <c r="O39" s="112"/>
      <c r="P39" s="114"/>
      <c r="Q39" s="114"/>
      <c r="R39" s="114"/>
      <c r="S39" s="114"/>
      <c r="T39" s="114"/>
      <c r="U39" s="114"/>
      <c r="V39" s="114"/>
      <c r="W39" s="114"/>
      <c r="X39" s="114"/>
    </row>
    <row r="40" spans="1:25" ht="15.75" customHeight="1">
      <c r="A40" s="112"/>
      <c r="B40" s="112"/>
      <c r="C40" s="113"/>
      <c r="D40" s="113"/>
      <c r="E40" s="112"/>
      <c r="F40" s="112"/>
      <c r="G40" s="112"/>
      <c r="H40" s="112"/>
      <c r="I40" s="112"/>
      <c r="J40" s="112"/>
      <c r="K40" s="112"/>
      <c r="L40" s="112"/>
      <c r="M40" s="112"/>
      <c r="N40" s="112"/>
      <c r="O40" s="112"/>
      <c r="P40" s="114"/>
      <c r="Q40" s="114"/>
      <c r="R40" s="114"/>
      <c r="S40" s="114"/>
      <c r="T40" s="114"/>
      <c r="U40" s="114"/>
      <c r="V40" s="114"/>
      <c r="W40" s="114"/>
      <c r="X40" s="114"/>
      <c r="Y40" s="114"/>
    </row>
    <row r="41" spans="1:25" ht="15.75" customHeight="1">
      <c r="A41" s="112"/>
      <c r="B41" s="112"/>
      <c r="C41" s="113"/>
      <c r="D41" s="113"/>
      <c r="E41" s="112"/>
      <c r="F41" s="112"/>
      <c r="G41" s="112"/>
      <c r="H41" s="112"/>
      <c r="I41" s="112"/>
      <c r="J41" s="112"/>
      <c r="K41" s="112"/>
      <c r="L41" s="112"/>
      <c r="M41" s="112"/>
      <c r="N41" s="112"/>
      <c r="O41" s="112"/>
      <c r="P41" s="114"/>
      <c r="Q41" s="114"/>
      <c r="R41" s="114"/>
      <c r="S41" s="114"/>
      <c r="T41" s="114"/>
      <c r="U41" s="114"/>
      <c r="V41" s="114"/>
      <c r="W41" s="114"/>
      <c r="X41" s="114"/>
      <c r="Y41" s="114"/>
    </row>
    <row r="42" spans="1:25" ht="15.75" customHeight="1">
      <c r="A42" s="112"/>
      <c r="B42" s="112"/>
      <c r="C42" s="113"/>
      <c r="D42" s="113"/>
      <c r="E42" s="112"/>
      <c r="F42" s="112"/>
      <c r="G42" s="112"/>
      <c r="H42" s="112"/>
      <c r="I42" s="112"/>
      <c r="J42" s="112"/>
      <c r="K42" s="112"/>
      <c r="L42" s="112"/>
      <c r="M42" s="112"/>
      <c r="N42" s="112"/>
      <c r="O42" s="112"/>
      <c r="P42" s="114"/>
      <c r="Q42" s="114"/>
      <c r="R42" s="114"/>
      <c r="S42" s="114"/>
      <c r="T42" s="114"/>
      <c r="U42" s="114"/>
      <c r="V42" s="114"/>
      <c r="W42" s="114"/>
      <c r="X42" s="114"/>
      <c r="Y42" s="114"/>
    </row>
    <row r="43" spans="1:25" ht="15.75" customHeight="1">
      <c r="A43" s="112"/>
      <c r="B43" s="112"/>
      <c r="C43" s="113"/>
      <c r="D43" s="113"/>
      <c r="E43" s="112"/>
      <c r="F43" s="112"/>
      <c r="G43" s="112"/>
      <c r="H43" s="112"/>
      <c r="I43" s="112"/>
      <c r="J43" s="112"/>
      <c r="K43" s="112"/>
      <c r="L43" s="112"/>
      <c r="M43" s="112"/>
      <c r="N43" s="112"/>
      <c r="O43" s="112"/>
      <c r="P43" s="114"/>
      <c r="Q43" s="114"/>
      <c r="R43" s="114"/>
      <c r="S43" s="114"/>
      <c r="T43" s="114"/>
      <c r="U43" s="114"/>
      <c r="V43" s="114"/>
      <c r="W43" s="114"/>
      <c r="X43" s="114"/>
      <c r="Y43" s="114"/>
    </row>
    <row r="44" spans="1:25" ht="15.75" customHeight="1">
      <c r="A44" s="112"/>
      <c r="B44" s="112"/>
      <c r="C44" s="113"/>
      <c r="D44" s="113"/>
      <c r="E44" s="112"/>
      <c r="F44" s="112"/>
      <c r="G44" s="112"/>
      <c r="H44" s="112"/>
      <c r="I44" s="112"/>
      <c r="J44" s="112"/>
      <c r="K44" s="112"/>
      <c r="L44" s="112"/>
      <c r="M44" s="112"/>
      <c r="N44" s="112"/>
      <c r="O44" s="112"/>
      <c r="P44" s="114"/>
      <c r="Q44" s="114"/>
      <c r="R44" s="114"/>
      <c r="S44" s="114"/>
      <c r="T44" s="114"/>
      <c r="U44" s="114"/>
      <c r="V44" s="114"/>
      <c r="W44" s="114"/>
      <c r="X44" s="114"/>
      <c r="Y44" s="114"/>
    </row>
    <row r="45" spans="1:25" ht="15.75" customHeight="1">
      <c r="A45" s="112"/>
      <c r="B45" s="112"/>
      <c r="C45" s="113"/>
      <c r="D45" s="113"/>
      <c r="E45" s="112"/>
      <c r="F45" s="112"/>
      <c r="G45" s="112"/>
      <c r="H45" s="112"/>
      <c r="I45" s="112"/>
      <c r="J45" s="112"/>
      <c r="K45" s="112"/>
      <c r="L45" s="112"/>
      <c r="M45" s="112"/>
      <c r="N45" s="112"/>
      <c r="O45" s="112"/>
      <c r="P45" s="114"/>
      <c r="Q45" s="114"/>
      <c r="R45" s="114"/>
      <c r="S45" s="114"/>
      <c r="T45" s="114"/>
      <c r="U45" s="114"/>
      <c r="V45" s="114"/>
      <c r="W45" s="114"/>
      <c r="X45" s="114"/>
      <c r="Y45" s="114"/>
    </row>
    <row r="46" spans="1:25" ht="15.75" customHeight="1">
      <c r="A46" s="112"/>
      <c r="B46" s="112"/>
      <c r="C46" s="113"/>
      <c r="D46" s="113"/>
      <c r="E46" s="112"/>
      <c r="F46" s="112"/>
      <c r="G46" s="112"/>
      <c r="H46" s="112"/>
      <c r="I46" s="112"/>
      <c r="J46" s="112"/>
      <c r="K46" s="112"/>
      <c r="L46" s="112"/>
      <c r="M46" s="112"/>
      <c r="N46" s="112"/>
      <c r="O46" s="112"/>
      <c r="P46" s="114"/>
      <c r="Q46" s="114"/>
      <c r="R46" s="114"/>
      <c r="S46" s="114"/>
      <c r="T46" s="114"/>
      <c r="U46" s="114"/>
      <c r="V46" s="114"/>
      <c r="W46" s="114"/>
      <c r="X46" s="114"/>
      <c r="Y46" s="114"/>
    </row>
    <row r="47" spans="1:25" ht="15.75" customHeight="1">
      <c r="A47" s="112"/>
      <c r="B47" s="112"/>
      <c r="C47" s="113"/>
      <c r="D47" s="113"/>
      <c r="E47" s="112"/>
      <c r="F47" s="112"/>
      <c r="G47" s="112"/>
      <c r="H47" s="112"/>
      <c r="I47" s="112"/>
      <c r="J47" s="112"/>
      <c r="K47" s="112"/>
      <c r="L47" s="112"/>
      <c r="M47" s="112"/>
      <c r="N47" s="112"/>
      <c r="O47" s="112"/>
      <c r="P47" s="114"/>
      <c r="Q47" s="114"/>
      <c r="R47" s="114"/>
      <c r="S47" s="114"/>
      <c r="T47" s="114"/>
      <c r="U47" s="114"/>
      <c r="V47" s="114"/>
      <c r="W47" s="114"/>
      <c r="X47" s="114"/>
      <c r="Y47" s="114"/>
    </row>
    <row r="48" spans="1:25" ht="15.75" customHeight="1">
      <c r="A48" s="112"/>
      <c r="B48" s="112"/>
      <c r="C48" s="113"/>
      <c r="D48" s="113"/>
      <c r="E48" s="112"/>
      <c r="F48" s="112"/>
      <c r="G48" s="112"/>
      <c r="H48" s="112"/>
      <c r="I48" s="112"/>
      <c r="J48" s="112"/>
      <c r="K48" s="112"/>
      <c r="L48" s="112"/>
      <c r="M48" s="112"/>
      <c r="N48" s="112"/>
      <c r="O48" s="112"/>
      <c r="P48" s="114"/>
      <c r="Q48" s="114"/>
      <c r="R48" s="114"/>
      <c r="S48" s="114"/>
      <c r="T48" s="114"/>
      <c r="U48" s="114"/>
      <c r="V48" s="114"/>
      <c r="W48" s="114"/>
      <c r="X48" s="114"/>
      <c r="Y48" s="114"/>
    </row>
    <row r="49" spans="1:25" ht="15.75" customHeight="1">
      <c r="A49" s="112"/>
      <c r="B49" s="112"/>
      <c r="C49" s="113"/>
      <c r="D49" s="113"/>
      <c r="E49" s="112"/>
      <c r="F49" s="112"/>
      <c r="G49" s="112"/>
      <c r="H49" s="112"/>
      <c r="I49" s="112"/>
      <c r="J49" s="112"/>
      <c r="K49" s="112"/>
      <c r="L49" s="112"/>
      <c r="M49" s="112"/>
      <c r="N49" s="112"/>
      <c r="O49" s="112"/>
      <c r="P49" s="114"/>
      <c r="Q49" s="114"/>
      <c r="R49" s="114"/>
      <c r="S49" s="114"/>
      <c r="T49" s="114"/>
      <c r="U49" s="114"/>
      <c r="V49" s="114"/>
      <c r="W49" s="114"/>
      <c r="X49" s="114"/>
      <c r="Y49" s="114"/>
    </row>
    <row r="50" spans="1:25" ht="15.75" customHeight="1">
      <c r="A50" s="112"/>
      <c r="B50" s="112"/>
      <c r="C50" s="113"/>
      <c r="D50" s="113"/>
      <c r="E50" s="112"/>
      <c r="F50" s="112"/>
      <c r="G50" s="112"/>
      <c r="H50" s="112"/>
      <c r="I50" s="112"/>
      <c r="J50" s="112"/>
      <c r="K50" s="112"/>
      <c r="L50" s="112"/>
      <c r="M50" s="112"/>
      <c r="N50" s="112"/>
      <c r="O50" s="112"/>
      <c r="P50" s="114"/>
      <c r="Q50" s="114"/>
      <c r="R50" s="114"/>
      <c r="S50" s="114"/>
      <c r="T50" s="114"/>
      <c r="U50" s="114"/>
      <c r="V50" s="114"/>
      <c r="W50" s="114"/>
      <c r="X50" s="114"/>
      <c r="Y50" s="114"/>
    </row>
    <row r="51" spans="1:25" ht="15.75" customHeight="1">
      <c r="A51" s="112"/>
      <c r="B51" s="112"/>
      <c r="C51" s="113"/>
      <c r="D51" s="113"/>
      <c r="E51" s="112"/>
      <c r="F51" s="112"/>
      <c r="G51" s="112"/>
      <c r="H51" s="112"/>
      <c r="I51" s="112"/>
      <c r="J51" s="112"/>
      <c r="K51" s="112"/>
      <c r="L51" s="112"/>
      <c r="M51" s="112"/>
      <c r="N51" s="112"/>
      <c r="O51" s="112"/>
      <c r="P51" s="114"/>
      <c r="Q51" s="114"/>
      <c r="R51" s="114"/>
      <c r="S51" s="114"/>
      <c r="T51" s="114"/>
      <c r="U51" s="114"/>
      <c r="V51" s="114"/>
      <c r="W51" s="114"/>
      <c r="X51" s="114"/>
      <c r="Y51" s="114"/>
    </row>
    <row r="52" spans="1:25" ht="15.75" customHeight="1">
      <c r="A52" s="112"/>
      <c r="B52" s="114"/>
      <c r="C52" s="116"/>
      <c r="D52" s="116"/>
      <c r="E52" s="114"/>
      <c r="F52" s="114"/>
      <c r="G52" s="114"/>
      <c r="H52" s="114"/>
      <c r="I52" s="114"/>
      <c r="J52" s="114"/>
      <c r="K52" s="114"/>
      <c r="L52" s="114"/>
      <c r="M52" s="114"/>
      <c r="N52" s="114"/>
      <c r="O52" s="114"/>
      <c r="P52" s="114"/>
      <c r="Q52" s="114"/>
      <c r="R52" s="114"/>
      <c r="S52" s="114"/>
      <c r="T52" s="114"/>
      <c r="U52" s="114"/>
      <c r="V52" s="114"/>
      <c r="W52" s="114"/>
      <c r="X52" s="114"/>
      <c r="Y52" s="114"/>
    </row>
    <row r="53" spans="1:25" ht="15.75" customHeight="1">
      <c r="A53" s="112"/>
      <c r="B53" s="114"/>
      <c r="C53" s="116"/>
      <c r="D53" s="116"/>
      <c r="E53" s="114"/>
      <c r="F53" s="114"/>
      <c r="G53" s="114"/>
      <c r="H53" s="114"/>
      <c r="I53" s="114"/>
      <c r="J53" s="114"/>
      <c r="K53" s="114"/>
      <c r="L53" s="114"/>
      <c r="M53" s="114"/>
      <c r="N53" s="114"/>
      <c r="O53" s="114"/>
      <c r="P53" s="114"/>
      <c r="Q53" s="114"/>
      <c r="R53" s="114"/>
      <c r="S53" s="114"/>
      <c r="T53" s="114"/>
      <c r="U53" s="114"/>
      <c r="V53" s="114"/>
      <c r="W53" s="114"/>
      <c r="X53" s="114"/>
      <c r="Y53" s="114"/>
    </row>
    <row r="54" spans="1:25" ht="15.75" customHeight="1">
      <c r="A54" s="112"/>
      <c r="B54" s="114"/>
      <c r="C54" s="116"/>
      <c r="D54" s="116"/>
      <c r="E54" s="114"/>
      <c r="F54" s="114"/>
      <c r="G54" s="114"/>
      <c r="H54" s="114"/>
      <c r="I54" s="114"/>
      <c r="J54" s="114"/>
      <c r="K54" s="114"/>
      <c r="L54" s="114"/>
      <c r="M54" s="114"/>
      <c r="N54" s="114"/>
      <c r="O54" s="114"/>
      <c r="P54" s="114"/>
      <c r="Q54" s="114"/>
      <c r="R54" s="114"/>
      <c r="S54" s="114"/>
      <c r="T54" s="114"/>
      <c r="U54" s="114"/>
      <c r="V54" s="114"/>
      <c r="W54" s="114"/>
      <c r="X54" s="114"/>
      <c r="Y54" s="114"/>
    </row>
    <row r="55" spans="1:25" ht="15.75" customHeight="1">
      <c r="A55" s="112"/>
      <c r="B55" s="114"/>
      <c r="C55" s="116"/>
      <c r="D55" s="116"/>
      <c r="E55" s="114"/>
      <c r="F55" s="114"/>
      <c r="G55" s="114"/>
      <c r="H55" s="114"/>
      <c r="I55" s="114"/>
      <c r="J55" s="114"/>
      <c r="K55" s="114"/>
      <c r="L55" s="114"/>
      <c r="M55" s="114"/>
      <c r="N55" s="114"/>
      <c r="O55" s="114"/>
      <c r="P55" s="114"/>
      <c r="Q55" s="114"/>
      <c r="R55" s="114"/>
      <c r="S55" s="114"/>
      <c r="T55" s="114"/>
      <c r="U55" s="114"/>
      <c r="V55" s="114"/>
      <c r="W55" s="114"/>
      <c r="X55" s="114"/>
      <c r="Y55" s="114"/>
    </row>
    <row r="56" spans="1:25" ht="15.75" customHeight="1">
      <c r="A56" s="112"/>
      <c r="B56" s="114"/>
      <c r="C56" s="116"/>
      <c r="D56" s="116"/>
      <c r="E56" s="114"/>
      <c r="F56" s="114"/>
      <c r="G56" s="114"/>
      <c r="H56" s="114"/>
      <c r="I56" s="114"/>
      <c r="J56" s="114"/>
      <c r="K56" s="114"/>
      <c r="L56" s="114"/>
      <c r="M56" s="114"/>
      <c r="N56" s="114"/>
      <c r="O56" s="114"/>
      <c r="P56" s="114"/>
      <c r="Q56" s="114"/>
      <c r="R56" s="114"/>
      <c r="S56" s="114"/>
      <c r="T56" s="114"/>
      <c r="U56" s="114"/>
      <c r="V56" s="114"/>
      <c r="W56" s="114"/>
      <c r="X56" s="114"/>
      <c r="Y56" s="114"/>
    </row>
    <row r="57" spans="1:25" ht="15.75" customHeight="1">
      <c r="A57" s="112"/>
      <c r="B57" s="114"/>
      <c r="C57" s="116"/>
      <c r="D57" s="116"/>
      <c r="E57" s="114"/>
      <c r="F57" s="114"/>
      <c r="G57" s="114"/>
      <c r="H57" s="114"/>
      <c r="I57" s="114"/>
      <c r="J57" s="114"/>
      <c r="K57" s="114"/>
      <c r="L57" s="114"/>
      <c r="M57" s="114"/>
      <c r="N57" s="114"/>
      <c r="O57" s="114"/>
      <c r="P57" s="114"/>
      <c r="Q57" s="114"/>
      <c r="R57" s="114"/>
      <c r="S57" s="114"/>
      <c r="T57" s="114"/>
      <c r="U57" s="114"/>
      <c r="V57" s="114"/>
      <c r="W57" s="114"/>
      <c r="X57" s="114"/>
      <c r="Y57" s="114"/>
    </row>
    <row r="58" spans="1:25" ht="15.75" customHeight="1">
      <c r="A58" s="112"/>
      <c r="B58" s="114"/>
      <c r="C58" s="116"/>
      <c r="D58" s="116"/>
      <c r="E58" s="114"/>
      <c r="F58" s="114"/>
      <c r="G58" s="114"/>
      <c r="H58" s="114"/>
      <c r="I58" s="114"/>
      <c r="J58" s="114"/>
      <c r="K58" s="114"/>
      <c r="L58" s="114"/>
      <c r="M58" s="114"/>
      <c r="N58" s="114"/>
      <c r="O58" s="114"/>
      <c r="P58" s="114"/>
      <c r="Q58" s="114"/>
      <c r="R58" s="114"/>
      <c r="S58" s="114"/>
      <c r="T58" s="114"/>
      <c r="U58" s="114"/>
      <c r="V58" s="114"/>
      <c r="W58" s="114"/>
      <c r="X58" s="114"/>
      <c r="Y58" s="114"/>
    </row>
    <row r="59" spans="1:25" ht="15.75" customHeight="1">
      <c r="A59" s="112"/>
      <c r="B59" s="114"/>
      <c r="C59" s="116"/>
      <c r="D59" s="116"/>
      <c r="E59" s="114"/>
      <c r="F59" s="114"/>
      <c r="G59" s="114"/>
      <c r="H59" s="114"/>
      <c r="I59" s="114"/>
      <c r="J59" s="114"/>
      <c r="K59" s="114"/>
      <c r="L59" s="114"/>
      <c r="M59" s="114"/>
      <c r="N59" s="114"/>
      <c r="O59" s="114"/>
      <c r="P59" s="114"/>
      <c r="Q59" s="114"/>
      <c r="R59" s="114"/>
      <c r="S59" s="114"/>
      <c r="T59" s="114"/>
      <c r="U59" s="114"/>
      <c r="V59" s="114"/>
      <c r="W59" s="114"/>
      <c r="X59" s="114"/>
      <c r="Y59" s="114"/>
    </row>
    <row r="60" spans="1:25" ht="15.75" customHeight="1">
      <c r="A60" s="112"/>
      <c r="B60" s="114"/>
      <c r="C60" s="116"/>
      <c r="D60" s="116"/>
      <c r="E60" s="114"/>
      <c r="F60" s="114"/>
      <c r="G60" s="114"/>
      <c r="H60" s="114"/>
      <c r="I60" s="114"/>
      <c r="J60" s="114"/>
      <c r="K60" s="114"/>
      <c r="L60" s="114"/>
      <c r="M60" s="114"/>
      <c r="N60" s="114"/>
      <c r="O60" s="114"/>
      <c r="P60" s="114"/>
      <c r="Q60" s="114"/>
      <c r="R60" s="114"/>
      <c r="S60" s="114"/>
      <c r="T60" s="114"/>
      <c r="U60" s="114"/>
      <c r="V60" s="114"/>
      <c r="W60" s="114"/>
      <c r="X60" s="114"/>
      <c r="Y60" s="114"/>
    </row>
    <row r="61" spans="1:25" ht="15.75" customHeight="1">
      <c r="A61" s="112"/>
      <c r="B61" s="114"/>
      <c r="C61" s="116"/>
      <c r="D61" s="116"/>
      <c r="E61" s="114"/>
      <c r="F61" s="114"/>
      <c r="G61" s="114"/>
      <c r="H61" s="114"/>
      <c r="I61" s="114"/>
      <c r="J61" s="114"/>
      <c r="K61" s="114"/>
      <c r="L61" s="114"/>
      <c r="M61" s="114"/>
      <c r="N61" s="114"/>
      <c r="O61" s="114"/>
      <c r="P61" s="114"/>
      <c r="Q61" s="114"/>
      <c r="R61" s="114"/>
      <c r="S61" s="114"/>
      <c r="T61" s="114"/>
      <c r="U61" s="114"/>
      <c r="V61" s="114"/>
      <c r="W61" s="114"/>
      <c r="X61" s="114"/>
      <c r="Y61" s="114"/>
    </row>
    <row r="62" spans="1:25" ht="15.75" customHeight="1">
      <c r="A62" s="112"/>
      <c r="B62" s="114"/>
      <c r="C62" s="116"/>
      <c r="D62" s="116"/>
      <c r="E62" s="114"/>
      <c r="F62" s="114"/>
      <c r="G62" s="114"/>
      <c r="H62" s="114"/>
      <c r="I62" s="114"/>
      <c r="J62" s="114"/>
      <c r="K62" s="114"/>
      <c r="L62" s="114"/>
      <c r="M62" s="114"/>
      <c r="N62" s="114"/>
      <c r="O62" s="114"/>
      <c r="P62" s="114"/>
      <c r="Q62" s="114"/>
      <c r="R62" s="114"/>
      <c r="S62" s="114"/>
      <c r="T62" s="114"/>
      <c r="U62" s="114"/>
      <c r="V62" s="114"/>
      <c r="W62" s="114"/>
      <c r="X62" s="114"/>
      <c r="Y62" s="114"/>
    </row>
    <row r="63" spans="1:25" ht="15.75" customHeight="1">
      <c r="A63" s="112"/>
      <c r="B63" s="114"/>
      <c r="C63" s="116"/>
      <c r="D63" s="116"/>
      <c r="E63" s="114"/>
      <c r="F63" s="114"/>
      <c r="G63" s="114"/>
      <c r="H63" s="114"/>
      <c r="I63" s="114"/>
      <c r="J63" s="114"/>
      <c r="K63" s="114"/>
      <c r="L63" s="114"/>
      <c r="M63" s="114"/>
      <c r="N63" s="114"/>
      <c r="O63" s="114"/>
      <c r="P63" s="114"/>
      <c r="Q63" s="114"/>
      <c r="R63" s="114"/>
      <c r="S63" s="114"/>
      <c r="T63" s="114"/>
      <c r="U63" s="114"/>
      <c r="V63" s="114"/>
      <c r="W63" s="114"/>
      <c r="X63" s="114"/>
      <c r="Y63" s="114"/>
    </row>
    <row r="64" spans="1:25" ht="15.75" customHeight="1">
      <c r="A64" s="112"/>
      <c r="B64" s="114"/>
      <c r="C64" s="116"/>
      <c r="D64" s="116"/>
      <c r="E64" s="114"/>
      <c r="F64" s="114"/>
      <c r="G64" s="114"/>
      <c r="H64" s="114"/>
      <c r="I64" s="114"/>
      <c r="J64" s="114"/>
      <c r="K64" s="114"/>
      <c r="L64" s="114"/>
      <c r="M64" s="114"/>
      <c r="N64" s="114"/>
      <c r="O64" s="114"/>
      <c r="P64" s="114"/>
      <c r="Q64" s="114"/>
      <c r="R64" s="114"/>
      <c r="S64" s="114"/>
      <c r="T64" s="114"/>
      <c r="U64" s="114"/>
      <c r="V64" s="114"/>
      <c r="W64" s="114"/>
      <c r="X64" s="114"/>
      <c r="Y64" s="114"/>
    </row>
    <row r="65" spans="1:25" ht="15.75" customHeight="1">
      <c r="A65" s="112"/>
      <c r="B65" s="114"/>
      <c r="C65" s="116"/>
      <c r="D65" s="116"/>
      <c r="E65" s="114"/>
      <c r="F65" s="114"/>
      <c r="G65" s="114"/>
      <c r="H65" s="114"/>
      <c r="I65" s="114"/>
      <c r="J65" s="114"/>
      <c r="K65" s="114"/>
      <c r="L65" s="114"/>
      <c r="M65" s="114"/>
      <c r="N65" s="114"/>
      <c r="O65" s="114"/>
      <c r="P65" s="114"/>
      <c r="Q65" s="114"/>
      <c r="R65" s="114"/>
      <c r="S65" s="114"/>
      <c r="T65" s="114"/>
      <c r="U65" s="114"/>
      <c r="V65" s="114"/>
      <c r="W65" s="114"/>
      <c r="X65" s="114"/>
      <c r="Y65" s="114"/>
    </row>
    <row r="66" spans="1:25" ht="15.75" customHeight="1">
      <c r="A66" s="112"/>
      <c r="B66" s="114"/>
      <c r="C66" s="116"/>
      <c r="D66" s="116"/>
      <c r="E66" s="114"/>
      <c r="F66" s="114"/>
      <c r="G66" s="114"/>
      <c r="H66" s="114"/>
      <c r="I66" s="114"/>
      <c r="J66" s="114"/>
      <c r="K66" s="114"/>
      <c r="L66" s="114"/>
      <c r="M66" s="114"/>
      <c r="N66" s="114"/>
      <c r="O66" s="114"/>
      <c r="P66" s="114"/>
      <c r="Q66" s="114"/>
      <c r="R66" s="114"/>
      <c r="S66" s="114"/>
      <c r="T66" s="114"/>
      <c r="U66" s="114"/>
      <c r="V66" s="114"/>
      <c r="W66" s="114"/>
      <c r="X66" s="114"/>
      <c r="Y66" s="114"/>
    </row>
    <row r="67" spans="1:25" ht="15.75" customHeight="1">
      <c r="A67" s="112"/>
      <c r="B67" s="114"/>
      <c r="C67" s="116"/>
      <c r="D67" s="116"/>
      <c r="E67" s="114"/>
      <c r="F67" s="114"/>
      <c r="G67" s="114"/>
      <c r="H67" s="114"/>
      <c r="I67" s="114"/>
      <c r="J67" s="114"/>
      <c r="K67" s="114"/>
      <c r="L67" s="114"/>
      <c r="M67" s="114"/>
      <c r="N67" s="114"/>
      <c r="O67" s="114"/>
      <c r="P67" s="114"/>
      <c r="Q67" s="114"/>
      <c r="R67" s="114"/>
      <c r="S67" s="114"/>
      <c r="T67" s="114"/>
      <c r="U67" s="114"/>
      <c r="V67" s="114"/>
      <c r="W67" s="114"/>
      <c r="X67" s="114"/>
      <c r="Y67" s="114"/>
    </row>
    <row r="68" spans="1:25" ht="15.75" customHeight="1">
      <c r="A68" s="112"/>
      <c r="B68" s="114"/>
      <c r="C68" s="116"/>
      <c r="D68" s="116"/>
      <c r="E68" s="114"/>
      <c r="F68" s="114"/>
      <c r="G68" s="114"/>
      <c r="H68" s="114"/>
      <c r="I68" s="114"/>
      <c r="J68" s="114"/>
      <c r="K68" s="114"/>
      <c r="L68" s="114"/>
      <c r="M68" s="114"/>
      <c r="N68" s="114"/>
      <c r="O68" s="114"/>
      <c r="P68" s="114"/>
      <c r="Q68" s="114"/>
      <c r="R68" s="114"/>
      <c r="S68" s="114"/>
      <c r="T68" s="114"/>
      <c r="U68" s="114"/>
      <c r="V68" s="114"/>
      <c r="W68" s="114"/>
      <c r="X68" s="114"/>
      <c r="Y68" s="114"/>
    </row>
    <row r="69" spans="1:25" ht="15.75" customHeight="1">
      <c r="A69" s="112"/>
      <c r="B69" s="114"/>
      <c r="C69" s="116"/>
      <c r="D69" s="116"/>
      <c r="E69" s="114"/>
      <c r="F69" s="114"/>
      <c r="G69" s="114"/>
      <c r="H69" s="114"/>
      <c r="I69" s="114"/>
      <c r="J69" s="114"/>
      <c r="K69" s="114"/>
      <c r="L69" s="114"/>
      <c r="M69" s="114"/>
      <c r="N69" s="114"/>
      <c r="O69" s="114"/>
      <c r="P69" s="114"/>
      <c r="Q69" s="114"/>
      <c r="R69" s="114"/>
      <c r="S69" s="114"/>
      <c r="T69" s="114"/>
      <c r="U69" s="114"/>
      <c r="V69" s="114"/>
      <c r="W69" s="114"/>
      <c r="X69" s="114"/>
      <c r="Y69" s="114"/>
    </row>
    <row r="70" spans="1:25" ht="15.75" customHeight="1">
      <c r="A70" s="112"/>
      <c r="B70" s="114"/>
      <c r="C70" s="116"/>
      <c r="D70" s="116"/>
      <c r="E70" s="114"/>
      <c r="F70" s="114"/>
      <c r="G70" s="114"/>
      <c r="H70" s="114"/>
      <c r="I70" s="114"/>
      <c r="J70" s="114"/>
      <c r="K70" s="114"/>
      <c r="L70" s="114"/>
      <c r="M70" s="114"/>
      <c r="N70" s="114"/>
      <c r="O70" s="114"/>
      <c r="P70" s="114"/>
      <c r="Q70" s="114"/>
      <c r="R70" s="114"/>
      <c r="S70" s="114"/>
      <c r="T70" s="114"/>
      <c r="U70" s="114"/>
      <c r="V70" s="114"/>
      <c r="W70" s="114"/>
      <c r="X70" s="114"/>
      <c r="Y70" s="114"/>
    </row>
    <row r="71" spans="1:25" ht="15.75" customHeight="1">
      <c r="A71" s="112"/>
      <c r="B71" s="114"/>
      <c r="C71" s="116"/>
      <c r="D71" s="116"/>
      <c r="E71" s="114"/>
      <c r="F71" s="114"/>
      <c r="G71" s="114"/>
      <c r="H71" s="114"/>
      <c r="I71" s="114"/>
      <c r="J71" s="114"/>
      <c r="K71" s="114"/>
      <c r="L71" s="114"/>
      <c r="M71" s="114"/>
      <c r="N71" s="114"/>
      <c r="O71" s="114"/>
      <c r="P71" s="114"/>
      <c r="Q71" s="114"/>
      <c r="R71" s="114"/>
      <c r="S71" s="114"/>
      <c r="T71" s="114"/>
      <c r="U71" s="114"/>
      <c r="V71" s="114"/>
      <c r="W71" s="114"/>
      <c r="X71" s="114"/>
      <c r="Y71" s="114"/>
    </row>
    <row r="72" spans="1:25" ht="15.75" customHeight="1">
      <c r="A72" s="112"/>
      <c r="B72" s="114"/>
      <c r="C72" s="116"/>
      <c r="D72" s="116"/>
      <c r="E72" s="114"/>
      <c r="F72" s="114"/>
      <c r="G72" s="114"/>
      <c r="H72" s="114"/>
      <c r="I72" s="114"/>
      <c r="J72" s="114"/>
      <c r="K72" s="114"/>
      <c r="L72" s="114"/>
      <c r="M72" s="114"/>
      <c r="N72" s="114"/>
      <c r="O72" s="114"/>
      <c r="P72" s="114"/>
      <c r="Q72" s="114"/>
      <c r="R72" s="114"/>
      <c r="S72" s="114"/>
      <c r="T72" s="114"/>
      <c r="U72" s="114"/>
      <c r="V72" s="114"/>
      <c r="W72" s="114"/>
      <c r="X72" s="114"/>
      <c r="Y72" s="114"/>
    </row>
    <row r="73" spans="1:25" ht="15.75" customHeight="1">
      <c r="A73" s="112"/>
      <c r="B73" s="114"/>
      <c r="C73" s="116"/>
      <c r="D73" s="116"/>
      <c r="E73" s="114"/>
      <c r="F73" s="114"/>
      <c r="G73" s="114"/>
      <c r="H73" s="114"/>
      <c r="I73" s="114"/>
      <c r="J73" s="114"/>
      <c r="K73" s="114"/>
      <c r="L73" s="114"/>
      <c r="M73" s="114"/>
      <c r="N73" s="114"/>
      <c r="O73" s="114"/>
      <c r="P73" s="114"/>
      <c r="Q73" s="114"/>
      <c r="R73" s="114"/>
      <c r="S73" s="114"/>
      <c r="T73" s="114"/>
      <c r="U73" s="114"/>
      <c r="V73" s="114"/>
      <c r="W73" s="114"/>
      <c r="X73" s="114"/>
      <c r="Y73" s="114"/>
    </row>
    <row r="74" spans="1:25" ht="15.75" customHeight="1">
      <c r="A74" s="112"/>
      <c r="B74" s="114"/>
      <c r="C74" s="116"/>
      <c r="D74" s="116"/>
      <c r="E74" s="114"/>
      <c r="F74" s="114"/>
      <c r="G74" s="114"/>
      <c r="H74" s="114"/>
      <c r="I74" s="114"/>
      <c r="J74" s="114"/>
      <c r="K74" s="114"/>
      <c r="L74" s="114"/>
      <c r="M74" s="114"/>
      <c r="N74" s="114"/>
      <c r="O74" s="114"/>
      <c r="P74" s="114"/>
      <c r="Q74" s="114"/>
      <c r="R74" s="114"/>
      <c r="S74" s="114"/>
      <c r="T74" s="114"/>
      <c r="U74" s="114"/>
      <c r="V74" s="114"/>
      <c r="W74" s="114"/>
      <c r="X74" s="114"/>
      <c r="Y74" s="114"/>
    </row>
    <row r="75" spans="1:25" ht="15.75" customHeight="1">
      <c r="A75" s="112"/>
      <c r="B75" s="114"/>
      <c r="C75" s="116"/>
      <c r="D75" s="116"/>
      <c r="E75" s="114"/>
      <c r="F75" s="114"/>
      <c r="G75" s="114"/>
      <c r="H75" s="114"/>
      <c r="I75" s="114"/>
      <c r="J75" s="114"/>
      <c r="K75" s="114"/>
      <c r="L75" s="114"/>
      <c r="M75" s="114"/>
      <c r="N75" s="114"/>
      <c r="O75" s="114"/>
      <c r="P75" s="114"/>
      <c r="Q75" s="114"/>
      <c r="R75" s="114"/>
      <c r="S75" s="114"/>
      <c r="T75" s="114"/>
      <c r="U75" s="114"/>
      <c r="V75" s="114"/>
      <c r="W75" s="114"/>
      <c r="X75" s="114"/>
      <c r="Y75" s="114"/>
    </row>
    <row r="76" spans="1:25" ht="15.75" customHeight="1">
      <c r="A76" s="112"/>
      <c r="B76" s="114"/>
      <c r="C76" s="116"/>
      <c r="D76" s="116"/>
      <c r="E76" s="114"/>
      <c r="F76" s="114"/>
      <c r="G76" s="114"/>
      <c r="H76" s="114"/>
      <c r="I76" s="114"/>
      <c r="J76" s="114"/>
      <c r="K76" s="114"/>
      <c r="L76" s="114"/>
      <c r="M76" s="114"/>
      <c r="N76" s="114"/>
      <c r="O76" s="114"/>
      <c r="P76" s="114"/>
      <c r="Q76" s="114"/>
      <c r="R76" s="114"/>
      <c r="S76" s="114"/>
      <c r="T76" s="114"/>
      <c r="U76" s="114"/>
      <c r="V76" s="114"/>
      <c r="W76" s="114"/>
      <c r="X76" s="114"/>
      <c r="Y76" s="114"/>
    </row>
    <row r="77" spans="1:25" ht="15.75" customHeight="1">
      <c r="A77" s="112"/>
      <c r="B77" s="114"/>
      <c r="C77" s="116"/>
      <c r="D77" s="116"/>
      <c r="E77" s="114"/>
      <c r="F77" s="114"/>
      <c r="G77" s="114"/>
      <c r="H77" s="114"/>
      <c r="I77" s="114"/>
      <c r="J77" s="114"/>
      <c r="K77" s="114"/>
      <c r="L77" s="114"/>
      <c r="M77" s="114"/>
      <c r="N77" s="114"/>
      <c r="O77" s="114"/>
      <c r="P77" s="114"/>
      <c r="Q77" s="114"/>
      <c r="R77" s="114"/>
      <c r="S77" s="114"/>
      <c r="T77" s="114"/>
      <c r="U77" s="114"/>
      <c r="V77" s="114"/>
      <c r="W77" s="114"/>
      <c r="X77" s="114"/>
      <c r="Y77" s="114"/>
    </row>
    <row r="78" spans="1:25" ht="15.75" customHeight="1">
      <c r="A78" s="112"/>
      <c r="B78" s="114"/>
      <c r="C78" s="116"/>
      <c r="D78" s="116"/>
      <c r="E78" s="114"/>
      <c r="F78" s="114"/>
      <c r="G78" s="114"/>
      <c r="H78" s="114"/>
      <c r="I78" s="114"/>
      <c r="J78" s="114"/>
      <c r="K78" s="114"/>
      <c r="L78" s="114"/>
      <c r="M78" s="114"/>
      <c r="N78" s="114"/>
      <c r="O78" s="114"/>
      <c r="P78" s="114"/>
      <c r="Q78" s="114"/>
      <c r="R78" s="114"/>
      <c r="S78" s="114"/>
      <c r="T78" s="114"/>
      <c r="U78" s="114"/>
      <c r="V78" s="114"/>
      <c r="W78" s="114"/>
      <c r="X78" s="114"/>
      <c r="Y78" s="114"/>
    </row>
    <row r="79" spans="1:25" ht="15.75" customHeight="1">
      <c r="A79" s="112"/>
      <c r="B79" s="114"/>
      <c r="C79" s="116"/>
      <c r="D79" s="116"/>
      <c r="E79" s="114"/>
      <c r="F79" s="114"/>
      <c r="G79" s="114"/>
      <c r="H79" s="114"/>
      <c r="I79" s="114"/>
      <c r="J79" s="114"/>
      <c r="K79" s="114"/>
      <c r="L79" s="114"/>
      <c r="M79" s="114"/>
      <c r="N79" s="114"/>
      <c r="O79" s="114"/>
      <c r="P79" s="114"/>
      <c r="Q79" s="114"/>
      <c r="R79" s="114"/>
      <c r="S79" s="114"/>
      <c r="T79" s="114"/>
      <c r="U79" s="114"/>
      <c r="V79" s="114"/>
      <c r="W79" s="114"/>
      <c r="X79" s="114"/>
      <c r="Y79" s="114"/>
    </row>
    <row r="80" spans="1:25" ht="15.75" customHeight="1">
      <c r="A80" s="112"/>
      <c r="B80" s="114"/>
      <c r="C80" s="116"/>
      <c r="D80" s="116"/>
      <c r="E80" s="114"/>
      <c r="F80" s="114"/>
      <c r="G80" s="114"/>
      <c r="H80" s="114"/>
      <c r="I80" s="114"/>
      <c r="J80" s="114"/>
      <c r="K80" s="114"/>
      <c r="L80" s="114"/>
      <c r="M80" s="114"/>
      <c r="N80" s="114"/>
      <c r="O80" s="114"/>
      <c r="P80" s="114"/>
      <c r="Q80" s="114"/>
      <c r="R80" s="114"/>
      <c r="S80" s="114"/>
      <c r="T80" s="114"/>
      <c r="U80" s="114"/>
      <c r="V80" s="114"/>
      <c r="W80" s="114"/>
      <c r="X80" s="114"/>
      <c r="Y80" s="114"/>
    </row>
    <row r="81" spans="1:25" ht="15.75" customHeight="1">
      <c r="A81" s="112"/>
      <c r="B81" s="114"/>
      <c r="C81" s="116"/>
      <c r="D81" s="116"/>
      <c r="E81" s="114"/>
      <c r="F81" s="114"/>
      <c r="G81" s="114"/>
      <c r="H81" s="114"/>
      <c r="I81" s="114"/>
      <c r="J81" s="114"/>
      <c r="K81" s="114"/>
      <c r="L81" s="114"/>
      <c r="M81" s="114"/>
      <c r="N81" s="114"/>
      <c r="O81" s="114"/>
      <c r="P81" s="114"/>
      <c r="Q81" s="114"/>
      <c r="R81" s="114"/>
      <c r="S81" s="114"/>
      <c r="T81" s="114"/>
      <c r="U81" s="114"/>
      <c r="V81" s="114"/>
      <c r="W81" s="114"/>
      <c r="X81" s="114"/>
      <c r="Y81" s="114"/>
    </row>
    <row r="82" spans="1:25" ht="15.75" customHeight="1">
      <c r="A82" s="112"/>
      <c r="B82" s="114"/>
      <c r="C82" s="116"/>
      <c r="D82" s="116"/>
      <c r="E82" s="114"/>
      <c r="F82" s="114"/>
      <c r="G82" s="114"/>
      <c r="H82" s="114"/>
      <c r="I82" s="114"/>
      <c r="J82" s="114"/>
      <c r="K82" s="114"/>
      <c r="L82" s="114"/>
      <c r="M82" s="114"/>
      <c r="N82" s="114"/>
      <c r="O82" s="114"/>
      <c r="P82" s="114"/>
      <c r="Q82" s="114"/>
      <c r="R82" s="114"/>
      <c r="S82" s="114"/>
      <c r="T82" s="114"/>
      <c r="U82" s="114"/>
      <c r="V82" s="114"/>
      <c r="W82" s="114"/>
      <c r="X82" s="114"/>
      <c r="Y82" s="114"/>
    </row>
    <row r="83" spans="1:25" ht="15.75" customHeight="1">
      <c r="A83" s="112"/>
      <c r="B83" s="114"/>
      <c r="C83" s="116"/>
      <c r="D83" s="116"/>
      <c r="E83" s="114"/>
      <c r="F83" s="114"/>
      <c r="G83" s="114"/>
      <c r="H83" s="114"/>
      <c r="I83" s="114"/>
      <c r="J83" s="114"/>
      <c r="K83" s="114"/>
      <c r="L83" s="114"/>
      <c r="M83" s="114"/>
      <c r="N83" s="114"/>
      <c r="O83" s="114"/>
      <c r="P83" s="114"/>
      <c r="Q83" s="114"/>
      <c r="R83" s="114"/>
      <c r="S83" s="114"/>
      <c r="T83" s="114"/>
      <c r="U83" s="114"/>
      <c r="V83" s="114"/>
      <c r="W83" s="114"/>
      <c r="X83" s="114"/>
      <c r="Y83" s="114"/>
    </row>
    <row r="84" spans="1:25" ht="15.75" customHeight="1">
      <c r="A84" s="112"/>
      <c r="B84" s="114"/>
      <c r="C84" s="116"/>
      <c r="D84" s="116"/>
      <c r="E84" s="114"/>
      <c r="F84" s="114"/>
      <c r="G84" s="114"/>
      <c r="H84" s="114"/>
      <c r="I84" s="114"/>
      <c r="J84" s="114"/>
      <c r="K84" s="114"/>
      <c r="L84" s="114"/>
      <c r="M84" s="114"/>
      <c r="N84" s="114"/>
      <c r="O84" s="114"/>
      <c r="P84" s="114"/>
      <c r="Q84" s="114"/>
      <c r="R84" s="114"/>
      <c r="S84" s="114"/>
      <c r="T84" s="114"/>
      <c r="U84" s="114"/>
      <c r="V84" s="114"/>
      <c r="W84" s="114"/>
      <c r="X84" s="114"/>
      <c r="Y84" s="114"/>
    </row>
    <row r="85" spans="1:25" ht="15.75" customHeight="1">
      <c r="A85" s="112"/>
      <c r="B85" s="114"/>
      <c r="C85" s="116"/>
      <c r="D85" s="116"/>
      <c r="E85" s="114"/>
      <c r="F85" s="114"/>
      <c r="G85" s="114"/>
      <c r="H85" s="114"/>
      <c r="I85" s="114"/>
      <c r="J85" s="114"/>
      <c r="K85" s="114"/>
      <c r="L85" s="114"/>
      <c r="M85" s="114"/>
      <c r="N85" s="114"/>
      <c r="O85" s="114"/>
      <c r="P85" s="114"/>
      <c r="Q85" s="114"/>
      <c r="R85" s="114"/>
      <c r="S85" s="114"/>
      <c r="T85" s="114"/>
      <c r="U85" s="114"/>
      <c r="V85" s="114"/>
      <c r="W85" s="114"/>
      <c r="X85" s="114"/>
      <c r="Y85" s="114"/>
    </row>
    <row r="86" spans="1:25" ht="15.75" customHeight="1">
      <c r="A86" s="112"/>
      <c r="B86" s="114"/>
      <c r="C86" s="116"/>
      <c r="D86" s="116"/>
      <c r="E86" s="114"/>
      <c r="F86" s="114"/>
      <c r="G86" s="114"/>
      <c r="H86" s="114"/>
      <c r="I86" s="114"/>
      <c r="J86" s="114"/>
      <c r="K86" s="114"/>
      <c r="L86" s="114"/>
      <c r="M86" s="114"/>
      <c r="N86" s="114"/>
      <c r="O86" s="114"/>
      <c r="P86" s="114"/>
      <c r="Q86" s="114"/>
      <c r="R86" s="114"/>
      <c r="S86" s="114"/>
      <c r="T86" s="114"/>
      <c r="U86" s="114"/>
      <c r="V86" s="114"/>
      <c r="W86" s="114"/>
      <c r="X86" s="114"/>
      <c r="Y86" s="114"/>
    </row>
    <row r="87" spans="1:25" ht="15.75" customHeight="1">
      <c r="A87" s="112"/>
      <c r="B87" s="114"/>
      <c r="C87" s="116"/>
      <c r="D87" s="116"/>
      <c r="E87" s="114"/>
      <c r="F87" s="114"/>
      <c r="G87" s="114"/>
      <c r="H87" s="114"/>
      <c r="I87" s="114"/>
      <c r="J87" s="114"/>
      <c r="K87" s="114"/>
      <c r="L87" s="114"/>
      <c r="M87" s="114"/>
      <c r="N87" s="114"/>
      <c r="O87" s="114"/>
      <c r="P87" s="114"/>
      <c r="Q87" s="114"/>
      <c r="R87" s="114"/>
      <c r="S87" s="114"/>
      <c r="T87" s="114"/>
      <c r="U87" s="114"/>
      <c r="V87" s="114"/>
      <c r="W87" s="114"/>
      <c r="X87" s="114"/>
      <c r="Y87" s="114"/>
    </row>
    <row r="88" spans="1:25" ht="15.75" customHeight="1">
      <c r="A88" s="112"/>
      <c r="B88" s="114"/>
      <c r="C88" s="116"/>
      <c r="D88" s="116"/>
      <c r="E88" s="114"/>
      <c r="F88" s="114"/>
      <c r="G88" s="114"/>
      <c r="H88" s="114"/>
      <c r="I88" s="114"/>
      <c r="J88" s="114"/>
      <c r="K88" s="114"/>
      <c r="L88" s="114"/>
      <c r="M88" s="114"/>
      <c r="N88" s="114"/>
      <c r="O88" s="114"/>
      <c r="P88" s="114"/>
      <c r="Q88" s="114"/>
      <c r="R88" s="114"/>
      <c r="S88" s="114"/>
      <c r="T88" s="114"/>
      <c r="U88" s="114"/>
      <c r="V88" s="114"/>
      <c r="W88" s="114"/>
      <c r="X88" s="114"/>
      <c r="Y88" s="114"/>
    </row>
    <row r="89" spans="1:25" ht="15.75" customHeight="1">
      <c r="A89" s="112"/>
      <c r="B89" s="114"/>
      <c r="C89" s="116"/>
      <c r="D89" s="116"/>
      <c r="E89" s="114"/>
      <c r="F89" s="114"/>
      <c r="G89" s="114"/>
      <c r="H89" s="114"/>
      <c r="I89" s="114"/>
      <c r="J89" s="114"/>
      <c r="K89" s="114"/>
      <c r="L89" s="114"/>
      <c r="M89" s="114"/>
      <c r="N89" s="114"/>
      <c r="O89" s="114"/>
      <c r="P89" s="114"/>
      <c r="Q89" s="114"/>
      <c r="R89" s="114"/>
      <c r="S89" s="114"/>
      <c r="T89" s="114"/>
      <c r="U89" s="114"/>
      <c r="V89" s="114"/>
      <c r="W89" s="114"/>
      <c r="X89" s="114"/>
      <c r="Y89" s="114"/>
    </row>
    <row r="90" spans="1:25" ht="15.75" customHeight="1">
      <c r="A90" s="112"/>
      <c r="B90" s="114"/>
      <c r="C90" s="116"/>
      <c r="D90" s="116"/>
      <c r="E90" s="114"/>
      <c r="F90" s="114"/>
      <c r="G90" s="114"/>
      <c r="H90" s="114"/>
      <c r="I90" s="114"/>
      <c r="J90" s="114"/>
      <c r="K90" s="114"/>
      <c r="L90" s="114"/>
      <c r="M90" s="114"/>
      <c r="N90" s="114"/>
      <c r="O90" s="114"/>
      <c r="P90" s="114"/>
      <c r="Q90" s="114"/>
      <c r="R90" s="114"/>
      <c r="S90" s="114"/>
      <c r="T90" s="114"/>
      <c r="U90" s="114"/>
      <c r="V90" s="114"/>
      <c r="W90" s="114"/>
      <c r="X90" s="114"/>
      <c r="Y90" s="114"/>
    </row>
    <row r="91" spans="1:25" ht="15.75" customHeight="1">
      <c r="A91" s="112"/>
      <c r="B91" s="114"/>
      <c r="C91" s="116"/>
      <c r="D91" s="116"/>
      <c r="E91" s="114"/>
      <c r="F91" s="114"/>
      <c r="G91" s="114"/>
      <c r="H91" s="114"/>
      <c r="I91" s="114"/>
      <c r="J91" s="114"/>
      <c r="K91" s="114"/>
      <c r="L91" s="114"/>
      <c r="M91" s="114"/>
      <c r="N91" s="114"/>
      <c r="O91" s="114"/>
      <c r="P91" s="114"/>
      <c r="Q91" s="114"/>
      <c r="R91" s="114"/>
      <c r="S91" s="114"/>
      <c r="T91" s="114"/>
      <c r="U91" s="114"/>
      <c r="V91" s="114"/>
      <c r="W91" s="114"/>
      <c r="X91" s="114"/>
      <c r="Y91" s="114"/>
    </row>
    <row r="92" spans="1:25" ht="15.75" customHeight="1">
      <c r="A92" s="112"/>
      <c r="B92" s="114"/>
      <c r="C92" s="116"/>
      <c r="D92" s="116"/>
      <c r="E92" s="114"/>
      <c r="F92" s="114"/>
      <c r="G92" s="114"/>
      <c r="H92" s="114"/>
      <c r="I92" s="114"/>
      <c r="J92" s="114"/>
      <c r="K92" s="114"/>
      <c r="L92" s="114"/>
      <c r="M92" s="114"/>
      <c r="N92" s="114"/>
      <c r="O92" s="114"/>
      <c r="P92" s="114"/>
      <c r="Q92" s="114"/>
      <c r="R92" s="114"/>
      <c r="S92" s="114"/>
      <c r="T92" s="114"/>
      <c r="U92" s="114"/>
      <c r="V92" s="114"/>
      <c r="W92" s="114"/>
      <c r="X92" s="114"/>
      <c r="Y92" s="114"/>
    </row>
    <row r="93" spans="1:25" ht="15.75" customHeight="1">
      <c r="A93" s="112"/>
      <c r="B93" s="114"/>
      <c r="C93" s="116"/>
      <c r="D93" s="116"/>
      <c r="E93" s="114"/>
      <c r="F93" s="114"/>
      <c r="G93" s="114"/>
      <c r="H93" s="114"/>
      <c r="I93" s="114"/>
      <c r="J93" s="114"/>
      <c r="K93" s="114"/>
      <c r="L93" s="114"/>
      <c r="M93" s="114"/>
      <c r="N93" s="114"/>
      <c r="O93" s="114"/>
      <c r="P93" s="114"/>
      <c r="Q93" s="114"/>
      <c r="R93" s="114"/>
      <c r="S93" s="114"/>
      <c r="T93" s="114"/>
      <c r="U93" s="114"/>
      <c r="V93" s="114"/>
      <c r="W93" s="114"/>
      <c r="X93" s="114"/>
      <c r="Y93" s="114"/>
    </row>
    <row r="94" spans="1:25" ht="15.75" customHeight="1">
      <c r="A94" s="112"/>
      <c r="B94" s="114"/>
      <c r="C94" s="116"/>
      <c r="D94" s="116"/>
      <c r="E94" s="114"/>
      <c r="F94" s="114"/>
      <c r="G94" s="114"/>
      <c r="H94" s="114"/>
      <c r="I94" s="114"/>
      <c r="J94" s="114"/>
      <c r="K94" s="114"/>
      <c r="L94" s="114"/>
      <c r="M94" s="114"/>
      <c r="N94" s="114"/>
      <c r="O94" s="114"/>
      <c r="P94" s="114"/>
      <c r="Q94" s="114"/>
      <c r="R94" s="114"/>
      <c r="S94" s="114"/>
      <c r="T94" s="114"/>
      <c r="U94" s="114"/>
      <c r="V94" s="114"/>
      <c r="W94" s="114"/>
      <c r="X94" s="114"/>
      <c r="Y94" s="114"/>
    </row>
    <row r="95" spans="1:25" ht="15.75" customHeight="1">
      <c r="A95" s="112"/>
      <c r="B95" s="114"/>
      <c r="C95" s="116"/>
      <c r="D95" s="116"/>
      <c r="E95" s="114"/>
      <c r="F95" s="114"/>
      <c r="G95" s="114"/>
      <c r="H95" s="114"/>
      <c r="I95" s="114"/>
      <c r="J95" s="114"/>
      <c r="K95" s="114"/>
      <c r="L95" s="114"/>
      <c r="M95" s="114"/>
      <c r="N95" s="114"/>
      <c r="O95" s="114"/>
      <c r="P95" s="114"/>
      <c r="Q95" s="114"/>
      <c r="R95" s="114"/>
      <c r="S95" s="114"/>
      <c r="T95" s="114"/>
      <c r="U95" s="114"/>
      <c r="V95" s="114"/>
      <c r="W95" s="114"/>
      <c r="X95" s="114"/>
      <c r="Y95" s="114"/>
    </row>
    <row r="96" spans="1:25" ht="15.75" customHeight="1">
      <c r="A96" s="112"/>
      <c r="B96" s="114"/>
      <c r="C96" s="116"/>
      <c r="D96" s="116"/>
      <c r="E96" s="114"/>
      <c r="F96" s="114"/>
      <c r="G96" s="114"/>
      <c r="H96" s="114"/>
      <c r="I96" s="114"/>
      <c r="J96" s="114"/>
      <c r="K96" s="114"/>
      <c r="L96" s="114"/>
      <c r="M96" s="114"/>
      <c r="N96" s="114"/>
      <c r="O96" s="114"/>
      <c r="P96" s="114"/>
      <c r="Q96" s="114"/>
      <c r="R96" s="114"/>
      <c r="S96" s="114"/>
      <c r="T96" s="114"/>
      <c r="U96" s="114"/>
      <c r="V96" s="114"/>
      <c r="W96" s="114"/>
      <c r="X96" s="114"/>
      <c r="Y96" s="114"/>
    </row>
    <row r="97" spans="1:25" ht="15.75" customHeight="1">
      <c r="A97" s="112"/>
      <c r="B97" s="114"/>
      <c r="C97" s="116"/>
      <c r="D97" s="116"/>
      <c r="E97" s="114"/>
      <c r="F97" s="114"/>
      <c r="G97" s="114"/>
      <c r="H97" s="114"/>
      <c r="I97" s="114"/>
      <c r="J97" s="114"/>
      <c r="K97" s="114"/>
      <c r="L97" s="114"/>
      <c r="M97" s="114"/>
      <c r="N97" s="114"/>
      <c r="O97" s="114"/>
      <c r="P97" s="114"/>
      <c r="Q97" s="114"/>
      <c r="R97" s="114"/>
      <c r="S97" s="114"/>
      <c r="T97" s="114"/>
      <c r="U97" s="114"/>
      <c r="V97" s="114"/>
      <c r="W97" s="114"/>
      <c r="X97" s="114"/>
      <c r="Y97" s="114"/>
    </row>
    <row r="98" spans="1:25" ht="15.75" customHeight="1">
      <c r="A98" s="112"/>
      <c r="B98" s="114"/>
      <c r="C98" s="116"/>
      <c r="D98" s="116"/>
      <c r="E98" s="114"/>
      <c r="F98" s="114"/>
      <c r="G98" s="114"/>
      <c r="H98" s="114"/>
      <c r="I98" s="114"/>
      <c r="J98" s="114"/>
      <c r="K98" s="114"/>
      <c r="L98" s="114"/>
      <c r="M98" s="114"/>
      <c r="N98" s="114"/>
      <c r="O98" s="114"/>
      <c r="P98" s="114"/>
      <c r="Q98" s="114"/>
      <c r="R98" s="114"/>
      <c r="S98" s="114"/>
      <c r="T98" s="114"/>
      <c r="U98" s="114"/>
      <c r="V98" s="114"/>
      <c r="W98" s="114"/>
      <c r="X98" s="114"/>
      <c r="Y98" s="114"/>
    </row>
    <row r="99" spans="1:25" ht="15.75" customHeight="1">
      <c r="A99" s="112"/>
      <c r="B99" s="114"/>
      <c r="C99" s="116"/>
      <c r="D99" s="116"/>
      <c r="E99" s="114"/>
      <c r="F99" s="114"/>
      <c r="G99" s="114"/>
      <c r="H99" s="114"/>
      <c r="I99" s="114"/>
      <c r="J99" s="114"/>
      <c r="K99" s="114"/>
      <c r="L99" s="114"/>
      <c r="M99" s="114"/>
      <c r="N99" s="114"/>
      <c r="O99" s="114"/>
      <c r="P99" s="114"/>
      <c r="Q99" s="114"/>
      <c r="R99" s="114"/>
      <c r="S99" s="114"/>
      <c r="T99" s="114"/>
      <c r="U99" s="114"/>
      <c r="V99" s="114"/>
      <c r="W99" s="114"/>
      <c r="X99" s="114"/>
      <c r="Y99" s="114"/>
    </row>
    <row r="100" spans="1:25" ht="15.75" customHeight="1">
      <c r="A100" s="112"/>
      <c r="B100" s="114"/>
      <c r="C100" s="116"/>
      <c r="D100" s="116"/>
      <c r="E100" s="114"/>
      <c r="F100" s="114"/>
      <c r="G100" s="114"/>
      <c r="H100" s="114"/>
      <c r="I100" s="114"/>
      <c r="J100" s="114"/>
      <c r="K100" s="114"/>
      <c r="L100" s="114"/>
      <c r="M100" s="114"/>
      <c r="N100" s="114"/>
      <c r="O100" s="114"/>
      <c r="P100" s="114"/>
      <c r="Q100" s="114"/>
      <c r="R100" s="114"/>
      <c r="S100" s="114"/>
      <c r="T100" s="114"/>
      <c r="U100" s="114"/>
      <c r="V100" s="114"/>
      <c r="W100" s="114"/>
      <c r="X100" s="114"/>
      <c r="Y100" s="114"/>
    </row>
    <row r="101" spans="1:25" ht="15.75" customHeight="1">
      <c r="A101" s="112"/>
      <c r="B101" s="114"/>
      <c r="C101" s="116"/>
      <c r="D101" s="116"/>
      <c r="E101" s="114"/>
      <c r="F101" s="114"/>
      <c r="G101" s="114"/>
      <c r="H101" s="114"/>
      <c r="I101" s="114"/>
      <c r="J101" s="114"/>
      <c r="K101" s="114"/>
      <c r="L101" s="114"/>
      <c r="M101" s="114"/>
      <c r="N101" s="114"/>
      <c r="O101" s="114"/>
      <c r="P101" s="114"/>
      <c r="Q101" s="114"/>
      <c r="R101" s="114"/>
      <c r="S101" s="114"/>
      <c r="T101" s="114"/>
      <c r="U101" s="114"/>
      <c r="V101" s="114"/>
      <c r="W101" s="114"/>
      <c r="X101" s="114"/>
      <c r="Y101" s="114"/>
    </row>
    <row r="102" spans="1:25" ht="15.75" customHeight="1">
      <c r="A102" s="112"/>
      <c r="B102" s="114"/>
      <c r="C102" s="116"/>
      <c r="D102" s="116"/>
      <c r="E102" s="114"/>
      <c r="F102" s="114"/>
      <c r="G102" s="114"/>
      <c r="H102" s="114"/>
      <c r="I102" s="114"/>
      <c r="J102" s="114"/>
      <c r="K102" s="114"/>
      <c r="L102" s="114"/>
      <c r="M102" s="114"/>
      <c r="N102" s="114"/>
      <c r="O102" s="114"/>
      <c r="P102" s="114"/>
      <c r="Q102" s="114"/>
      <c r="R102" s="114"/>
      <c r="S102" s="114"/>
      <c r="T102" s="114"/>
      <c r="U102" s="114"/>
      <c r="V102" s="114"/>
      <c r="W102" s="114"/>
      <c r="X102" s="114"/>
      <c r="Y102" s="114"/>
    </row>
    <row r="103" spans="1:25" ht="15.75" customHeight="1">
      <c r="A103" s="112"/>
      <c r="B103" s="114"/>
      <c r="C103" s="116"/>
      <c r="D103" s="116"/>
      <c r="E103" s="114"/>
      <c r="F103" s="114"/>
      <c r="G103" s="114"/>
      <c r="H103" s="114"/>
      <c r="I103" s="114"/>
      <c r="J103" s="114"/>
      <c r="K103" s="114"/>
      <c r="L103" s="114"/>
      <c r="M103" s="114"/>
      <c r="N103" s="114"/>
      <c r="O103" s="114"/>
      <c r="P103" s="114"/>
      <c r="Q103" s="114"/>
      <c r="R103" s="114"/>
      <c r="S103" s="114"/>
      <c r="T103" s="114"/>
      <c r="U103" s="114"/>
      <c r="V103" s="114"/>
      <c r="W103" s="114"/>
      <c r="X103" s="114"/>
      <c r="Y103" s="114"/>
    </row>
    <row r="104" spans="1:25" ht="15.75" customHeight="1">
      <c r="A104" s="112"/>
      <c r="B104" s="114"/>
      <c r="C104" s="116"/>
      <c r="D104" s="116"/>
      <c r="E104" s="114"/>
      <c r="F104" s="114"/>
      <c r="G104" s="114"/>
      <c r="H104" s="114"/>
      <c r="I104" s="114"/>
      <c r="J104" s="114"/>
      <c r="K104" s="114"/>
      <c r="L104" s="114"/>
      <c r="M104" s="114"/>
      <c r="N104" s="114"/>
      <c r="O104" s="114"/>
      <c r="P104" s="114"/>
      <c r="Q104" s="114"/>
      <c r="R104" s="114"/>
      <c r="S104" s="114"/>
      <c r="T104" s="114"/>
      <c r="U104" s="114"/>
      <c r="V104" s="114"/>
      <c r="W104" s="114"/>
      <c r="X104" s="114"/>
      <c r="Y104" s="114"/>
    </row>
    <row r="105" spans="1:25" ht="15.75" customHeight="1">
      <c r="A105" s="112"/>
      <c r="B105" s="114"/>
      <c r="C105" s="116"/>
      <c r="D105" s="116"/>
      <c r="E105" s="114"/>
      <c r="F105" s="114"/>
      <c r="G105" s="114"/>
      <c r="H105" s="114"/>
      <c r="I105" s="114"/>
      <c r="J105" s="114"/>
      <c r="K105" s="114"/>
      <c r="L105" s="114"/>
      <c r="M105" s="114"/>
      <c r="N105" s="114"/>
      <c r="O105" s="114"/>
      <c r="P105" s="114"/>
      <c r="Q105" s="114"/>
      <c r="R105" s="114"/>
      <c r="S105" s="114"/>
      <c r="T105" s="114"/>
      <c r="U105" s="114"/>
      <c r="V105" s="114"/>
      <c r="W105" s="114"/>
      <c r="X105" s="114"/>
      <c r="Y105" s="114"/>
    </row>
    <row r="106" spans="1:25" ht="15.75" customHeight="1">
      <c r="A106" s="112"/>
      <c r="B106" s="114"/>
      <c r="C106" s="116"/>
      <c r="D106" s="116"/>
      <c r="E106" s="114"/>
      <c r="F106" s="114"/>
      <c r="G106" s="114"/>
      <c r="H106" s="114"/>
      <c r="I106" s="114"/>
      <c r="J106" s="114"/>
      <c r="K106" s="114"/>
      <c r="L106" s="114"/>
      <c r="M106" s="114"/>
      <c r="N106" s="114"/>
      <c r="O106" s="114"/>
      <c r="P106" s="114"/>
      <c r="Q106" s="114"/>
      <c r="R106" s="114"/>
      <c r="S106" s="114"/>
      <c r="T106" s="114"/>
      <c r="U106" s="114"/>
      <c r="V106" s="114"/>
      <c r="W106" s="114"/>
      <c r="X106" s="114"/>
      <c r="Y106" s="114"/>
    </row>
    <row r="107" spans="1:25" ht="15.75" customHeight="1">
      <c r="A107" s="112"/>
      <c r="B107" s="114"/>
      <c r="C107" s="116"/>
      <c r="D107" s="116"/>
      <c r="E107" s="114"/>
      <c r="F107" s="114"/>
      <c r="G107" s="114"/>
      <c r="H107" s="114"/>
      <c r="I107" s="114"/>
      <c r="J107" s="114"/>
      <c r="K107" s="114"/>
      <c r="L107" s="114"/>
      <c r="M107" s="114"/>
      <c r="N107" s="114"/>
      <c r="O107" s="114"/>
      <c r="P107" s="114"/>
      <c r="Q107" s="114"/>
      <c r="R107" s="114"/>
      <c r="S107" s="114"/>
      <c r="T107" s="114"/>
      <c r="U107" s="114"/>
      <c r="V107" s="114"/>
      <c r="W107" s="114"/>
      <c r="X107" s="114"/>
      <c r="Y107" s="114"/>
    </row>
    <row r="108" spans="1:25" ht="15.75" customHeight="1">
      <c r="A108" s="112"/>
      <c r="B108" s="114"/>
      <c r="C108" s="116"/>
      <c r="D108" s="116"/>
      <c r="E108" s="114"/>
      <c r="F108" s="114"/>
      <c r="G108" s="114"/>
      <c r="H108" s="114"/>
      <c r="I108" s="114"/>
      <c r="J108" s="114"/>
      <c r="K108" s="114"/>
      <c r="L108" s="114"/>
      <c r="M108" s="114"/>
      <c r="N108" s="114"/>
      <c r="O108" s="114"/>
      <c r="P108" s="114"/>
      <c r="Q108" s="114"/>
      <c r="R108" s="114"/>
      <c r="S108" s="114"/>
      <c r="T108" s="114"/>
      <c r="U108" s="114"/>
      <c r="V108" s="114"/>
      <c r="W108" s="114"/>
      <c r="X108" s="114"/>
      <c r="Y108" s="114"/>
    </row>
    <row r="109" spans="1:25" ht="15.75" customHeight="1">
      <c r="A109" s="112"/>
      <c r="B109" s="114"/>
      <c r="C109" s="116"/>
      <c r="D109" s="116"/>
      <c r="E109" s="114"/>
      <c r="F109" s="114"/>
      <c r="G109" s="114"/>
      <c r="H109" s="114"/>
      <c r="I109" s="114"/>
      <c r="J109" s="114"/>
      <c r="K109" s="114"/>
      <c r="L109" s="114"/>
      <c r="M109" s="114"/>
      <c r="N109" s="114"/>
      <c r="O109" s="114"/>
      <c r="P109" s="114"/>
      <c r="Q109" s="114"/>
      <c r="R109" s="114"/>
      <c r="S109" s="114"/>
      <c r="T109" s="114"/>
      <c r="U109" s="114"/>
      <c r="V109" s="114"/>
      <c r="W109" s="114"/>
      <c r="X109" s="114"/>
      <c r="Y109" s="114"/>
    </row>
    <row r="110" spans="1:25" ht="15.75" customHeight="1">
      <c r="A110" s="112"/>
      <c r="B110" s="114"/>
      <c r="C110" s="116"/>
      <c r="D110" s="116"/>
      <c r="E110" s="114"/>
      <c r="F110" s="114"/>
      <c r="G110" s="114"/>
      <c r="H110" s="114"/>
      <c r="I110" s="114"/>
      <c r="J110" s="114"/>
      <c r="K110" s="114"/>
      <c r="L110" s="114"/>
      <c r="M110" s="114"/>
      <c r="N110" s="114"/>
      <c r="O110" s="114"/>
      <c r="P110" s="114"/>
      <c r="Q110" s="114"/>
      <c r="R110" s="114"/>
      <c r="S110" s="114"/>
      <c r="T110" s="114"/>
      <c r="U110" s="114"/>
      <c r="V110" s="114"/>
      <c r="W110" s="114"/>
      <c r="X110" s="114"/>
      <c r="Y110" s="114"/>
    </row>
    <row r="111" spans="1:25" ht="15.75" customHeight="1">
      <c r="A111" s="112"/>
      <c r="B111" s="114"/>
      <c r="C111" s="116"/>
      <c r="D111" s="116"/>
      <c r="E111" s="114"/>
      <c r="F111" s="114"/>
      <c r="G111" s="114"/>
      <c r="H111" s="114"/>
      <c r="I111" s="114"/>
      <c r="J111" s="114"/>
      <c r="K111" s="114"/>
      <c r="L111" s="114"/>
      <c r="M111" s="114"/>
      <c r="N111" s="114"/>
      <c r="O111" s="114"/>
      <c r="P111" s="114"/>
      <c r="Q111" s="114"/>
      <c r="R111" s="114"/>
      <c r="S111" s="114"/>
      <c r="T111" s="114"/>
      <c r="U111" s="114"/>
      <c r="V111" s="114"/>
      <c r="W111" s="114"/>
      <c r="X111" s="114"/>
      <c r="Y111" s="114"/>
    </row>
    <row r="112" spans="1:25" ht="15.75" customHeight="1">
      <c r="A112" s="112"/>
      <c r="B112" s="114"/>
      <c r="C112" s="116"/>
      <c r="D112" s="116"/>
      <c r="E112" s="114"/>
      <c r="F112" s="114"/>
      <c r="G112" s="114"/>
      <c r="H112" s="114"/>
      <c r="I112" s="114"/>
      <c r="J112" s="114"/>
      <c r="K112" s="114"/>
      <c r="L112" s="114"/>
      <c r="M112" s="114"/>
      <c r="N112" s="114"/>
      <c r="O112" s="114"/>
      <c r="P112" s="114"/>
      <c r="Q112" s="114"/>
      <c r="R112" s="114"/>
      <c r="S112" s="114"/>
      <c r="T112" s="114"/>
      <c r="U112" s="114"/>
      <c r="V112" s="114"/>
      <c r="W112" s="114"/>
      <c r="X112" s="114"/>
      <c r="Y112" s="114"/>
    </row>
    <row r="113" spans="1:25" ht="15.75" customHeight="1">
      <c r="A113" s="112"/>
      <c r="B113" s="114"/>
      <c r="C113" s="116"/>
      <c r="D113" s="116"/>
      <c r="E113" s="114"/>
      <c r="F113" s="114"/>
      <c r="G113" s="114"/>
      <c r="H113" s="114"/>
      <c r="I113" s="114"/>
      <c r="J113" s="114"/>
      <c r="K113" s="114"/>
      <c r="L113" s="114"/>
      <c r="M113" s="114"/>
      <c r="N113" s="114"/>
      <c r="O113" s="114"/>
      <c r="P113" s="114"/>
      <c r="Q113" s="114"/>
      <c r="R113" s="114"/>
      <c r="S113" s="114"/>
      <c r="T113" s="114"/>
      <c r="U113" s="114"/>
      <c r="V113" s="114"/>
      <c r="W113" s="114"/>
      <c r="X113" s="114"/>
      <c r="Y113" s="114"/>
    </row>
    <row r="114" spans="1:25" ht="15.75" customHeight="1">
      <c r="A114" s="112"/>
      <c r="B114" s="114"/>
      <c r="C114" s="116"/>
      <c r="D114" s="116"/>
      <c r="E114" s="114"/>
      <c r="F114" s="114"/>
      <c r="G114" s="114"/>
      <c r="H114" s="114"/>
      <c r="I114" s="114"/>
      <c r="J114" s="114"/>
      <c r="K114" s="114"/>
      <c r="L114" s="114"/>
      <c r="M114" s="114"/>
      <c r="N114" s="114"/>
      <c r="O114" s="114"/>
      <c r="P114" s="114"/>
      <c r="Q114" s="114"/>
      <c r="R114" s="114"/>
      <c r="S114" s="114"/>
      <c r="T114" s="114"/>
      <c r="U114" s="114"/>
      <c r="V114" s="114"/>
      <c r="W114" s="114"/>
      <c r="X114" s="114"/>
      <c r="Y114" s="114"/>
    </row>
    <row r="115" spans="1:25" ht="15.75" customHeight="1">
      <c r="A115" s="112"/>
      <c r="B115" s="114"/>
      <c r="C115" s="116"/>
      <c r="D115" s="116"/>
      <c r="E115" s="114"/>
      <c r="F115" s="114"/>
      <c r="G115" s="114"/>
      <c r="H115" s="114"/>
      <c r="I115" s="114"/>
      <c r="J115" s="114"/>
      <c r="K115" s="114"/>
      <c r="L115" s="114"/>
      <c r="M115" s="114"/>
      <c r="N115" s="114"/>
      <c r="O115" s="114"/>
      <c r="P115" s="114"/>
      <c r="Q115" s="114"/>
      <c r="R115" s="114"/>
      <c r="S115" s="114"/>
      <c r="T115" s="114"/>
      <c r="U115" s="114"/>
      <c r="V115" s="114"/>
      <c r="W115" s="114"/>
      <c r="X115" s="114"/>
      <c r="Y115" s="114"/>
    </row>
    <row r="116" spans="1:25" ht="15.75" customHeight="1">
      <c r="A116" s="112"/>
      <c r="B116" s="114"/>
      <c r="C116" s="116"/>
      <c r="D116" s="116"/>
      <c r="E116" s="114"/>
      <c r="F116" s="114"/>
      <c r="G116" s="114"/>
      <c r="H116" s="114"/>
      <c r="I116" s="114"/>
      <c r="J116" s="114"/>
      <c r="K116" s="114"/>
      <c r="L116" s="114"/>
      <c r="M116" s="114"/>
      <c r="N116" s="114"/>
      <c r="O116" s="114"/>
      <c r="P116" s="114"/>
      <c r="Q116" s="114"/>
      <c r="R116" s="114"/>
      <c r="S116" s="114"/>
      <c r="T116" s="114"/>
      <c r="U116" s="114"/>
      <c r="V116" s="114"/>
      <c r="W116" s="114"/>
      <c r="X116" s="114"/>
      <c r="Y116" s="114"/>
    </row>
    <row r="117" spans="1:25" ht="15.75" customHeight="1">
      <c r="A117" s="112"/>
      <c r="B117" s="114"/>
      <c r="C117" s="116"/>
      <c r="D117" s="116"/>
      <c r="E117" s="114"/>
      <c r="F117" s="114"/>
      <c r="G117" s="114"/>
      <c r="H117" s="114"/>
      <c r="I117" s="114"/>
      <c r="J117" s="114"/>
      <c r="K117" s="114"/>
      <c r="L117" s="114"/>
      <c r="M117" s="114"/>
      <c r="N117" s="114"/>
      <c r="O117" s="114"/>
      <c r="P117" s="114"/>
      <c r="Q117" s="114"/>
      <c r="R117" s="114"/>
      <c r="S117" s="114"/>
      <c r="T117" s="114"/>
      <c r="U117" s="114"/>
      <c r="V117" s="114"/>
      <c r="W117" s="114"/>
      <c r="X117" s="114"/>
      <c r="Y117" s="114"/>
    </row>
    <row r="118" spans="1:25" ht="15.75" customHeight="1">
      <c r="A118" s="112"/>
      <c r="B118" s="114"/>
      <c r="C118" s="116"/>
      <c r="D118" s="116"/>
      <c r="E118" s="114"/>
      <c r="F118" s="114"/>
      <c r="G118" s="114"/>
      <c r="H118" s="114"/>
      <c r="I118" s="114"/>
      <c r="J118" s="114"/>
      <c r="K118" s="114"/>
      <c r="L118" s="114"/>
      <c r="M118" s="114"/>
      <c r="N118" s="114"/>
      <c r="O118" s="114"/>
      <c r="P118" s="114"/>
      <c r="Q118" s="114"/>
      <c r="R118" s="114"/>
      <c r="S118" s="114"/>
      <c r="T118" s="114"/>
      <c r="U118" s="114"/>
      <c r="V118" s="114"/>
      <c r="W118" s="114"/>
      <c r="X118" s="114"/>
      <c r="Y118" s="114"/>
    </row>
    <row r="119" spans="1:25" ht="15.75" customHeight="1">
      <c r="A119" s="112"/>
      <c r="B119" s="114"/>
      <c r="C119" s="116"/>
      <c r="D119" s="116"/>
      <c r="E119" s="114"/>
      <c r="F119" s="114"/>
      <c r="G119" s="114"/>
      <c r="H119" s="114"/>
      <c r="I119" s="114"/>
      <c r="J119" s="114"/>
      <c r="K119" s="114"/>
      <c r="L119" s="114"/>
      <c r="M119" s="114"/>
      <c r="N119" s="114"/>
      <c r="O119" s="114"/>
      <c r="P119" s="114"/>
      <c r="Q119" s="114"/>
      <c r="R119" s="114"/>
      <c r="S119" s="114"/>
      <c r="T119" s="114"/>
      <c r="U119" s="114"/>
      <c r="V119" s="114"/>
      <c r="W119" s="114"/>
      <c r="X119" s="114"/>
      <c r="Y119" s="114"/>
    </row>
    <row r="120" spans="1:25" ht="15.75" customHeight="1">
      <c r="A120" s="112"/>
      <c r="B120" s="114"/>
      <c r="C120" s="116"/>
      <c r="D120" s="116"/>
      <c r="E120" s="114"/>
      <c r="F120" s="114"/>
      <c r="G120" s="114"/>
      <c r="H120" s="114"/>
      <c r="I120" s="114"/>
      <c r="J120" s="114"/>
      <c r="K120" s="114"/>
      <c r="L120" s="114"/>
      <c r="M120" s="114"/>
      <c r="N120" s="114"/>
      <c r="O120" s="114"/>
      <c r="P120" s="114"/>
      <c r="Q120" s="114"/>
      <c r="R120" s="114"/>
      <c r="S120" s="114"/>
      <c r="T120" s="114"/>
      <c r="U120" s="114"/>
      <c r="V120" s="114"/>
      <c r="W120" s="114"/>
      <c r="X120" s="114"/>
      <c r="Y120" s="114"/>
    </row>
    <row r="121" spans="1:25" ht="15.75" customHeight="1">
      <c r="A121" s="112"/>
      <c r="B121" s="114"/>
      <c r="C121" s="116"/>
      <c r="D121" s="116"/>
      <c r="E121" s="114"/>
      <c r="F121" s="114"/>
      <c r="G121" s="114"/>
      <c r="H121" s="114"/>
      <c r="I121" s="114"/>
      <c r="J121" s="114"/>
      <c r="K121" s="114"/>
      <c r="L121" s="114"/>
      <c r="M121" s="114"/>
      <c r="N121" s="114"/>
      <c r="O121" s="114"/>
      <c r="P121" s="114"/>
      <c r="Q121" s="114"/>
      <c r="R121" s="114"/>
      <c r="S121" s="114"/>
      <c r="T121" s="114"/>
      <c r="U121" s="114"/>
      <c r="V121" s="114"/>
      <c r="W121" s="114"/>
      <c r="X121" s="114"/>
      <c r="Y121" s="114"/>
    </row>
    <row r="122" spans="1:25" ht="15.75" customHeight="1">
      <c r="A122" s="112"/>
      <c r="B122" s="114"/>
      <c r="C122" s="116"/>
      <c r="D122" s="116"/>
      <c r="E122" s="114"/>
      <c r="F122" s="114"/>
      <c r="G122" s="114"/>
      <c r="H122" s="114"/>
      <c r="I122" s="114"/>
      <c r="J122" s="114"/>
      <c r="K122" s="114"/>
      <c r="L122" s="114"/>
      <c r="M122" s="114"/>
      <c r="N122" s="114"/>
      <c r="O122" s="114"/>
      <c r="P122" s="114"/>
      <c r="Q122" s="114"/>
      <c r="R122" s="114"/>
      <c r="S122" s="114"/>
      <c r="T122" s="114"/>
      <c r="U122" s="114"/>
      <c r="V122" s="114"/>
      <c r="W122" s="114"/>
      <c r="X122" s="114"/>
      <c r="Y122" s="114"/>
    </row>
    <row r="123" spans="1:25" ht="15.75" customHeight="1">
      <c r="A123" s="112"/>
      <c r="B123" s="114"/>
      <c r="C123" s="116"/>
      <c r="D123" s="116"/>
      <c r="E123" s="114"/>
      <c r="F123" s="114"/>
      <c r="G123" s="114"/>
      <c r="H123" s="114"/>
      <c r="I123" s="114"/>
      <c r="J123" s="114"/>
      <c r="K123" s="114"/>
      <c r="L123" s="114"/>
      <c r="M123" s="114"/>
      <c r="N123" s="114"/>
      <c r="O123" s="114"/>
      <c r="P123" s="114"/>
      <c r="Q123" s="114"/>
      <c r="R123" s="114"/>
      <c r="S123" s="114"/>
      <c r="T123" s="114"/>
      <c r="U123" s="114"/>
      <c r="V123" s="114"/>
      <c r="W123" s="114"/>
      <c r="X123" s="114"/>
      <c r="Y123" s="114"/>
    </row>
    <row r="124" spans="1:25" ht="15.75" customHeight="1">
      <c r="A124" s="112"/>
      <c r="B124" s="114"/>
      <c r="C124" s="116"/>
      <c r="D124" s="116"/>
      <c r="E124" s="114"/>
      <c r="F124" s="114"/>
      <c r="G124" s="114"/>
      <c r="H124" s="114"/>
      <c r="I124" s="114"/>
      <c r="J124" s="114"/>
      <c r="K124" s="114"/>
      <c r="L124" s="114"/>
      <c r="M124" s="114"/>
      <c r="N124" s="114"/>
      <c r="O124" s="114"/>
      <c r="P124" s="114"/>
      <c r="Q124" s="114"/>
      <c r="R124" s="114"/>
      <c r="S124" s="114"/>
      <c r="T124" s="114"/>
      <c r="U124" s="114"/>
      <c r="V124" s="114"/>
      <c r="W124" s="114"/>
      <c r="X124" s="114"/>
      <c r="Y124" s="114"/>
    </row>
    <row r="125" spans="1:25" ht="15.75" customHeight="1">
      <c r="A125" s="112"/>
      <c r="B125" s="114"/>
      <c r="C125" s="116"/>
      <c r="D125" s="116"/>
      <c r="E125" s="114"/>
      <c r="F125" s="114"/>
      <c r="G125" s="114"/>
      <c r="H125" s="114"/>
      <c r="I125" s="114"/>
      <c r="J125" s="114"/>
      <c r="K125" s="114"/>
      <c r="L125" s="114"/>
      <c r="M125" s="114"/>
      <c r="N125" s="114"/>
      <c r="O125" s="114"/>
      <c r="P125" s="114"/>
      <c r="Q125" s="114"/>
      <c r="R125" s="114"/>
      <c r="S125" s="114"/>
      <c r="T125" s="114"/>
      <c r="U125" s="114"/>
      <c r="V125" s="114"/>
      <c r="W125" s="114"/>
      <c r="X125" s="114"/>
      <c r="Y125" s="114"/>
    </row>
    <row r="126" spans="1:25" ht="15.75" customHeight="1">
      <c r="A126" s="112"/>
      <c r="B126" s="114"/>
      <c r="C126" s="116"/>
      <c r="D126" s="116"/>
      <c r="E126" s="114"/>
      <c r="F126" s="114"/>
      <c r="G126" s="114"/>
      <c r="H126" s="114"/>
      <c r="I126" s="114"/>
      <c r="J126" s="114"/>
      <c r="K126" s="114"/>
      <c r="L126" s="114"/>
      <c r="M126" s="114"/>
      <c r="N126" s="114"/>
      <c r="O126" s="114"/>
      <c r="P126" s="114"/>
      <c r="Q126" s="114"/>
      <c r="R126" s="114"/>
      <c r="S126" s="114"/>
      <c r="T126" s="114"/>
      <c r="U126" s="114"/>
      <c r="V126" s="114"/>
      <c r="W126" s="114"/>
      <c r="X126" s="114"/>
      <c r="Y126" s="114"/>
    </row>
    <row r="127" spans="1:25" ht="15.75" customHeight="1">
      <c r="A127" s="112"/>
      <c r="B127" s="114"/>
      <c r="C127" s="116"/>
      <c r="D127" s="116"/>
      <c r="E127" s="114"/>
      <c r="F127" s="114"/>
      <c r="G127" s="114"/>
      <c r="H127" s="114"/>
      <c r="I127" s="114"/>
      <c r="J127" s="114"/>
      <c r="K127" s="114"/>
      <c r="L127" s="114"/>
      <c r="M127" s="114"/>
      <c r="N127" s="114"/>
      <c r="O127" s="114"/>
      <c r="P127" s="114"/>
      <c r="Q127" s="114"/>
      <c r="R127" s="114"/>
      <c r="S127" s="114"/>
      <c r="T127" s="114"/>
      <c r="U127" s="114"/>
      <c r="V127" s="114"/>
      <c r="W127" s="114"/>
      <c r="X127" s="114"/>
      <c r="Y127" s="114"/>
    </row>
    <row r="128" spans="1:25" ht="15.75" customHeight="1">
      <c r="A128" s="112"/>
      <c r="B128" s="114"/>
      <c r="C128" s="116"/>
      <c r="D128" s="116"/>
      <c r="E128" s="114"/>
      <c r="F128" s="114"/>
      <c r="G128" s="114"/>
      <c r="H128" s="114"/>
      <c r="I128" s="114"/>
      <c r="J128" s="114"/>
      <c r="K128" s="114"/>
      <c r="L128" s="114"/>
      <c r="M128" s="114"/>
      <c r="N128" s="114"/>
      <c r="O128" s="114"/>
      <c r="P128" s="114"/>
      <c r="Q128" s="114"/>
      <c r="R128" s="114"/>
      <c r="S128" s="114"/>
      <c r="T128" s="114"/>
      <c r="U128" s="114"/>
      <c r="V128" s="114"/>
      <c r="W128" s="114"/>
      <c r="X128" s="114"/>
      <c r="Y128" s="114"/>
    </row>
    <row r="129" spans="1:25" ht="15.75" customHeight="1">
      <c r="A129" s="112"/>
      <c r="B129" s="114"/>
      <c r="C129" s="116"/>
      <c r="D129" s="116"/>
      <c r="E129" s="114"/>
      <c r="F129" s="114"/>
      <c r="G129" s="114"/>
      <c r="H129" s="114"/>
      <c r="I129" s="114"/>
      <c r="J129" s="114"/>
      <c r="K129" s="114"/>
      <c r="L129" s="114"/>
      <c r="M129" s="114"/>
      <c r="N129" s="114"/>
      <c r="O129" s="114"/>
      <c r="P129" s="114"/>
      <c r="Q129" s="114"/>
      <c r="R129" s="114"/>
      <c r="S129" s="114"/>
      <c r="T129" s="114"/>
      <c r="U129" s="114"/>
      <c r="V129" s="114"/>
      <c r="W129" s="114"/>
      <c r="X129" s="114"/>
      <c r="Y129" s="114"/>
    </row>
    <row r="130" spans="1:25" ht="15.75" customHeight="1">
      <c r="A130" s="112"/>
      <c r="B130" s="114"/>
      <c r="C130" s="116"/>
      <c r="D130" s="116"/>
      <c r="E130" s="114"/>
      <c r="F130" s="114"/>
      <c r="G130" s="114"/>
      <c r="H130" s="114"/>
      <c r="I130" s="114"/>
      <c r="J130" s="114"/>
      <c r="K130" s="114"/>
      <c r="L130" s="114"/>
      <c r="M130" s="114"/>
      <c r="N130" s="114"/>
      <c r="O130" s="114"/>
      <c r="P130" s="114"/>
      <c r="Q130" s="114"/>
      <c r="R130" s="114"/>
      <c r="S130" s="114"/>
      <c r="T130" s="114"/>
      <c r="U130" s="114"/>
      <c r="V130" s="114"/>
      <c r="W130" s="114"/>
      <c r="X130" s="114"/>
      <c r="Y130" s="114"/>
    </row>
    <row r="131" spans="1:25" ht="15.75" customHeight="1">
      <c r="A131" s="112"/>
      <c r="B131" s="114"/>
      <c r="C131" s="116"/>
      <c r="D131" s="116"/>
      <c r="E131" s="114"/>
      <c r="F131" s="114"/>
      <c r="G131" s="114"/>
      <c r="H131" s="114"/>
      <c r="I131" s="114"/>
      <c r="J131" s="114"/>
      <c r="K131" s="114"/>
      <c r="L131" s="114"/>
      <c r="M131" s="114"/>
      <c r="N131" s="114"/>
      <c r="O131" s="114"/>
      <c r="P131" s="114"/>
      <c r="Q131" s="114"/>
      <c r="R131" s="114"/>
      <c r="S131" s="114"/>
      <c r="T131" s="114"/>
      <c r="U131" s="114"/>
      <c r="V131" s="114"/>
      <c r="W131" s="114"/>
      <c r="X131" s="114"/>
      <c r="Y131" s="114"/>
    </row>
    <row r="132" spans="1:25" ht="15.75" customHeight="1">
      <c r="A132" s="112"/>
      <c r="B132" s="114"/>
      <c r="C132" s="116"/>
      <c r="D132" s="116"/>
      <c r="E132" s="114"/>
      <c r="F132" s="114"/>
      <c r="G132" s="114"/>
      <c r="H132" s="114"/>
      <c r="I132" s="114"/>
      <c r="J132" s="114"/>
      <c r="K132" s="114"/>
      <c r="L132" s="114"/>
      <c r="M132" s="114"/>
      <c r="N132" s="114"/>
      <c r="O132" s="114"/>
      <c r="P132" s="114"/>
      <c r="Q132" s="114"/>
      <c r="R132" s="114"/>
      <c r="S132" s="114"/>
      <c r="T132" s="114"/>
      <c r="U132" s="114"/>
      <c r="V132" s="114"/>
      <c r="W132" s="114"/>
      <c r="X132" s="114"/>
      <c r="Y132" s="114"/>
    </row>
    <row r="133" spans="1:25" ht="15.75" customHeight="1">
      <c r="A133" s="112"/>
      <c r="B133" s="114"/>
      <c r="C133" s="116"/>
      <c r="D133" s="116"/>
      <c r="E133" s="114"/>
      <c r="F133" s="114"/>
      <c r="G133" s="114"/>
      <c r="H133" s="114"/>
      <c r="I133" s="114"/>
      <c r="J133" s="114"/>
      <c r="K133" s="114"/>
      <c r="L133" s="114"/>
      <c r="M133" s="114"/>
      <c r="N133" s="114"/>
      <c r="O133" s="114"/>
      <c r="P133" s="114"/>
      <c r="Q133" s="114"/>
      <c r="R133" s="114"/>
      <c r="S133" s="114"/>
      <c r="T133" s="114"/>
      <c r="U133" s="114"/>
      <c r="V133" s="114"/>
      <c r="W133" s="114"/>
      <c r="X133" s="114"/>
      <c r="Y133" s="114"/>
    </row>
    <row r="134" spans="1:25" ht="15.75" customHeight="1">
      <c r="A134" s="112"/>
      <c r="B134" s="114"/>
      <c r="C134" s="116"/>
      <c r="D134" s="116"/>
      <c r="E134" s="114"/>
      <c r="F134" s="114"/>
      <c r="G134" s="114"/>
      <c r="H134" s="114"/>
      <c r="I134" s="114"/>
      <c r="J134" s="114"/>
      <c r="K134" s="114"/>
      <c r="L134" s="114"/>
      <c r="M134" s="114"/>
      <c r="N134" s="114"/>
      <c r="O134" s="114"/>
      <c r="P134" s="114"/>
      <c r="Q134" s="114"/>
      <c r="R134" s="114"/>
      <c r="S134" s="114"/>
      <c r="T134" s="114"/>
      <c r="U134" s="114"/>
      <c r="V134" s="114"/>
      <c r="W134" s="114"/>
      <c r="X134" s="114"/>
      <c r="Y134" s="114"/>
    </row>
    <row r="135" spans="1:25" ht="15.75" customHeight="1">
      <c r="A135" s="112"/>
      <c r="B135" s="114"/>
      <c r="C135" s="116"/>
      <c r="D135" s="116"/>
      <c r="E135" s="114"/>
      <c r="F135" s="114"/>
      <c r="G135" s="114"/>
      <c r="H135" s="114"/>
      <c r="I135" s="114"/>
      <c r="J135" s="114"/>
      <c r="K135" s="114"/>
      <c r="L135" s="114"/>
      <c r="M135" s="114"/>
      <c r="N135" s="114"/>
      <c r="O135" s="114"/>
      <c r="P135" s="114"/>
      <c r="Q135" s="114"/>
      <c r="R135" s="114"/>
      <c r="S135" s="114"/>
      <c r="T135" s="114"/>
      <c r="U135" s="114"/>
      <c r="V135" s="114"/>
      <c r="W135" s="114"/>
      <c r="X135" s="114"/>
      <c r="Y135" s="114"/>
    </row>
    <row r="136" spans="1:25" ht="15.75" customHeight="1">
      <c r="A136" s="112"/>
      <c r="B136" s="114"/>
      <c r="C136" s="116"/>
      <c r="D136" s="116"/>
      <c r="E136" s="114"/>
      <c r="F136" s="114"/>
      <c r="G136" s="114"/>
      <c r="H136" s="114"/>
      <c r="I136" s="114"/>
      <c r="J136" s="114"/>
      <c r="K136" s="114"/>
      <c r="L136" s="114"/>
      <c r="M136" s="114"/>
      <c r="N136" s="114"/>
      <c r="O136" s="114"/>
      <c r="P136" s="114"/>
      <c r="Q136" s="114"/>
      <c r="R136" s="114"/>
      <c r="S136" s="114"/>
      <c r="T136" s="114"/>
      <c r="U136" s="114"/>
      <c r="V136" s="114"/>
      <c r="W136" s="114"/>
      <c r="X136" s="114"/>
      <c r="Y136" s="114"/>
    </row>
    <row r="137" spans="1:25" ht="15.75" customHeight="1">
      <c r="A137" s="112"/>
      <c r="B137" s="114"/>
      <c r="C137" s="116"/>
      <c r="D137" s="116"/>
      <c r="E137" s="114"/>
      <c r="F137" s="114"/>
      <c r="G137" s="114"/>
      <c r="H137" s="114"/>
      <c r="I137" s="114"/>
      <c r="J137" s="114"/>
      <c r="K137" s="114"/>
      <c r="L137" s="114"/>
      <c r="M137" s="114"/>
      <c r="N137" s="114"/>
      <c r="O137" s="114"/>
      <c r="P137" s="114"/>
      <c r="Q137" s="114"/>
      <c r="R137" s="114"/>
      <c r="S137" s="114"/>
      <c r="T137" s="114"/>
      <c r="U137" s="114"/>
      <c r="V137" s="114"/>
      <c r="W137" s="114"/>
      <c r="X137" s="114"/>
      <c r="Y137" s="114"/>
    </row>
    <row r="138" spans="1:25" ht="15.75" customHeight="1">
      <c r="A138" s="112"/>
      <c r="B138" s="114"/>
      <c r="C138" s="116"/>
      <c r="D138" s="116"/>
      <c r="E138" s="114"/>
      <c r="F138" s="114"/>
      <c r="G138" s="114"/>
      <c r="H138" s="114"/>
      <c r="I138" s="114"/>
      <c r="J138" s="114"/>
      <c r="K138" s="114"/>
      <c r="L138" s="114"/>
      <c r="M138" s="114"/>
      <c r="N138" s="114"/>
      <c r="O138" s="114"/>
      <c r="P138" s="114"/>
      <c r="Q138" s="114"/>
      <c r="R138" s="114"/>
      <c r="S138" s="114"/>
      <c r="T138" s="114"/>
      <c r="U138" s="114"/>
      <c r="V138" s="114"/>
      <c r="W138" s="114"/>
      <c r="X138" s="114"/>
      <c r="Y138" s="114"/>
    </row>
    <row r="139" spans="1:25" ht="15.75" customHeight="1">
      <c r="A139" s="112"/>
      <c r="B139" s="114"/>
      <c r="C139" s="116"/>
      <c r="D139" s="116"/>
      <c r="E139" s="114"/>
      <c r="F139" s="114"/>
      <c r="G139" s="114"/>
      <c r="H139" s="114"/>
      <c r="I139" s="114"/>
      <c r="J139" s="114"/>
      <c r="K139" s="114"/>
      <c r="L139" s="114"/>
      <c r="M139" s="114"/>
      <c r="N139" s="114"/>
      <c r="O139" s="114"/>
      <c r="P139" s="114"/>
      <c r="Q139" s="114"/>
      <c r="R139" s="114"/>
      <c r="S139" s="114"/>
      <c r="T139" s="114"/>
      <c r="U139" s="114"/>
      <c r="V139" s="114"/>
      <c r="W139" s="114"/>
      <c r="X139" s="114"/>
      <c r="Y139" s="114"/>
    </row>
    <row r="140" spans="1:25" ht="15.75" customHeight="1">
      <c r="A140" s="112"/>
      <c r="B140" s="114"/>
      <c r="C140" s="116"/>
      <c r="D140" s="116"/>
      <c r="E140" s="114"/>
      <c r="F140" s="114"/>
      <c r="G140" s="114"/>
      <c r="H140" s="114"/>
      <c r="I140" s="114"/>
      <c r="J140" s="114"/>
      <c r="K140" s="114"/>
      <c r="L140" s="114"/>
      <c r="M140" s="114"/>
      <c r="N140" s="114"/>
      <c r="O140" s="114"/>
      <c r="P140" s="114"/>
      <c r="Q140" s="114"/>
      <c r="R140" s="114"/>
      <c r="S140" s="114"/>
      <c r="T140" s="114"/>
      <c r="U140" s="114"/>
      <c r="V140" s="114"/>
      <c r="W140" s="114"/>
      <c r="X140" s="114"/>
      <c r="Y140" s="114"/>
    </row>
    <row r="141" spans="1:25" ht="15.75" customHeight="1">
      <c r="A141" s="112"/>
      <c r="B141" s="114"/>
      <c r="C141" s="116"/>
      <c r="D141" s="116"/>
      <c r="E141" s="114"/>
      <c r="F141" s="114"/>
      <c r="G141" s="114"/>
      <c r="H141" s="114"/>
      <c r="I141" s="114"/>
      <c r="J141" s="114"/>
      <c r="K141" s="114"/>
      <c r="L141" s="114"/>
      <c r="M141" s="114"/>
      <c r="N141" s="114"/>
      <c r="O141" s="114"/>
      <c r="P141" s="114"/>
      <c r="Q141" s="114"/>
      <c r="R141" s="114"/>
      <c r="S141" s="114"/>
      <c r="T141" s="114"/>
      <c r="U141" s="114"/>
      <c r="V141" s="114"/>
      <c r="W141" s="114"/>
      <c r="X141" s="114"/>
      <c r="Y141" s="114"/>
    </row>
    <row r="142" spans="1:25" ht="15.75" customHeight="1">
      <c r="A142" s="112"/>
      <c r="B142" s="114"/>
      <c r="C142" s="116"/>
      <c r="D142" s="116"/>
      <c r="E142" s="114"/>
      <c r="F142" s="114"/>
      <c r="G142" s="114"/>
      <c r="H142" s="114"/>
      <c r="I142" s="114"/>
      <c r="J142" s="114"/>
      <c r="K142" s="114"/>
      <c r="L142" s="114"/>
      <c r="M142" s="114"/>
      <c r="N142" s="114"/>
      <c r="O142" s="114"/>
      <c r="P142" s="114"/>
      <c r="Q142" s="114"/>
      <c r="R142" s="114"/>
      <c r="S142" s="114"/>
      <c r="T142" s="114"/>
      <c r="U142" s="114"/>
      <c r="V142" s="114"/>
      <c r="W142" s="114"/>
      <c r="X142" s="114"/>
      <c r="Y142" s="114"/>
    </row>
    <row r="143" spans="1:25" ht="15.75" customHeight="1">
      <c r="A143" s="112"/>
      <c r="B143" s="114"/>
      <c r="C143" s="116"/>
      <c r="D143" s="116"/>
      <c r="E143" s="114"/>
      <c r="F143" s="114"/>
      <c r="G143" s="114"/>
      <c r="H143" s="114"/>
      <c r="I143" s="114"/>
      <c r="J143" s="114"/>
      <c r="K143" s="114"/>
      <c r="L143" s="114"/>
      <c r="M143" s="114"/>
      <c r="N143" s="114"/>
      <c r="O143" s="114"/>
      <c r="P143" s="114"/>
      <c r="Q143" s="114"/>
      <c r="R143" s="114"/>
      <c r="S143" s="114"/>
      <c r="T143" s="114"/>
      <c r="U143" s="114"/>
      <c r="V143" s="114"/>
      <c r="W143" s="114"/>
      <c r="X143" s="114"/>
      <c r="Y143" s="114"/>
    </row>
    <row r="144" spans="1:25" ht="15.75" customHeight="1">
      <c r="A144" s="112"/>
      <c r="B144" s="114"/>
      <c r="C144" s="116"/>
      <c r="D144" s="116"/>
      <c r="E144" s="114"/>
      <c r="F144" s="114"/>
      <c r="G144" s="114"/>
      <c r="H144" s="114"/>
      <c r="I144" s="114"/>
      <c r="J144" s="114"/>
      <c r="K144" s="114"/>
      <c r="L144" s="114"/>
      <c r="M144" s="114"/>
      <c r="N144" s="114"/>
      <c r="O144" s="114"/>
      <c r="P144" s="114"/>
      <c r="Q144" s="114"/>
      <c r="R144" s="114"/>
      <c r="S144" s="114"/>
      <c r="T144" s="114"/>
      <c r="U144" s="114"/>
      <c r="V144" s="114"/>
      <c r="W144" s="114"/>
      <c r="X144" s="114"/>
      <c r="Y144" s="114"/>
    </row>
    <row r="145" spans="1:25" ht="15.75" customHeight="1">
      <c r="A145" s="112"/>
      <c r="B145" s="114"/>
      <c r="C145" s="116"/>
      <c r="D145" s="116"/>
      <c r="E145" s="114"/>
      <c r="F145" s="114"/>
      <c r="G145" s="114"/>
      <c r="H145" s="114"/>
      <c r="I145" s="114"/>
      <c r="J145" s="114"/>
      <c r="K145" s="114"/>
      <c r="L145" s="114"/>
      <c r="M145" s="114"/>
      <c r="N145" s="114"/>
      <c r="O145" s="114"/>
      <c r="P145" s="114"/>
      <c r="Q145" s="114"/>
      <c r="R145" s="114"/>
      <c r="S145" s="114"/>
      <c r="T145" s="114"/>
      <c r="U145" s="114"/>
      <c r="V145" s="114"/>
      <c r="W145" s="114"/>
      <c r="X145" s="114"/>
      <c r="Y145" s="114"/>
    </row>
    <row r="146" spans="1:25" ht="15.75" customHeight="1">
      <c r="A146" s="112"/>
      <c r="B146" s="114"/>
      <c r="C146" s="116"/>
      <c r="D146" s="116"/>
      <c r="E146" s="114"/>
      <c r="F146" s="114"/>
      <c r="G146" s="114"/>
      <c r="H146" s="114"/>
      <c r="I146" s="114"/>
      <c r="J146" s="114"/>
      <c r="K146" s="114"/>
      <c r="L146" s="114"/>
      <c r="M146" s="114"/>
      <c r="N146" s="114"/>
      <c r="O146" s="114"/>
      <c r="P146" s="114"/>
      <c r="Q146" s="114"/>
      <c r="R146" s="114"/>
      <c r="S146" s="114"/>
      <c r="T146" s="114"/>
      <c r="U146" s="114"/>
      <c r="V146" s="114"/>
      <c r="W146" s="114"/>
      <c r="X146" s="114"/>
      <c r="Y146" s="114"/>
    </row>
    <row r="147" spans="1:25" ht="15.75" customHeight="1">
      <c r="A147" s="112"/>
      <c r="B147" s="114"/>
      <c r="C147" s="116"/>
      <c r="D147" s="116"/>
      <c r="E147" s="114"/>
      <c r="F147" s="114"/>
      <c r="G147" s="114"/>
      <c r="H147" s="114"/>
      <c r="I147" s="114"/>
      <c r="J147" s="114"/>
      <c r="K147" s="114"/>
      <c r="L147" s="114"/>
      <c r="M147" s="114"/>
      <c r="N147" s="114"/>
      <c r="O147" s="114"/>
      <c r="P147" s="114"/>
      <c r="Q147" s="114"/>
      <c r="R147" s="114"/>
      <c r="S147" s="114"/>
      <c r="T147" s="114"/>
      <c r="U147" s="114"/>
      <c r="V147" s="114"/>
      <c r="W147" s="114"/>
      <c r="X147" s="114"/>
      <c r="Y147" s="114"/>
    </row>
    <row r="148" spans="1:25" ht="15.75" customHeight="1">
      <c r="A148" s="112"/>
      <c r="B148" s="114"/>
      <c r="C148" s="116"/>
      <c r="D148" s="116"/>
      <c r="E148" s="114"/>
      <c r="F148" s="114"/>
      <c r="G148" s="114"/>
      <c r="H148" s="114"/>
      <c r="I148" s="114"/>
      <c r="J148" s="114"/>
      <c r="K148" s="114"/>
      <c r="L148" s="114"/>
      <c r="M148" s="114"/>
      <c r="N148" s="114"/>
      <c r="O148" s="114"/>
      <c r="P148" s="114"/>
      <c r="Q148" s="114"/>
      <c r="R148" s="114"/>
      <c r="S148" s="114"/>
      <c r="T148" s="114"/>
      <c r="U148" s="114"/>
      <c r="V148" s="114"/>
      <c r="W148" s="114"/>
      <c r="X148" s="114"/>
      <c r="Y148" s="114"/>
    </row>
    <row r="149" spans="1:25" ht="15.75" customHeight="1">
      <c r="A149" s="112"/>
      <c r="B149" s="114"/>
      <c r="C149" s="116"/>
      <c r="D149" s="116"/>
      <c r="E149" s="114"/>
      <c r="F149" s="114"/>
      <c r="G149" s="114"/>
      <c r="H149" s="114"/>
      <c r="I149" s="114"/>
      <c r="J149" s="114"/>
      <c r="K149" s="114"/>
      <c r="L149" s="114"/>
      <c r="M149" s="114"/>
      <c r="N149" s="114"/>
      <c r="O149" s="114"/>
      <c r="P149" s="114"/>
      <c r="Q149" s="114"/>
      <c r="R149" s="114"/>
      <c r="S149" s="114"/>
      <c r="T149" s="114"/>
      <c r="U149" s="114"/>
      <c r="V149" s="114"/>
      <c r="W149" s="114"/>
      <c r="X149" s="114"/>
      <c r="Y149" s="114"/>
    </row>
    <row r="150" spans="1:25" ht="15.75" customHeight="1">
      <c r="A150" s="112"/>
      <c r="B150" s="114"/>
      <c r="C150" s="116"/>
      <c r="D150" s="116"/>
      <c r="E150" s="114"/>
      <c r="F150" s="114"/>
      <c r="G150" s="114"/>
      <c r="H150" s="114"/>
      <c r="I150" s="114"/>
      <c r="J150" s="114"/>
      <c r="K150" s="114"/>
      <c r="L150" s="114"/>
      <c r="M150" s="114"/>
      <c r="N150" s="114"/>
      <c r="O150" s="114"/>
      <c r="P150" s="114"/>
      <c r="Q150" s="114"/>
      <c r="R150" s="114"/>
      <c r="S150" s="114"/>
      <c r="T150" s="114"/>
      <c r="U150" s="114"/>
      <c r="V150" s="114"/>
      <c r="W150" s="114"/>
      <c r="X150" s="114"/>
      <c r="Y150" s="114"/>
    </row>
    <row r="151" spans="1:25" ht="15.75" customHeight="1">
      <c r="A151" s="112"/>
      <c r="B151" s="114"/>
      <c r="C151" s="116"/>
      <c r="D151" s="116"/>
      <c r="E151" s="114"/>
      <c r="F151" s="114"/>
      <c r="G151" s="114"/>
      <c r="H151" s="114"/>
      <c r="I151" s="114"/>
      <c r="J151" s="114"/>
      <c r="K151" s="114"/>
      <c r="L151" s="114"/>
      <c r="M151" s="114"/>
      <c r="N151" s="114"/>
      <c r="O151" s="114"/>
      <c r="P151" s="114"/>
      <c r="Q151" s="114"/>
      <c r="R151" s="114"/>
      <c r="S151" s="114"/>
      <c r="T151" s="114"/>
      <c r="U151" s="114"/>
      <c r="V151" s="114"/>
      <c r="W151" s="114"/>
      <c r="X151" s="114"/>
      <c r="Y151" s="114"/>
    </row>
    <row r="152" spans="1:25" ht="15.75" customHeight="1">
      <c r="A152" s="112"/>
      <c r="B152" s="114"/>
      <c r="C152" s="116"/>
      <c r="D152" s="116"/>
      <c r="E152" s="114"/>
      <c r="F152" s="114"/>
      <c r="G152" s="114"/>
      <c r="H152" s="114"/>
      <c r="I152" s="114"/>
      <c r="J152" s="114"/>
      <c r="K152" s="114"/>
      <c r="L152" s="114"/>
      <c r="M152" s="114"/>
      <c r="N152" s="114"/>
      <c r="O152" s="114"/>
      <c r="P152" s="114"/>
      <c r="Q152" s="114"/>
      <c r="R152" s="114"/>
      <c r="S152" s="114"/>
      <c r="T152" s="114"/>
      <c r="U152" s="114"/>
      <c r="V152" s="114"/>
      <c r="W152" s="114"/>
      <c r="X152" s="114"/>
      <c r="Y152" s="114"/>
    </row>
    <row r="153" spans="1:25" ht="15.75" customHeight="1">
      <c r="A153" s="112"/>
      <c r="B153" s="114"/>
      <c r="C153" s="116"/>
      <c r="D153" s="116"/>
      <c r="E153" s="114"/>
      <c r="F153" s="114"/>
      <c r="G153" s="114"/>
      <c r="H153" s="114"/>
      <c r="I153" s="114"/>
      <c r="J153" s="114"/>
      <c r="K153" s="114"/>
      <c r="L153" s="114"/>
      <c r="M153" s="114"/>
      <c r="N153" s="114"/>
      <c r="O153" s="114"/>
      <c r="P153" s="114"/>
      <c r="Q153" s="114"/>
      <c r="R153" s="114"/>
      <c r="S153" s="114"/>
      <c r="T153" s="114"/>
      <c r="U153" s="114"/>
      <c r="V153" s="114"/>
      <c r="W153" s="114"/>
      <c r="X153" s="114"/>
      <c r="Y153" s="114"/>
    </row>
    <row r="154" spans="1:25" ht="15.75" customHeight="1">
      <c r="A154" s="112"/>
      <c r="B154" s="114"/>
      <c r="C154" s="116"/>
      <c r="D154" s="116"/>
      <c r="E154" s="114"/>
      <c r="F154" s="114"/>
      <c r="G154" s="114"/>
      <c r="H154" s="114"/>
      <c r="I154" s="114"/>
      <c r="J154" s="114"/>
      <c r="K154" s="114"/>
      <c r="L154" s="114"/>
      <c r="M154" s="114"/>
      <c r="N154" s="114"/>
      <c r="O154" s="114"/>
      <c r="P154" s="114"/>
      <c r="Q154" s="114"/>
      <c r="R154" s="114"/>
      <c r="S154" s="114"/>
      <c r="T154" s="114"/>
      <c r="U154" s="114"/>
      <c r="V154" s="114"/>
      <c r="W154" s="114"/>
      <c r="X154" s="114"/>
      <c r="Y154" s="114"/>
    </row>
    <row r="155" spans="1:25" ht="15.75" customHeight="1">
      <c r="A155" s="112"/>
      <c r="B155" s="114"/>
      <c r="C155" s="116"/>
      <c r="D155" s="116"/>
      <c r="E155" s="114"/>
      <c r="F155" s="114"/>
      <c r="G155" s="114"/>
      <c r="H155" s="114"/>
      <c r="I155" s="114"/>
      <c r="J155" s="114"/>
      <c r="K155" s="114"/>
      <c r="L155" s="114"/>
      <c r="M155" s="114"/>
      <c r="N155" s="114"/>
      <c r="O155" s="114"/>
      <c r="P155" s="114"/>
      <c r="Q155" s="114"/>
      <c r="R155" s="114"/>
      <c r="S155" s="114"/>
      <c r="T155" s="114"/>
      <c r="U155" s="114"/>
      <c r="V155" s="114"/>
      <c r="W155" s="114"/>
      <c r="X155" s="114"/>
      <c r="Y155" s="114"/>
    </row>
    <row r="156" spans="1:25" ht="15.75" customHeight="1">
      <c r="A156" s="112"/>
      <c r="B156" s="114"/>
      <c r="C156" s="116"/>
      <c r="D156" s="116"/>
      <c r="E156" s="114"/>
      <c r="F156" s="114"/>
      <c r="G156" s="114"/>
      <c r="H156" s="114"/>
      <c r="I156" s="114"/>
      <c r="J156" s="114"/>
      <c r="K156" s="114"/>
      <c r="L156" s="114"/>
      <c r="M156" s="114"/>
      <c r="N156" s="114"/>
      <c r="O156" s="114"/>
      <c r="P156" s="114"/>
      <c r="Q156" s="114"/>
      <c r="R156" s="114"/>
      <c r="S156" s="114"/>
      <c r="T156" s="114"/>
      <c r="U156" s="114"/>
      <c r="V156" s="114"/>
      <c r="W156" s="114"/>
      <c r="X156" s="114"/>
      <c r="Y156" s="114"/>
    </row>
    <row r="157" spans="1:25" ht="15.75" customHeight="1">
      <c r="A157" s="112"/>
      <c r="B157" s="114"/>
      <c r="C157" s="116"/>
      <c r="D157" s="116"/>
      <c r="E157" s="114"/>
      <c r="F157" s="114"/>
      <c r="G157" s="114"/>
      <c r="H157" s="114"/>
      <c r="I157" s="114"/>
      <c r="J157" s="114"/>
      <c r="K157" s="114"/>
      <c r="L157" s="114"/>
      <c r="M157" s="114"/>
      <c r="N157" s="114"/>
      <c r="O157" s="114"/>
      <c r="P157" s="114"/>
      <c r="Q157" s="114"/>
      <c r="R157" s="114"/>
      <c r="S157" s="114"/>
      <c r="T157" s="114"/>
      <c r="U157" s="114"/>
      <c r="V157" s="114"/>
      <c r="W157" s="114"/>
      <c r="X157" s="114"/>
      <c r="Y157" s="114"/>
    </row>
    <row r="158" spans="1:25" ht="15.75" customHeight="1">
      <c r="A158" s="112"/>
      <c r="B158" s="114"/>
      <c r="C158" s="116"/>
      <c r="D158" s="116"/>
      <c r="E158" s="114"/>
      <c r="F158" s="114"/>
      <c r="G158" s="114"/>
      <c r="H158" s="114"/>
      <c r="I158" s="114"/>
      <c r="J158" s="114"/>
      <c r="K158" s="114"/>
      <c r="L158" s="114"/>
      <c r="M158" s="114"/>
      <c r="N158" s="114"/>
      <c r="O158" s="114"/>
      <c r="P158" s="114"/>
      <c r="Q158" s="114"/>
      <c r="R158" s="114"/>
      <c r="S158" s="114"/>
      <c r="T158" s="114"/>
      <c r="U158" s="114"/>
      <c r="V158" s="114"/>
      <c r="W158" s="114"/>
      <c r="X158" s="114"/>
      <c r="Y158" s="114"/>
    </row>
    <row r="159" spans="1:25" ht="15.75" customHeight="1">
      <c r="A159" s="112"/>
      <c r="B159" s="114"/>
      <c r="C159" s="116"/>
      <c r="D159" s="116"/>
      <c r="E159" s="114"/>
      <c r="F159" s="114"/>
      <c r="G159" s="114"/>
      <c r="H159" s="114"/>
      <c r="I159" s="114"/>
      <c r="J159" s="114"/>
      <c r="K159" s="114"/>
      <c r="L159" s="114"/>
      <c r="M159" s="114"/>
      <c r="N159" s="114"/>
      <c r="O159" s="114"/>
      <c r="P159" s="114"/>
      <c r="Q159" s="114"/>
      <c r="R159" s="114"/>
      <c r="S159" s="114"/>
      <c r="T159" s="114"/>
      <c r="U159" s="114"/>
      <c r="V159" s="114"/>
      <c r="W159" s="114"/>
      <c r="X159" s="114"/>
      <c r="Y159" s="114"/>
    </row>
    <row r="160" spans="1:25" ht="15.75" customHeight="1">
      <c r="A160" s="112"/>
      <c r="B160" s="114"/>
      <c r="C160" s="116"/>
      <c r="D160" s="116"/>
      <c r="E160" s="114"/>
      <c r="F160" s="114"/>
      <c r="G160" s="114"/>
      <c r="H160" s="114"/>
      <c r="I160" s="114"/>
      <c r="J160" s="114"/>
      <c r="K160" s="114"/>
      <c r="L160" s="114"/>
      <c r="M160" s="114"/>
      <c r="N160" s="114"/>
      <c r="O160" s="114"/>
      <c r="P160" s="114"/>
      <c r="Q160" s="114"/>
      <c r="R160" s="114"/>
      <c r="S160" s="114"/>
      <c r="T160" s="114"/>
      <c r="U160" s="114"/>
      <c r="V160" s="114"/>
      <c r="W160" s="114"/>
      <c r="X160" s="114"/>
      <c r="Y160" s="114"/>
    </row>
    <row r="161" spans="1:25" ht="15.75" customHeight="1">
      <c r="A161" s="112"/>
      <c r="B161" s="114"/>
      <c r="C161" s="116"/>
      <c r="D161" s="116"/>
      <c r="E161" s="114"/>
      <c r="F161" s="114"/>
      <c r="G161" s="114"/>
      <c r="H161" s="114"/>
      <c r="I161" s="114"/>
      <c r="J161" s="114"/>
      <c r="K161" s="114"/>
      <c r="L161" s="114"/>
      <c r="M161" s="114"/>
      <c r="N161" s="114"/>
      <c r="O161" s="114"/>
      <c r="P161" s="114"/>
      <c r="Q161" s="114"/>
      <c r="R161" s="114"/>
      <c r="S161" s="114"/>
      <c r="T161" s="114"/>
      <c r="U161" s="114"/>
      <c r="V161" s="114"/>
      <c r="W161" s="114"/>
      <c r="X161" s="114"/>
      <c r="Y161" s="114"/>
    </row>
    <row r="162" spans="1:25" ht="15.75" customHeight="1">
      <c r="A162" s="112"/>
      <c r="B162" s="114"/>
      <c r="C162" s="116"/>
      <c r="D162" s="116"/>
      <c r="E162" s="114"/>
      <c r="F162" s="114"/>
      <c r="G162" s="114"/>
      <c r="H162" s="114"/>
      <c r="I162" s="114"/>
      <c r="J162" s="114"/>
      <c r="K162" s="114"/>
      <c r="L162" s="114"/>
      <c r="M162" s="114"/>
      <c r="N162" s="114"/>
      <c r="O162" s="114"/>
      <c r="P162" s="114"/>
      <c r="Q162" s="114"/>
      <c r="R162" s="114"/>
      <c r="S162" s="114"/>
      <c r="T162" s="114"/>
      <c r="U162" s="114"/>
      <c r="V162" s="114"/>
      <c r="W162" s="114"/>
      <c r="X162" s="114"/>
      <c r="Y162" s="114"/>
    </row>
    <row r="163" spans="1:25" ht="15.75" customHeight="1">
      <c r="A163" s="112"/>
      <c r="B163" s="114"/>
      <c r="C163" s="116"/>
      <c r="D163" s="116"/>
      <c r="E163" s="114"/>
      <c r="F163" s="114"/>
      <c r="G163" s="114"/>
      <c r="H163" s="114"/>
      <c r="I163" s="114"/>
      <c r="J163" s="114"/>
      <c r="K163" s="114"/>
      <c r="L163" s="114"/>
      <c r="M163" s="114"/>
      <c r="N163" s="114"/>
      <c r="O163" s="114"/>
      <c r="P163" s="114"/>
      <c r="Q163" s="114"/>
      <c r="R163" s="114"/>
      <c r="S163" s="114"/>
      <c r="T163" s="114"/>
      <c r="U163" s="114"/>
      <c r="V163" s="114"/>
      <c r="W163" s="114"/>
      <c r="X163" s="114"/>
      <c r="Y163" s="114"/>
    </row>
    <row r="164" spans="1:25" ht="15.75" customHeight="1">
      <c r="A164" s="112"/>
      <c r="B164" s="114"/>
      <c r="C164" s="116"/>
      <c r="D164" s="116"/>
      <c r="E164" s="114"/>
      <c r="F164" s="114"/>
      <c r="G164" s="114"/>
      <c r="H164" s="114"/>
      <c r="I164" s="114"/>
      <c r="J164" s="114"/>
      <c r="K164" s="114"/>
      <c r="L164" s="114"/>
      <c r="M164" s="114"/>
      <c r="N164" s="114"/>
      <c r="O164" s="114"/>
      <c r="P164" s="114"/>
      <c r="Q164" s="114"/>
      <c r="R164" s="114"/>
      <c r="S164" s="114"/>
      <c r="T164" s="114"/>
      <c r="U164" s="114"/>
      <c r="V164" s="114"/>
      <c r="W164" s="114"/>
      <c r="X164" s="114"/>
      <c r="Y164" s="114"/>
    </row>
    <row r="165" spans="1:25" ht="15.75" customHeight="1">
      <c r="A165" s="112"/>
      <c r="B165" s="114"/>
      <c r="C165" s="116"/>
      <c r="D165" s="116"/>
      <c r="E165" s="114"/>
      <c r="F165" s="114"/>
      <c r="G165" s="114"/>
      <c r="H165" s="114"/>
      <c r="I165" s="114"/>
      <c r="J165" s="114"/>
      <c r="K165" s="114"/>
      <c r="L165" s="114"/>
      <c r="M165" s="114"/>
      <c r="N165" s="114"/>
      <c r="O165" s="114"/>
      <c r="P165" s="114"/>
      <c r="Q165" s="114"/>
      <c r="R165" s="114"/>
      <c r="S165" s="114"/>
      <c r="T165" s="114"/>
      <c r="U165" s="114"/>
      <c r="V165" s="114"/>
      <c r="W165" s="114"/>
      <c r="X165" s="114"/>
      <c r="Y165" s="114"/>
    </row>
    <row r="166" spans="1:25" ht="15.75" customHeight="1">
      <c r="A166" s="112"/>
      <c r="B166" s="114"/>
      <c r="C166" s="116"/>
      <c r="D166" s="116"/>
      <c r="E166" s="114"/>
      <c r="F166" s="114"/>
      <c r="G166" s="114"/>
      <c r="H166" s="114"/>
      <c r="I166" s="114"/>
      <c r="J166" s="114"/>
      <c r="K166" s="114"/>
      <c r="L166" s="114"/>
      <c r="M166" s="114"/>
      <c r="N166" s="114"/>
      <c r="O166" s="114"/>
      <c r="P166" s="114"/>
      <c r="Q166" s="114"/>
      <c r="R166" s="114"/>
      <c r="S166" s="114"/>
      <c r="T166" s="114"/>
      <c r="U166" s="114"/>
      <c r="V166" s="114"/>
      <c r="W166" s="114"/>
      <c r="X166" s="114"/>
      <c r="Y166" s="114"/>
    </row>
    <row r="167" spans="1:25" ht="15.75" customHeight="1">
      <c r="A167" s="112"/>
      <c r="B167" s="114"/>
      <c r="C167" s="116"/>
      <c r="D167" s="116"/>
      <c r="E167" s="114"/>
      <c r="F167" s="114"/>
      <c r="G167" s="114"/>
      <c r="H167" s="114"/>
      <c r="I167" s="114"/>
      <c r="J167" s="114"/>
      <c r="K167" s="114"/>
      <c r="L167" s="114"/>
      <c r="M167" s="114"/>
      <c r="N167" s="114"/>
      <c r="O167" s="114"/>
      <c r="P167" s="114"/>
      <c r="Q167" s="114"/>
      <c r="R167" s="114"/>
      <c r="S167" s="114"/>
      <c r="T167" s="114"/>
      <c r="U167" s="114"/>
      <c r="V167" s="114"/>
      <c r="W167" s="114"/>
      <c r="X167" s="114"/>
      <c r="Y167" s="114"/>
    </row>
    <row r="168" spans="1:25" ht="15.75" customHeight="1">
      <c r="A168" s="112"/>
      <c r="B168" s="114"/>
      <c r="C168" s="116"/>
      <c r="D168" s="116"/>
      <c r="E168" s="114"/>
      <c r="F168" s="114"/>
      <c r="G168" s="114"/>
      <c r="H168" s="114"/>
      <c r="I168" s="114"/>
      <c r="J168" s="114"/>
      <c r="K168" s="114"/>
      <c r="L168" s="114"/>
      <c r="M168" s="114"/>
      <c r="N168" s="114"/>
      <c r="O168" s="114"/>
      <c r="P168" s="114"/>
      <c r="Q168" s="114"/>
      <c r="R168" s="114"/>
      <c r="S168" s="114"/>
      <c r="T168" s="114"/>
      <c r="U168" s="114"/>
      <c r="V168" s="114"/>
      <c r="W168" s="114"/>
      <c r="X168" s="114"/>
      <c r="Y168" s="114"/>
    </row>
    <row r="169" spans="1:25" ht="15.75" customHeight="1">
      <c r="A169" s="112"/>
      <c r="B169" s="114"/>
      <c r="C169" s="116"/>
      <c r="D169" s="116"/>
      <c r="E169" s="114"/>
      <c r="F169" s="114"/>
      <c r="G169" s="114"/>
      <c r="H169" s="114"/>
      <c r="I169" s="114"/>
      <c r="J169" s="114"/>
      <c r="K169" s="114"/>
      <c r="L169" s="114"/>
      <c r="M169" s="114"/>
      <c r="N169" s="114"/>
      <c r="O169" s="114"/>
      <c r="P169" s="114"/>
      <c r="Q169" s="114"/>
      <c r="R169" s="114"/>
      <c r="S169" s="114"/>
      <c r="T169" s="114"/>
      <c r="U169" s="114"/>
      <c r="V169" s="114"/>
      <c r="W169" s="114"/>
      <c r="X169" s="114"/>
      <c r="Y169" s="114"/>
    </row>
    <row r="170" spans="1:25" ht="15.75" customHeight="1">
      <c r="A170" s="112"/>
      <c r="B170" s="114"/>
      <c r="C170" s="116"/>
      <c r="D170" s="116"/>
      <c r="E170" s="114"/>
      <c r="F170" s="114"/>
      <c r="G170" s="114"/>
      <c r="H170" s="114"/>
      <c r="I170" s="114"/>
      <c r="J170" s="114"/>
      <c r="K170" s="114"/>
      <c r="L170" s="114"/>
      <c r="M170" s="114"/>
      <c r="N170" s="114"/>
      <c r="O170" s="114"/>
      <c r="P170" s="114"/>
      <c r="Q170" s="114"/>
      <c r="R170" s="114"/>
      <c r="S170" s="114"/>
      <c r="T170" s="114"/>
      <c r="U170" s="114"/>
      <c r="V170" s="114"/>
      <c r="W170" s="114"/>
      <c r="X170" s="114"/>
      <c r="Y170" s="114"/>
    </row>
    <row r="171" spans="1:25" ht="15.75" customHeight="1">
      <c r="A171" s="112"/>
      <c r="B171" s="114"/>
      <c r="C171" s="116"/>
      <c r="D171" s="116"/>
      <c r="E171" s="114"/>
      <c r="F171" s="114"/>
      <c r="G171" s="114"/>
      <c r="H171" s="114"/>
      <c r="I171" s="114"/>
      <c r="J171" s="114"/>
      <c r="K171" s="114"/>
      <c r="L171" s="114"/>
      <c r="M171" s="114"/>
      <c r="N171" s="114"/>
      <c r="O171" s="114"/>
      <c r="P171" s="114"/>
      <c r="Q171" s="114"/>
      <c r="R171" s="114"/>
      <c r="S171" s="114"/>
      <c r="T171" s="114"/>
      <c r="U171" s="114"/>
      <c r="V171" s="114"/>
      <c r="W171" s="114"/>
      <c r="X171" s="114"/>
      <c r="Y171" s="114"/>
    </row>
    <row r="172" spans="1:25" ht="15.75" customHeight="1">
      <c r="A172" s="112"/>
      <c r="B172" s="114"/>
      <c r="C172" s="116"/>
      <c r="D172" s="116"/>
      <c r="E172" s="114"/>
      <c r="F172" s="114"/>
      <c r="G172" s="114"/>
      <c r="H172" s="114"/>
      <c r="I172" s="114"/>
      <c r="J172" s="114"/>
      <c r="K172" s="114"/>
      <c r="L172" s="114"/>
      <c r="M172" s="114"/>
      <c r="N172" s="114"/>
      <c r="O172" s="114"/>
      <c r="P172" s="114"/>
      <c r="Q172" s="114"/>
      <c r="R172" s="114"/>
      <c r="S172" s="114"/>
      <c r="T172" s="114"/>
      <c r="U172" s="114"/>
      <c r="V172" s="114"/>
      <c r="W172" s="114"/>
      <c r="X172" s="114"/>
      <c r="Y172" s="114"/>
    </row>
    <row r="173" spans="1:25" ht="15.75" customHeight="1">
      <c r="A173" s="112"/>
      <c r="B173" s="114"/>
      <c r="C173" s="116"/>
      <c r="D173" s="116"/>
      <c r="E173" s="114"/>
      <c r="F173" s="114"/>
      <c r="G173" s="114"/>
      <c r="H173" s="114"/>
      <c r="I173" s="114"/>
      <c r="J173" s="114"/>
      <c r="K173" s="114"/>
      <c r="L173" s="114"/>
      <c r="M173" s="114"/>
      <c r="N173" s="114"/>
      <c r="O173" s="114"/>
      <c r="P173" s="114"/>
      <c r="Q173" s="114"/>
      <c r="R173" s="114"/>
      <c r="S173" s="114"/>
      <c r="T173" s="114"/>
      <c r="U173" s="114"/>
      <c r="V173" s="114"/>
      <c r="W173" s="114"/>
      <c r="X173" s="114"/>
      <c r="Y173" s="114"/>
    </row>
    <row r="174" spans="1:25" ht="15.75" customHeight="1">
      <c r="A174" s="112"/>
      <c r="B174" s="114"/>
      <c r="C174" s="116"/>
      <c r="D174" s="116"/>
      <c r="E174" s="114"/>
      <c r="F174" s="114"/>
      <c r="G174" s="114"/>
      <c r="H174" s="114"/>
      <c r="I174" s="114"/>
      <c r="J174" s="114"/>
      <c r="K174" s="114"/>
      <c r="L174" s="114"/>
      <c r="M174" s="114"/>
      <c r="N174" s="114"/>
      <c r="O174" s="114"/>
      <c r="P174" s="114"/>
      <c r="Q174" s="114"/>
      <c r="R174" s="114"/>
      <c r="S174" s="114"/>
      <c r="T174" s="114"/>
      <c r="U174" s="114"/>
      <c r="V174" s="114"/>
      <c r="W174" s="114"/>
      <c r="X174" s="114"/>
      <c r="Y174" s="114"/>
    </row>
    <row r="175" spans="1:25" ht="15.75" customHeight="1">
      <c r="A175" s="112"/>
      <c r="B175" s="114"/>
      <c r="C175" s="116"/>
      <c r="D175" s="116"/>
      <c r="E175" s="114"/>
      <c r="F175" s="114"/>
      <c r="G175" s="114"/>
      <c r="H175" s="114"/>
      <c r="I175" s="114"/>
      <c r="J175" s="114"/>
      <c r="K175" s="114"/>
      <c r="L175" s="114"/>
      <c r="M175" s="114"/>
      <c r="N175" s="114"/>
      <c r="O175" s="114"/>
      <c r="P175" s="114"/>
      <c r="Q175" s="114"/>
      <c r="R175" s="114"/>
      <c r="S175" s="114"/>
      <c r="T175" s="114"/>
      <c r="U175" s="114"/>
      <c r="V175" s="114"/>
      <c r="W175" s="114"/>
      <c r="X175" s="114"/>
      <c r="Y175" s="114"/>
    </row>
    <row r="176" spans="1:25" ht="15.75" customHeight="1">
      <c r="A176" s="112"/>
      <c r="B176" s="114"/>
      <c r="C176" s="116"/>
      <c r="D176" s="116"/>
      <c r="E176" s="114"/>
      <c r="F176" s="114"/>
      <c r="G176" s="114"/>
      <c r="H176" s="114"/>
      <c r="I176" s="114"/>
      <c r="J176" s="114"/>
      <c r="K176" s="114"/>
      <c r="L176" s="114"/>
      <c r="M176" s="114"/>
      <c r="N176" s="114"/>
      <c r="O176" s="114"/>
      <c r="P176" s="114"/>
      <c r="Q176" s="114"/>
      <c r="R176" s="114"/>
      <c r="S176" s="114"/>
      <c r="T176" s="114"/>
      <c r="U176" s="114"/>
      <c r="V176" s="114"/>
      <c r="W176" s="114"/>
      <c r="X176" s="114"/>
      <c r="Y176" s="114"/>
    </row>
    <row r="177" spans="1:25" ht="15.75" customHeight="1">
      <c r="A177" s="112"/>
      <c r="B177" s="114"/>
      <c r="C177" s="116"/>
      <c r="D177" s="116"/>
      <c r="E177" s="114"/>
      <c r="F177" s="114"/>
      <c r="G177" s="114"/>
      <c r="H177" s="114"/>
      <c r="I177" s="114"/>
      <c r="J177" s="114"/>
      <c r="K177" s="114"/>
      <c r="L177" s="114"/>
      <c r="M177" s="114"/>
      <c r="N177" s="114"/>
      <c r="O177" s="114"/>
      <c r="P177" s="114"/>
      <c r="Q177" s="114"/>
      <c r="R177" s="114"/>
      <c r="S177" s="114"/>
      <c r="T177" s="114"/>
      <c r="U177" s="114"/>
      <c r="V177" s="114"/>
      <c r="W177" s="114"/>
      <c r="X177" s="114"/>
      <c r="Y177" s="114"/>
    </row>
    <row r="178" spans="1:25" ht="15.75" customHeight="1">
      <c r="A178" s="112"/>
      <c r="B178" s="114"/>
      <c r="C178" s="116"/>
      <c r="D178" s="116"/>
      <c r="E178" s="114"/>
      <c r="F178" s="114"/>
      <c r="G178" s="114"/>
      <c r="H178" s="114"/>
      <c r="I178" s="114"/>
      <c r="J178" s="114"/>
      <c r="K178" s="114"/>
      <c r="L178" s="114"/>
      <c r="M178" s="114"/>
      <c r="N178" s="114"/>
      <c r="O178" s="114"/>
      <c r="P178" s="114"/>
      <c r="Q178" s="114"/>
      <c r="R178" s="114"/>
      <c r="S178" s="114"/>
      <c r="T178" s="114"/>
      <c r="U178" s="114"/>
      <c r="V178" s="114"/>
      <c r="W178" s="114"/>
      <c r="X178" s="114"/>
      <c r="Y178" s="114"/>
    </row>
    <row r="179" spans="1:25" ht="15.75" customHeight="1">
      <c r="A179" s="112"/>
      <c r="B179" s="114"/>
      <c r="C179" s="116"/>
      <c r="D179" s="116"/>
      <c r="E179" s="114"/>
      <c r="F179" s="114"/>
      <c r="G179" s="114"/>
      <c r="H179" s="114"/>
      <c r="I179" s="114"/>
      <c r="J179" s="114"/>
      <c r="K179" s="114"/>
      <c r="L179" s="114"/>
      <c r="M179" s="114"/>
      <c r="N179" s="114"/>
      <c r="O179" s="114"/>
      <c r="P179" s="114"/>
      <c r="Q179" s="114"/>
      <c r="R179" s="114"/>
      <c r="S179" s="114"/>
      <c r="T179" s="114"/>
      <c r="U179" s="114"/>
      <c r="V179" s="114"/>
      <c r="W179" s="114"/>
      <c r="X179" s="114"/>
      <c r="Y179" s="114"/>
    </row>
    <row r="180" spans="1:25" ht="15.75" customHeight="1">
      <c r="A180" s="112"/>
      <c r="B180" s="114"/>
      <c r="C180" s="116"/>
      <c r="D180" s="116"/>
      <c r="E180" s="114"/>
      <c r="F180" s="114"/>
      <c r="G180" s="114"/>
      <c r="H180" s="114"/>
      <c r="I180" s="114"/>
      <c r="J180" s="114"/>
      <c r="K180" s="114"/>
      <c r="L180" s="114"/>
      <c r="M180" s="114"/>
      <c r="N180" s="114"/>
      <c r="O180" s="114"/>
      <c r="P180" s="114"/>
      <c r="Q180" s="114"/>
      <c r="R180" s="114"/>
      <c r="S180" s="114"/>
      <c r="T180" s="114"/>
      <c r="U180" s="114"/>
      <c r="V180" s="114"/>
      <c r="W180" s="114"/>
      <c r="X180" s="114"/>
      <c r="Y180" s="114"/>
    </row>
    <row r="181" spans="1:25" ht="15.75" customHeight="1">
      <c r="A181" s="112"/>
      <c r="B181" s="114"/>
      <c r="C181" s="116"/>
      <c r="D181" s="116"/>
      <c r="E181" s="114"/>
      <c r="F181" s="114"/>
      <c r="G181" s="114"/>
      <c r="H181" s="114"/>
      <c r="I181" s="114"/>
      <c r="J181" s="114"/>
      <c r="K181" s="114"/>
      <c r="L181" s="114"/>
      <c r="M181" s="114"/>
      <c r="N181" s="114"/>
      <c r="O181" s="114"/>
      <c r="P181" s="114"/>
      <c r="Q181" s="114"/>
      <c r="R181" s="114"/>
      <c r="S181" s="114"/>
      <c r="T181" s="114"/>
      <c r="U181" s="114"/>
      <c r="V181" s="114"/>
      <c r="W181" s="114"/>
      <c r="X181" s="114"/>
      <c r="Y181" s="114"/>
    </row>
    <row r="182" spans="1:25" ht="15.75" customHeight="1">
      <c r="A182" s="112"/>
      <c r="B182" s="114"/>
      <c r="C182" s="116"/>
      <c r="D182" s="116"/>
      <c r="E182" s="114"/>
      <c r="F182" s="114"/>
      <c r="G182" s="114"/>
      <c r="H182" s="114"/>
      <c r="I182" s="114"/>
      <c r="J182" s="114"/>
      <c r="K182" s="114"/>
      <c r="L182" s="114"/>
      <c r="M182" s="114"/>
      <c r="N182" s="114"/>
      <c r="O182" s="114"/>
      <c r="P182" s="114"/>
      <c r="Q182" s="114"/>
      <c r="R182" s="114"/>
      <c r="S182" s="114"/>
      <c r="T182" s="114"/>
      <c r="U182" s="114"/>
      <c r="V182" s="114"/>
      <c r="W182" s="114"/>
      <c r="X182" s="114"/>
      <c r="Y182" s="114"/>
    </row>
    <row r="183" spans="1:25" ht="15.75" customHeight="1">
      <c r="A183" s="112"/>
      <c r="B183" s="114"/>
      <c r="C183" s="116"/>
      <c r="D183" s="116"/>
      <c r="E183" s="114"/>
      <c r="F183" s="114"/>
      <c r="G183" s="114"/>
      <c r="H183" s="114"/>
      <c r="I183" s="114"/>
      <c r="J183" s="114"/>
      <c r="K183" s="114"/>
      <c r="L183" s="114"/>
      <c r="M183" s="114"/>
      <c r="N183" s="114"/>
      <c r="O183" s="114"/>
      <c r="P183" s="114"/>
      <c r="Q183" s="114"/>
      <c r="R183" s="114"/>
      <c r="S183" s="114"/>
      <c r="T183" s="114"/>
      <c r="U183" s="114"/>
      <c r="V183" s="114"/>
      <c r="W183" s="114"/>
      <c r="X183" s="114"/>
      <c r="Y183" s="114"/>
    </row>
    <row r="184" spans="1:25" ht="15.75" customHeight="1">
      <c r="A184" s="112"/>
      <c r="B184" s="114"/>
      <c r="C184" s="116"/>
      <c r="D184" s="116"/>
      <c r="E184" s="114"/>
      <c r="F184" s="114"/>
      <c r="G184" s="114"/>
      <c r="H184" s="114"/>
      <c r="I184" s="114"/>
      <c r="J184" s="114"/>
      <c r="K184" s="114"/>
      <c r="L184" s="114"/>
      <c r="M184" s="114"/>
      <c r="N184" s="114"/>
      <c r="O184" s="114"/>
      <c r="P184" s="114"/>
      <c r="Q184" s="114"/>
      <c r="R184" s="114"/>
      <c r="S184" s="114"/>
      <c r="T184" s="114"/>
      <c r="U184" s="114"/>
      <c r="V184" s="114"/>
      <c r="W184" s="114"/>
      <c r="X184" s="114"/>
      <c r="Y184" s="114"/>
    </row>
    <row r="185" spans="1:25" ht="15.75" customHeight="1">
      <c r="A185" s="112"/>
      <c r="B185" s="114"/>
      <c r="C185" s="116"/>
      <c r="D185" s="116"/>
      <c r="E185" s="114"/>
      <c r="F185" s="114"/>
      <c r="G185" s="114"/>
      <c r="H185" s="114"/>
      <c r="I185" s="114"/>
      <c r="J185" s="114"/>
      <c r="K185" s="114"/>
      <c r="L185" s="114"/>
      <c r="M185" s="114"/>
      <c r="N185" s="114"/>
      <c r="O185" s="114"/>
      <c r="P185" s="114"/>
      <c r="Q185" s="114"/>
      <c r="R185" s="114"/>
      <c r="S185" s="114"/>
      <c r="T185" s="114"/>
      <c r="U185" s="114"/>
      <c r="V185" s="114"/>
      <c r="W185" s="114"/>
      <c r="X185" s="114"/>
      <c r="Y185" s="114"/>
    </row>
    <row r="186" spans="1:25" ht="15.75" customHeight="1">
      <c r="A186" s="112"/>
      <c r="B186" s="114"/>
      <c r="C186" s="116"/>
      <c r="D186" s="116"/>
      <c r="E186" s="114"/>
      <c r="F186" s="114"/>
      <c r="G186" s="114"/>
      <c r="H186" s="114"/>
      <c r="I186" s="114"/>
      <c r="J186" s="114"/>
      <c r="K186" s="114"/>
      <c r="L186" s="114"/>
      <c r="M186" s="114"/>
      <c r="N186" s="114"/>
      <c r="O186" s="114"/>
      <c r="P186" s="114"/>
      <c r="Q186" s="114"/>
      <c r="R186" s="114"/>
      <c r="S186" s="114"/>
      <c r="T186" s="114"/>
      <c r="U186" s="114"/>
      <c r="V186" s="114"/>
      <c r="W186" s="114"/>
      <c r="X186" s="114"/>
      <c r="Y186" s="114"/>
    </row>
    <row r="187" spans="1:25" ht="15.75" customHeight="1">
      <c r="A187" s="112"/>
      <c r="B187" s="114"/>
      <c r="C187" s="116"/>
      <c r="D187" s="116"/>
      <c r="E187" s="114"/>
      <c r="F187" s="114"/>
      <c r="G187" s="114"/>
      <c r="H187" s="114"/>
      <c r="I187" s="114"/>
      <c r="J187" s="114"/>
      <c r="K187" s="114"/>
      <c r="L187" s="114"/>
      <c r="M187" s="114"/>
      <c r="N187" s="114"/>
      <c r="O187" s="114"/>
      <c r="P187" s="114"/>
      <c r="Q187" s="114"/>
      <c r="R187" s="114"/>
      <c r="S187" s="114"/>
      <c r="T187" s="114"/>
      <c r="U187" s="114"/>
      <c r="V187" s="114"/>
      <c r="W187" s="114"/>
      <c r="X187" s="114"/>
      <c r="Y187" s="114"/>
    </row>
    <row r="188" spans="1:25" ht="15.75" customHeight="1">
      <c r="A188" s="112"/>
      <c r="B188" s="114"/>
      <c r="C188" s="116"/>
      <c r="D188" s="116"/>
      <c r="E188" s="114"/>
      <c r="F188" s="114"/>
      <c r="G188" s="114"/>
      <c r="H188" s="114"/>
      <c r="I188" s="114"/>
      <c r="J188" s="114"/>
      <c r="K188" s="114"/>
      <c r="L188" s="114"/>
      <c r="M188" s="114"/>
      <c r="N188" s="114"/>
      <c r="O188" s="114"/>
      <c r="P188" s="114"/>
      <c r="Q188" s="114"/>
      <c r="R188" s="114"/>
      <c r="S188" s="114"/>
      <c r="T188" s="114"/>
      <c r="U188" s="114"/>
      <c r="V188" s="114"/>
      <c r="W188" s="114"/>
      <c r="X188" s="114"/>
      <c r="Y188" s="114"/>
    </row>
    <row r="189" spans="1:25" ht="15.75" customHeight="1">
      <c r="A189" s="112"/>
      <c r="B189" s="114"/>
      <c r="C189" s="116"/>
      <c r="D189" s="116"/>
      <c r="E189" s="114"/>
      <c r="F189" s="114"/>
      <c r="G189" s="114"/>
      <c r="H189" s="114"/>
      <c r="I189" s="114"/>
      <c r="J189" s="114"/>
      <c r="K189" s="114"/>
      <c r="L189" s="114"/>
      <c r="M189" s="114"/>
      <c r="N189" s="114"/>
      <c r="O189" s="114"/>
      <c r="P189" s="114"/>
      <c r="Q189" s="114"/>
      <c r="R189" s="114"/>
      <c r="S189" s="114"/>
      <c r="T189" s="114"/>
      <c r="U189" s="114"/>
      <c r="V189" s="114"/>
      <c r="W189" s="114"/>
      <c r="X189" s="114"/>
      <c r="Y189" s="114"/>
    </row>
    <row r="190" spans="1:25" ht="15.75" customHeight="1">
      <c r="A190" s="112"/>
      <c r="B190" s="114"/>
      <c r="C190" s="116"/>
      <c r="D190" s="116"/>
      <c r="E190" s="114"/>
      <c r="F190" s="114"/>
      <c r="G190" s="114"/>
      <c r="H190" s="114"/>
      <c r="I190" s="114"/>
      <c r="J190" s="114"/>
      <c r="K190" s="114"/>
      <c r="L190" s="114"/>
      <c r="M190" s="114"/>
      <c r="N190" s="114"/>
      <c r="O190" s="114"/>
      <c r="P190" s="114"/>
      <c r="Q190" s="114"/>
      <c r="R190" s="114"/>
      <c r="S190" s="114"/>
      <c r="T190" s="114"/>
      <c r="U190" s="114"/>
      <c r="V190" s="114"/>
      <c r="W190" s="114"/>
      <c r="X190" s="114"/>
      <c r="Y190" s="114"/>
    </row>
    <row r="191" spans="1:25" ht="15.75" customHeight="1">
      <c r="A191" s="112"/>
      <c r="B191" s="114"/>
      <c r="C191" s="116"/>
      <c r="D191" s="116"/>
      <c r="E191" s="114"/>
      <c r="F191" s="114"/>
      <c r="G191" s="114"/>
      <c r="H191" s="114"/>
      <c r="I191" s="114"/>
      <c r="J191" s="114"/>
      <c r="K191" s="114"/>
      <c r="L191" s="114"/>
      <c r="M191" s="114"/>
      <c r="N191" s="114"/>
      <c r="O191" s="114"/>
      <c r="P191" s="114"/>
      <c r="Q191" s="114"/>
      <c r="R191" s="114"/>
      <c r="S191" s="114"/>
      <c r="T191" s="114"/>
      <c r="U191" s="114"/>
      <c r="V191" s="114"/>
      <c r="W191" s="114"/>
      <c r="X191" s="114"/>
      <c r="Y191" s="114"/>
    </row>
    <row r="192" spans="1:25" ht="15.75" customHeight="1">
      <c r="A192" s="112"/>
      <c r="B192" s="114"/>
      <c r="C192" s="116"/>
      <c r="D192" s="116"/>
      <c r="E192" s="114"/>
      <c r="F192" s="114"/>
      <c r="G192" s="114"/>
      <c r="H192" s="114"/>
      <c r="I192" s="114"/>
      <c r="J192" s="114"/>
      <c r="K192" s="114"/>
      <c r="L192" s="114"/>
      <c r="M192" s="114"/>
      <c r="N192" s="114"/>
      <c r="O192" s="114"/>
      <c r="P192" s="114"/>
      <c r="Q192" s="114"/>
      <c r="R192" s="114"/>
      <c r="S192" s="114"/>
      <c r="T192" s="114"/>
      <c r="U192" s="114"/>
      <c r="V192" s="114"/>
      <c r="W192" s="114"/>
      <c r="X192" s="114"/>
      <c r="Y192" s="114"/>
    </row>
    <row r="193" spans="1:25" ht="15.75" customHeight="1">
      <c r="A193" s="112"/>
      <c r="B193" s="114"/>
      <c r="C193" s="116"/>
      <c r="D193" s="116"/>
      <c r="E193" s="114"/>
      <c r="F193" s="114"/>
      <c r="G193" s="114"/>
      <c r="H193" s="114"/>
      <c r="I193" s="114"/>
      <c r="J193" s="114"/>
      <c r="K193" s="114"/>
      <c r="L193" s="114"/>
      <c r="M193" s="114"/>
      <c r="N193" s="114"/>
      <c r="O193" s="114"/>
      <c r="P193" s="114"/>
      <c r="Q193" s="114"/>
      <c r="R193" s="114"/>
      <c r="S193" s="114"/>
      <c r="T193" s="114"/>
      <c r="U193" s="114"/>
      <c r="V193" s="114"/>
      <c r="W193" s="114"/>
      <c r="X193" s="114"/>
      <c r="Y193" s="114"/>
    </row>
    <row r="194" spans="1:25" ht="15.75" customHeight="1">
      <c r="A194" s="112"/>
      <c r="B194" s="114"/>
      <c r="C194" s="116"/>
      <c r="D194" s="116"/>
      <c r="E194" s="114"/>
      <c r="F194" s="114"/>
      <c r="G194" s="114"/>
      <c r="H194" s="114"/>
      <c r="I194" s="114"/>
      <c r="J194" s="114"/>
      <c r="K194" s="114"/>
      <c r="L194" s="114"/>
      <c r="M194" s="114"/>
      <c r="N194" s="114"/>
      <c r="O194" s="114"/>
      <c r="P194" s="114"/>
      <c r="Q194" s="114"/>
      <c r="R194" s="114"/>
      <c r="S194" s="114"/>
      <c r="T194" s="114"/>
      <c r="U194" s="114"/>
      <c r="V194" s="114"/>
      <c r="W194" s="114"/>
      <c r="X194" s="114"/>
      <c r="Y194" s="114"/>
    </row>
    <row r="195" spans="1:25" ht="15.75" customHeight="1">
      <c r="A195" s="112"/>
      <c r="B195" s="114"/>
      <c r="C195" s="116"/>
      <c r="D195" s="116"/>
      <c r="E195" s="114"/>
      <c r="F195" s="114"/>
      <c r="G195" s="114"/>
      <c r="H195" s="114"/>
      <c r="I195" s="114"/>
      <c r="J195" s="114"/>
      <c r="K195" s="114"/>
      <c r="L195" s="114"/>
      <c r="M195" s="114"/>
      <c r="N195" s="114"/>
      <c r="O195" s="114"/>
      <c r="P195" s="114"/>
      <c r="Q195" s="114"/>
      <c r="R195" s="114"/>
      <c r="S195" s="114"/>
      <c r="T195" s="114"/>
      <c r="U195" s="114"/>
      <c r="V195" s="114"/>
      <c r="W195" s="114"/>
      <c r="X195" s="114"/>
      <c r="Y195" s="114"/>
    </row>
    <row r="196" spans="1:25" ht="15.75" customHeight="1">
      <c r="A196" s="112"/>
      <c r="B196" s="114"/>
      <c r="C196" s="116"/>
      <c r="D196" s="116"/>
      <c r="E196" s="114"/>
      <c r="F196" s="114"/>
      <c r="G196" s="114"/>
      <c r="H196" s="114"/>
      <c r="I196" s="114"/>
      <c r="J196" s="114"/>
      <c r="K196" s="114"/>
      <c r="L196" s="114"/>
      <c r="M196" s="114"/>
      <c r="N196" s="114"/>
      <c r="O196" s="114"/>
      <c r="P196" s="114"/>
      <c r="Q196" s="114"/>
      <c r="R196" s="114"/>
      <c r="S196" s="114"/>
      <c r="T196" s="114"/>
      <c r="U196" s="114"/>
      <c r="V196" s="114"/>
      <c r="W196" s="114"/>
      <c r="X196" s="114"/>
      <c r="Y196" s="114"/>
    </row>
    <row r="197" spans="1:25" ht="15.75" customHeight="1">
      <c r="A197" s="112"/>
      <c r="B197" s="114"/>
      <c r="C197" s="116"/>
      <c r="D197" s="116"/>
      <c r="E197" s="114"/>
      <c r="F197" s="114"/>
      <c r="G197" s="114"/>
      <c r="H197" s="114"/>
      <c r="I197" s="114"/>
      <c r="J197" s="114"/>
      <c r="K197" s="114"/>
      <c r="L197" s="114"/>
      <c r="M197" s="114"/>
      <c r="N197" s="114"/>
      <c r="O197" s="114"/>
      <c r="P197" s="114"/>
      <c r="Q197" s="114"/>
      <c r="R197" s="114"/>
      <c r="S197" s="114"/>
      <c r="T197" s="114"/>
      <c r="U197" s="114"/>
      <c r="V197" s="114"/>
      <c r="W197" s="114"/>
      <c r="X197" s="114"/>
      <c r="Y197" s="114"/>
    </row>
    <row r="198" spans="1:25" ht="15.75" customHeight="1">
      <c r="A198" s="112"/>
      <c r="B198" s="114"/>
      <c r="C198" s="116"/>
      <c r="D198" s="116"/>
      <c r="E198" s="114"/>
      <c r="F198" s="114"/>
      <c r="G198" s="114"/>
      <c r="H198" s="114"/>
      <c r="I198" s="114"/>
      <c r="J198" s="114"/>
      <c r="K198" s="114"/>
      <c r="L198" s="114"/>
      <c r="M198" s="114"/>
      <c r="N198" s="114"/>
      <c r="O198" s="114"/>
      <c r="P198" s="114"/>
      <c r="Q198" s="114"/>
      <c r="R198" s="114"/>
      <c r="S198" s="114"/>
      <c r="T198" s="114"/>
      <c r="U198" s="114"/>
      <c r="V198" s="114"/>
      <c r="W198" s="114"/>
      <c r="X198" s="114"/>
      <c r="Y198" s="114"/>
    </row>
    <row r="199" spans="1:25" ht="15.75" customHeight="1">
      <c r="A199" s="112"/>
      <c r="B199" s="114"/>
      <c r="C199" s="116"/>
      <c r="D199" s="116"/>
      <c r="E199" s="114"/>
      <c r="F199" s="114"/>
      <c r="G199" s="114"/>
      <c r="H199" s="114"/>
      <c r="I199" s="114"/>
      <c r="J199" s="114"/>
      <c r="K199" s="114"/>
      <c r="L199" s="114"/>
      <c r="M199" s="114"/>
      <c r="N199" s="114"/>
      <c r="O199" s="114"/>
      <c r="P199" s="114"/>
      <c r="Q199" s="114"/>
      <c r="R199" s="114"/>
      <c r="S199" s="114"/>
      <c r="T199" s="114"/>
      <c r="U199" s="114"/>
      <c r="V199" s="114"/>
      <c r="W199" s="114"/>
      <c r="X199" s="114"/>
      <c r="Y199" s="114"/>
    </row>
    <row r="200" spans="1:25" ht="15.75" customHeight="1">
      <c r="A200" s="112"/>
      <c r="B200" s="114"/>
      <c r="C200" s="116"/>
      <c r="D200" s="116"/>
      <c r="E200" s="114"/>
      <c r="F200" s="114"/>
      <c r="G200" s="114"/>
      <c r="H200" s="114"/>
      <c r="I200" s="114"/>
      <c r="J200" s="114"/>
      <c r="K200" s="114"/>
      <c r="L200" s="114"/>
      <c r="M200" s="114"/>
      <c r="N200" s="114"/>
      <c r="O200" s="114"/>
      <c r="P200" s="114"/>
      <c r="Q200" s="114"/>
      <c r="R200" s="114"/>
      <c r="S200" s="114"/>
      <c r="T200" s="114"/>
      <c r="U200" s="114"/>
      <c r="V200" s="114"/>
      <c r="W200" s="114"/>
      <c r="X200" s="114"/>
      <c r="Y200" s="114"/>
    </row>
    <row r="201" spans="1:25" ht="15.75" customHeight="1">
      <c r="A201" s="112"/>
      <c r="B201" s="114"/>
      <c r="C201" s="116"/>
      <c r="D201" s="116"/>
      <c r="E201" s="114"/>
      <c r="F201" s="114"/>
      <c r="G201" s="114"/>
      <c r="H201" s="114"/>
      <c r="I201" s="114"/>
      <c r="J201" s="114"/>
      <c r="K201" s="114"/>
      <c r="L201" s="114"/>
      <c r="M201" s="114"/>
      <c r="N201" s="114"/>
      <c r="O201" s="114"/>
      <c r="P201" s="114"/>
      <c r="Q201" s="114"/>
      <c r="R201" s="114"/>
      <c r="S201" s="114"/>
      <c r="T201" s="114"/>
      <c r="U201" s="114"/>
      <c r="V201" s="114"/>
      <c r="W201" s="114"/>
      <c r="X201" s="114"/>
      <c r="Y201" s="114"/>
    </row>
    <row r="202" spans="1:25" ht="15.75" customHeight="1">
      <c r="A202" s="112"/>
      <c r="B202" s="114"/>
      <c r="C202" s="116"/>
      <c r="D202" s="116"/>
      <c r="E202" s="114"/>
      <c r="F202" s="114"/>
      <c r="G202" s="114"/>
      <c r="H202" s="114"/>
      <c r="I202" s="114"/>
      <c r="J202" s="114"/>
      <c r="K202" s="114"/>
      <c r="L202" s="114"/>
      <c r="M202" s="114"/>
      <c r="N202" s="114"/>
      <c r="O202" s="114"/>
      <c r="P202" s="114"/>
      <c r="Q202" s="114"/>
      <c r="R202" s="114"/>
      <c r="S202" s="114"/>
      <c r="T202" s="114"/>
      <c r="U202" s="114"/>
      <c r="V202" s="114"/>
      <c r="W202" s="114"/>
      <c r="X202" s="114"/>
      <c r="Y202" s="114"/>
    </row>
    <row r="203" spans="1:25" ht="15.75" customHeight="1">
      <c r="A203" s="112"/>
      <c r="B203" s="114"/>
      <c r="C203" s="116"/>
      <c r="D203" s="116"/>
      <c r="E203" s="114"/>
      <c r="F203" s="114"/>
      <c r="G203" s="114"/>
      <c r="H203" s="114"/>
      <c r="I203" s="114"/>
      <c r="J203" s="114"/>
      <c r="K203" s="114"/>
      <c r="L203" s="114"/>
      <c r="M203" s="114"/>
      <c r="N203" s="114"/>
      <c r="O203" s="114"/>
      <c r="P203" s="114"/>
      <c r="Q203" s="114"/>
      <c r="R203" s="114"/>
      <c r="S203" s="114"/>
      <c r="T203" s="114"/>
      <c r="U203" s="114"/>
      <c r="V203" s="114"/>
      <c r="W203" s="114"/>
      <c r="X203" s="114"/>
      <c r="Y203" s="114"/>
    </row>
    <row r="204" spans="1:25" ht="15.75" customHeight="1">
      <c r="A204" s="112"/>
      <c r="B204" s="114"/>
      <c r="C204" s="116"/>
      <c r="D204" s="116"/>
      <c r="E204" s="114"/>
      <c r="F204" s="114"/>
      <c r="G204" s="114"/>
      <c r="H204" s="114"/>
      <c r="I204" s="114"/>
      <c r="J204" s="114"/>
      <c r="K204" s="114"/>
      <c r="L204" s="114"/>
      <c r="M204" s="114"/>
      <c r="N204" s="114"/>
      <c r="O204" s="114"/>
      <c r="P204" s="114"/>
      <c r="Q204" s="114"/>
      <c r="R204" s="114"/>
      <c r="S204" s="114"/>
      <c r="T204" s="114"/>
      <c r="U204" s="114"/>
      <c r="V204" s="114"/>
      <c r="W204" s="114"/>
      <c r="X204" s="114"/>
      <c r="Y204" s="114"/>
    </row>
    <row r="205" spans="1:25" ht="15.75" customHeight="1">
      <c r="A205" s="112"/>
      <c r="B205" s="114"/>
      <c r="C205" s="116"/>
      <c r="D205" s="116"/>
      <c r="E205" s="114"/>
      <c r="F205" s="114"/>
      <c r="G205" s="114"/>
      <c r="H205" s="114"/>
      <c r="I205" s="114"/>
      <c r="J205" s="114"/>
      <c r="K205" s="114"/>
      <c r="L205" s="114"/>
      <c r="M205" s="114"/>
      <c r="N205" s="114"/>
      <c r="O205" s="114"/>
      <c r="P205" s="114"/>
      <c r="Q205" s="114"/>
      <c r="R205" s="114"/>
      <c r="S205" s="114"/>
      <c r="T205" s="114"/>
      <c r="U205" s="114"/>
      <c r="V205" s="114"/>
      <c r="W205" s="114"/>
      <c r="X205" s="114"/>
      <c r="Y205" s="114"/>
    </row>
    <row r="206" spans="1:25" ht="15.75" customHeight="1">
      <c r="A206" s="112"/>
      <c r="B206" s="114"/>
      <c r="C206" s="116"/>
      <c r="D206" s="116"/>
      <c r="E206" s="114"/>
      <c r="F206" s="114"/>
      <c r="G206" s="114"/>
      <c r="H206" s="114"/>
      <c r="I206" s="114"/>
      <c r="J206" s="114"/>
      <c r="K206" s="114"/>
      <c r="L206" s="114"/>
      <c r="M206" s="114"/>
      <c r="N206" s="114"/>
      <c r="O206" s="114"/>
      <c r="P206" s="114"/>
      <c r="Q206" s="114"/>
      <c r="R206" s="114"/>
      <c r="S206" s="114"/>
      <c r="T206" s="114"/>
      <c r="U206" s="114"/>
      <c r="V206" s="114"/>
      <c r="W206" s="114"/>
      <c r="X206" s="114"/>
      <c r="Y206" s="114"/>
    </row>
    <row r="207" spans="1:25" ht="15.75" customHeight="1">
      <c r="A207" s="112"/>
      <c r="B207" s="114"/>
      <c r="C207" s="116"/>
      <c r="D207" s="116"/>
      <c r="E207" s="114"/>
      <c r="F207" s="114"/>
      <c r="G207" s="114"/>
      <c r="H207" s="114"/>
      <c r="I207" s="114"/>
      <c r="J207" s="114"/>
      <c r="K207" s="114"/>
      <c r="L207" s="114"/>
      <c r="M207" s="114"/>
      <c r="N207" s="114"/>
      <c r="O207" s="114"/>
      <c r="P207" s="114"/>
      <c r="Q207" s="114"/>
      <c r="R207" s="114"/>
      <c r="S207" s="114"/>
      <c r="T207" s="114"/>
      <c r="U207" s="114"/>
      <c r="V207" s="114"/>
      <c r="W207" s="114"/>
      <c r="X207" s="114"/>
      <c r="Y207" s="114"/>
    </row>
    <row r="208" spans="1:25" ht="15.75" customHeight="1">
      <c r="A208" s="112"/>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row>
    <row r="209" spans="1:26" ht="15.75" customHeight="1">
      <c r="A209" s="112"/>
      <c r="B209" s="117" t="s">
        <v>174</v>
      </c>
      <c r="C209" s="117" t="s">
        <v>175</v>
      </c>
      <c r="D209" s="114" t="s">
        <v>174</v>
      </c>
      <c r="E209" s="114" t="s">
        <v>175</v>
      </c>
      <c r="F209" s="114"/>
      <c r="G209" s="114"/>
      <c r="H209" s="114"/>
      <c r="I209" s="114"/>
      <c r="J209" s="114"/>
      <c r="K209" s="114"/>
      <c r="L209" s="114"/>
      <c r="M209" s="114"/>
      <c r="N209" s="114"/>
      <c r="O209" s="114"/>
      <c r="P209" s="114"/>
      <c r="Q209" s="114"/>
      <c r="R209" s="114"/>
      <c r="S209" s="114"/>
      <c r="T209" s="114"/>
      <c r="U209" s="114"/>
      <c r="V209" s="114"/>
      <c r="W209" s="114"/>
      <c r="X209" s="114"/>
      <c r="Y209" s="114"/>
    </row>
    <row r="210" spans="1:26" ht="15.75" customHeight="1">
      <c r="A210" s="112"/>
      <c r="B210" s="118" t="s">
        <v>176</v>
      </c>
      <c r="C210" s="118" t="s">
        <v>146</v>
      </c>
      <c r="D210" s="114" t="s">
        <v>176</v>
      </c>
      <c r="E210" s="114"/>
      <c r="F210" s="114" t="str">
        <f t="shared" ref="F210:F221" si="0">IF(NOT(ISBLANK(D210)),D210,IF(NOT(ISBLANK(E210)),"     "&amp;E210,FALSE))</f>
        <v>Afectación Económica o presupuestal</v>
      </c>
      <c r="G210" s="114" t="s">
        <v>176</v>
      </c>
      <c r="H210" s="114" t="str">
        <f ca="1">IF(NOT(ISERROR(MATCH(G210,ANCHORARRAY(B221),0))),F223&amp;"Por favor no seleccionar los criterios de impacto",G210)</f>
        <v>Afectación Económica o presupuestal</v>
      </c>
      <c r="I210" s="114"/>
      <c r="J210" s="114"/>
      <c r="K210" s="114"/>
      <c r="L210" s="114"/>
      <c r="M210" s="114"/>
      <c r="N210" s="114"/>
      <c r="O210" s="114"/>
      <c r="P210" s="114"/>
      <c r="Q210" s="114"/>
      <c r="R210" s="114"/>
      <c r="S210" s="114"/>
      <c r="T210" s="114"/>
      <c r="U210" s="114"/>
      <c r="V210" s="114"/>
      <c r="W210" s="114"/>
      <c r="X210" s="114"/>
      <c r="Y210" s="114"/>
      <c r="Z210" s="114"/>
    </row>
    <row r="211" spans="1:26" ht="15.75" customHeight="1">
      <c r="A211" s="112"/>
      <c r="B211" s="118" t="s">
        <v>176</v>
      </c>
      <c r="C211" s="118" t="s">
        <v>150</v>
      </c>
      <c r="D211" s="114"/>
      <c r="E211" s="114" t="s">
        <v>146</v>
      </c>
      <c r="F211" s="114" t="str">
        <f t="shared" si="0"/>
        <v xml:space="preserve">     Afectación menor a 200 SMLMV</v>
      </c>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5.75" customHeight="1">
      <c r="A212" s="112"/>
      <c r="B212" s="118" t="s">
        <v>176</v>
      </c>
      <c r="C212" s="118" t="s">
        <v>153</v>
      </c>
      <c r="D212" s="114"/>
      <c r="E212" s="114" t="s">
        <v>150</v>
      </c>
      <c r="F212" s="114" t="str">
        <f t="shared" si="0"/>
        <v xml:space="preserve">     Entre 200 y 1000 SMLMV</v>
      </c>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5.75" customHeight="1">
      <c r="A213" s="112"/>
      <c r="B213" s="118" t="s">
        <v>176</v>
      </c>
      <c r="C213" s="118" t="s">
        <v>157</v>
      </c>
      <c r="D213" s="114"/>
      <c r="E213" s="114" t="s">
        <v>153</v>
      </c>
      <c r="F213" s="114" t="str">
        <f t="shared" si="0"/>
        <v xml:space="preserve">     Entre 1000 y 5000 SMLMV </v>
      </c>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5.75" customHeight="1">
      <c r="A214" s="112"/>
      <c r="B214" s="118" t="s">
        <v>176</v>
      </c>
      <c r="C214" s="118" t="s">
        <v>161</v>
      </c>
      <c r="D214" s="114"/>
      <c r="E214" s="114" t="s">
        <v>157</v>
      </c>
      <c r="F214" s="114" t="str">
        <f t="shared" si="0"/>
        <v xml:space="preserve">     Entre 5000 y 10000 SMLMV</v>
      </c>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5.75" customHeight="1">
      <c r="A215" s="112"/>
      <c r="B215" s="118" t="s">
        <v>143</v>
      </c>
      <c r="C215" s="118" t="s">
        <v>147</v>
      </c>
      <c r="D215" s="114"/>
      <c r="E215" s="114" t="s">
        <v>161</v>
      </c>
      <c r="F215" s="114" t="str">
        <f t="shared" si="0"/>
        <v xml:space="preserve">     Mayor a 10000 SMLMV</v>
      </c>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5.75" customHeight="1">
      <c r="A216" s="112"/>
      <c r="B216" s="118" t="s">
        <v>143</v>
      </c>
      <c r="C216" s="118" t="s">
        <v>151</v>
      </c>
      <c r="D216" s="114" t="s">
        <v>143</v>
      </c>
      <c r="E216" s="114"/>
      <c r="F216" s="114" t="str">
        <f t="shared" si="0"/>
        <v>Pérdida Reputacional</v>
      </c>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5.75" customHeight="1">
      <c r="A217" s="112"/>
      <c r="B217" s="118" t="s">
        <v>143</v>
      </c>
      <c r="C217" s="118" t="s">
        <v>154</v>
      </c>
      <c r="D217" s="114"/>
      <c r="E217" s="114" t="s">
        <v>147</v>
      </c>
      <c r="F217" s="114" t="str">
        <f t="shared" si="0"/>
        <v xml:space="preserve">     El riesgo afecta la imagen de alguna área de la organización</v>
      </c>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5.75" customHeight="1">
      <c r="A218" s="112"/>
      <c r="B218" s="118" t="s">
        <v>143</v>
      </c>
      <c r="C218" s="118" t="s">
        <v>158</v>
      </c>
      <c r="D218" s="114"/>
      <c r="E218" s="114" t="s">
        <v>151</v>
      </c>
      <c r="F218" s="114" t="str">
        <f t="shared" si="0"/>
        <v xml:space="preserve">     El riesgo afecta la imagen de la entidad internamente, de conocimiento general, nivel interno, de junta dircetiva y accionistas y/o de provedores</v>
      </c>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5.75" customHeight="1">
      <c r="A219" s="112"/>
      <c r="B219" s="118" t="s">
        <v>143</v>
      </c>
      <c r="C219" s="118" t="s">
        <v>162</v>
      </c>
      <c r="D219" s="114"/>
      <c r="E219" s="114" t="s">
        <v>154</v>
      </c>
      <c r="F219" s="114" t="str">
        <f t="shared" si="0"/>
        <v xml:space="preserve">     El riesgo afecta la imagen de la entidad con algunos usuarios de relevancia frente al logro de los objetivos</v>
      </c>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5.75" customHeight="1">
      <c r="A220" s="112"/>
      <c r="B220" s="114"/>
      <c r="C220" s="114"/>
      <c r="D220" s="114"/>
      <c r="E220" s="114" t="s">
        <v>158</v>
      </c>
      <c r="F220" s="114" t="str">
        <f t="shared" si="0"/>
        <v xml:space="preserve">     El riesgo afecta la imagen de de la entidad con efecto publicitario sostenido a nivel de sector administrativo, nivel departamental o municipal</v>
      </c>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5.75" customHeight="1">
      <c r="A221" s="112"/>
      <c r="B221" s="114" t="str">
        <f ca="1">IFERROR(__xludf.DUMMYFUNCTION("ARRAY_CONSTRAIN(ARRAYFORMULA(UNIQUE('Tabla Impacto'!$B$209:$B$219)), 3, 1)"),"Criterios")</f>
        <v>Criterios</v>
      </c>
      <c r="C221" s="114"/>
      <c r="D221" s="114"/>
      <c r="E221" s="114" t="s">
        <v>162</v>
      </c>
      <c r="F221" s="114" t="str">
        <f t="shared" si="0"/>
        <v xml:space="preserve">     El riesgo afecta la imagen de la entidad a nivel nacional, con efecto publicitarios sostenible a nivel país</v>
      </c>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5.75" customHeight="1">
      <c r="A222" s="112"/>
      <c r="B222" s="114" t="str">
        <f ca="1">IFERROR(__xludf.DUMMYFUNCTION("""COMPUTED_VALUE"""),"Afectación Económica o presupuestal")</f>
        <v>Afectación Económica o presupuestal</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5.75" customHeight="1">
      <c r="A223" s="114"/>
      <c r="B223" s="114" t="str">
        <f ca="1">IFERROR(__xludf.DUMMYFUNCTION("""COMPUTED_VALUE"""),"Pérdida Reputacional")</f>
        <v>Pérdida Reputacional</v>
      </c>
      <c r="C223" s="114"/>
      <c r="D223" s="114"/>
      <c r="E223" s="114"/>
      <c r="F223" s="119" t="s">
        <v>177</v>
      </c>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5.75" customHeight="1">
      <c r="A224" s="114"/>
      <c r="B224" s="114"/>
      <c r="C224" s="114"/>
      <c r="D224" s="114"/>
      <c r="E224" s="114"/>
      <c r="F224" s="119" t="s">
        <v>178</v>
      </c>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5.75" customHeight="1">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row>
    <row r="226" spans="1:26" ht="15.75" customHeight="1">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row>
    <row r="227" spans="1:26" ht="15.75" customHeight="1">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row>
    <row r="228" spans="1:26" ht="15.75" customHeight="1">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row>
    <row r="229" spans="1:26" ht="15.75" customHeight="1">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row>
    <row r="230" spans="1:26" ht="15.75" customHeight="1">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row>
    <row r="231" spans="1:26" ht="15.75" customHeight="1">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row>
    <row r="232" spans="1:26" ht="15.75" customHeight="1">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row>
    <row r="233" spans="1:26" ht="15.75" customHeight="1">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row>
    <row r="234" spans="1:26" ht="15.75" customHeight="1">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row>
    <row r="235" spans="1:26" ht="15.75" customHeight="1">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row>
    <row r="236" spans="1:26" ht="15.75" customHeight="1">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row>
    <row r="237" spans="1:26" ht="15.75" customHeight="1">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row>
    <row r="238" spans="1:26" ht="15.75" customHeight="1">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row>
    <row r="239" spans="1:26" ht="15.75"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row>
    <row r="240" spans="1:26" ht="15.75" customHeight="1">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row>
    <row r="241" spans="1:26" ht="15.75" customHeight="1">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row>
    <row r="242" spans="1:26" ht="15.75" customHeight="1">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row>
    <row r="243" spans="1:26" ht="15.75" customHeight="1">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row>
    <row r="244" spans="1:26" ht="15.75" customHeight="1">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row>
    <row r="245" spans="1:26" ht="15.75" customHeight="1">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row>
    <row r="246" spans="1:26" ht="15.75" customHeight="1">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row>
    <row r="247" spans="1:26" ht="15.75" customHeight="1">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row>
    <row r="248" spans="1:26" ht="15.75" customHeight="1">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row>
    <row r="249" spans="1:26" ht="15.75" customHeight="1">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row>
    <row r="250" spans="1:26" ht="15.75" customHeight="1">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row>
    <row r="251" spans="1:26" ht="15.75" customHeight="1">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row>
    <row r="252" spans="1:26" ht="15.75" customHeight="1">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row>
    <row r="253" spans="1:26" ht="15.75" customHeight="1">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row>
    <row r="254" spans="1:26" ht="15.75" customHeight="1">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row>
    <row r="255" spans="1:26" ht="15.75" customHeight="1">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row>
    <row r="256" spans="1:26" ht="15.75" customHeight="1">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row>
    <row r="257" spans="1:26" ht="15.75" customHeight="1">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row>
    <row r="258" spans="1:26" ht="15.75" customHeight="1">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row>
    <row r="259" spans="1:26" ht="15.75" customHeight="1">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row>
    <row r="260" spans="1:26" ht="15.75" customHeight="1">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row>
    <row r="261" spans="1:26" ht="15.75" customHeight="1">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row>
    <row r="262" spans="1:26" ht="15.75" customHeight="1">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row>
    <row r="263" spans="1:26" ht="15.75" customHeight="1">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row>
    <row r="264" spans="1:26" ht="15.75" customHeight="1">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row>
    <row r="265" spans="1:26" ht="15.75" customHeight="1">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row>
    <row r="266" spans="1:26" ht="15.75" customHeight="1">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row>
    <row r="267" spans="1:26" ht="15.75" customHeight="1">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row>
    <row r="268" spans="1:26" ht="15.75" customHeight="1">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row>
    <row r="269" spans="1:26" ht="15.75" customHeight="1">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row>
    <row r="270" spans="1:26" ht="15.75" customHeight="1">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row>
    <row r="271" spans="1:26" ht="15.75" customHeight="1">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row>
    <row r="272" spans="1:26" ht="15.75" customHeight="1">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row>
    <row r="273" spans="1:26" ht="15.75" customHeight="1">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row>
    <row r="274" spans="1:26" ht="15.75" customHeight="1">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row>
    <row r="275" spans="1:26" ht="15.75" customHeight="1">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row>
    <row r="276" spans="1:26" ht="15.75" customHeight="1">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row>
    <row r="277" spans="1:26" ht="15.75" customHeight="1">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row>
    <row r="278" spans="1:26" ht="15.75" customHeight="1">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row>
    <row r="279" spans="1:26" ht="15.75" customHeight="1">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row>
    <row r="280" spans="1:26" ht="15.75" customHeight="1">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row>
    <row r="281" spans="1:26" ht="15.75" customHeight="1">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row>
    <row r="282" spans="1:26" ht="15.75" customHeight="1">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row>
    <row r="283" spans="1:26" ht="15.75" customHeight="1">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row>
    <row r="284" spans="1:26" ht="15.75" customHeight="1">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row>
    <row r="285" spans="1:26" ht="15.75" customHeight="1">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row>
    <row r="286" spans="1:26" ht="15.75"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row>
    <row r="287" spans="1:26" ht="15.75" customHeight="1">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row>
    <row r="288" spans="1:26" ht="15.75" customHeight="1">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row>
    <row r="289" spans="1:26" ht="15.75" customHeight="1">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row>
    <row r="290" spans="1:26" ht="15.75" customHeight="1">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row>
    <row r="291" spans="1:26" ht="15.75" customHeight="1">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row>
    <row r="292" spans="1:26" ht="15.75" customHeight="1">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row>
    <row r="293" spans="1:26" ht="15.75" customHeight="1">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row>
    <row r="294" spans="1:26" ht="15.75" customHeight="1">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row>
    <row r="295" spans="1:26" ht="15.75" customHeight="1">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row>
    <row r="296" spans="1:26" ht="15.75" customHeight="1">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row>
    <row r="297" spans="1:26" ht="15.75" customHeight="1">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row>
    <row r="298" spans="1:26" ht="15.75" customHeight="1">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row>
    <row r="299" spans="1:26" ht="15.75" customHeight="1">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row>
    <row r="300" spans="1:26" ht="15.75" customHeight="1">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row>
    <row r="301" spans="1:26" ht="15.75" customHeight="1">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row>
    <row r="302" spans="1:26" ht="15.75" customHeight="1">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row>
    <row r="303" spans="1:26" ht="15.75" customHeight="1">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row>
    <row r="304" spans="1:26" ht="15.75" customHeight="1">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row>
    <row r="305" spans="1:26" ht="15.75" customHeight="1">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row>
    <row r="306" spans="1:26" ht="15.75" customHeight="1">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row>
    <row r="307" spans="1:26" ht="15.75" customHeight="1">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row>
    <row r="308" spans="1:26" ht="15.75" customHeight="1">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row>
    <row r="309" spans="1:26" ht="15.75" customHeight="1">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row>
    <row r="310" spans="1:26" ht="15.75" customHeight="1">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row>
    <row r="311" spans="1:26" ht="15.75" customHeight="1">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row>
    <row r="312" spans="1:26" ht="15.75" customHeight="1">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row>
    <row r="313" spans="1:26" ht="15.75" customHeight="1">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row>
    <row r="314" spans="1:26" ht="15.75" customHeight="1">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row>
    <row r="315" spans="1:26" ht="15.75" customHeight="1">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row>
    <row r="316" spans="1:26" ht="15.75" customHeight="1">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row>
    <row r="317" spans="1:26" ht="15.75" customHeight="1">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row>
    <row r="318" spans="1:26" ht="15.75" customHeight="1">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row>
    <row r="319" spans="1:26" ht="15.75" customHeight="1">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row>
    <row r="320" spans="1:26" ht="15.75" customHeight="1">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row>
    <row r="321" spans="1:26" ht="15.75" customHeight="1">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row>
    <row r="322" spans="1:26" ht="15.75" customHeight="1">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row>
    <row r="323" spans="1:26" ht="15.75" customHeight="1">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row>
    <row r="324" spans="1:26" ht="15.75" customHeight="1">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row>
    <row r="325" spans="1:26" ht="15.75" customHeight="1">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row>
    <row r="326" spans="1:26" ht="15.75" customHeight="1">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row>
    <row r="327" spans="1:26" ht="15.75" customHeight="1">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row>
    <row r="328" spans="1:26" ht="15.75" customHeight="1">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row>
    <row r="329" spans="1:26" ht="15.75" customHeight="1">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row>
    <row r="330" spans="1:26" ht="15.75" customHeight="1">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row>
    <row r="331" spans="1:26" ht="15.75" customHeight="1">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row>
    <row r="332" spans="1:26" ht="15.75" customHeight="1">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row>
    <row r="333" spans="1:26" ht="15.75" customHeight="1">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row>
    <row r="334" spans="1:26" ht="15.75" customHeight="1">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row>
    <row r="335" spans="1:26" ht="15.75" customHeight="1">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row>
    <row r="336" spans="1:26" ht="15.75" customHeight="1">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row>
    <row r="337" spans="1:26" ht="15.75" customHeight="1">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row>
    <row r="338" spans="1:26" ht="15.75" customHeight="1">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row>
    <row r="339" spans="1:26" ht="15.75" customHeight="1">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row>
    <row r="340" spans="1:26" ht="15.75" customHeight="1">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row>
    <row r="341" spans="1:26" ht="15.75" customHeight="1">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row>
    <row r="342" spans="1:26" ht="15.75" customHeight="1">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row>
    <row r="343" spans="1:26" ht="15.75" customHeight="1">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row>
    <row r="344" spans="1:26" ht="15.75" customHeight="1">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row>
    <row r="345" spans="1:26" ht="15.75" customHeight="1">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row>
    <row r="346" spans="1:26" ht="15.75" customHeight="1">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row>
    <row r="347" spans="1:26" ht="15.75" customHeight="1">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row>
    <row r="348" spans="1:26" ht="15.75" customHeight="1">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row>
    <row r="349" spans="1:26" ht="15.75" customHeight="1">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row>
    <row r="350" spans="1:26" ht="15.75" customHeight="1">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row>
    <row r="351" spans="1:26" ht="15.75" customHeight="1">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row>
    <row r="352" spans="1:26" ht="15.75" customHeight="1">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row>
    <row r="353" spans="1:26" ht="15.75" customHeight="1">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row>
    <row r="354" spans="1:26" ht="15.75" customHeight="1">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row>
    <row r="355" spans="1:26" ht="15.75" customHeight="1">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row>
    <row r="356" spans="1:26" ht="15.75" customHeight="1">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row>
    <row r="357" spans="1:26" ht="15.75" customHeight="1">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row>
    <row r="358" spans="1:26" ht="15.75" customHeight="1">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row>
    <row r="359" spans="1:26" ht="15.75" customHeight="1">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row>
    <row r="360" spans="1:26" ht="15.75" customHeight="1">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row>
    <row r="361" spans="1:26" ht="15.75" customHeight="1">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row>
    <row r="362" spans="1:26" ht="15.75" customHeight="1">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row>
    <row r="363" spans="1:26" ht="15.75" customHeight="1">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row>
    <row r="364" spans="1:26" ht="15.75" customHeight="1">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row>
    <row r="365" spans="1:26" ht="15.75" customHeight="1">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row>
    <row r="366" spans="1:26" ht="15.75" customHeight="1">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row>
    <row r="367" spans="1:26" ht="15.75" customHeight="1">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row>
    <row r="368" spans="1:26" ht="15.75" customHeight="1">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row>
    <row r="369" spans="1:26" ht="15.75" customHeight="1">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row>
    <row r="370" spans="1:26" ht="15.75" customHeight="1">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row>
    <row r="371" spans="1:26" ht="15.75" customHeight="1">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row>
    <row r="372" spans="1:26" ht="15.75" customHeight="1">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row>
    <row r="373" spans="1:26" ht="15.75" customHeight="1">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row>
    <row r="374" spans="1:26" ht="15.75" customHeight="1">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row>
    <row r="375" spans="1:26" ht="15.75" customHeight="1">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row>
    <row r="376" spans="1:26" ht="15.75" customHeight="1">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row>
    <row r="377" spans="1:26" ht="15.75" customHeight="1">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row>
    <row r="378" spans="1:26" ht="15.75" customHeight="1">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row>
    <row r="379" spans="1:26" ht="15.75" customHeight="1">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row>
    <row r="380" spans="1:26" ht="15.75" customHeight="1">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row>
    <row r="381" spans="1:26" ht="15.75" customHeight="1">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row>
    <row r="382" spans="1:26" ht="15.75" customHeight="1">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row>
    <row r="383" spans="1:26" ht="15.75" customHeight="1">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row>
    <row r="384" spans="1:26" ht="15.75" customHeight="1">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row>
    <row r="385" spans="1:26" ht="15.75" customHeight="1">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row>
    <row r="386" spans="1:26" ht="15.75" customHeight="1">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row>
    <row r="387" spans="1:26" ht="15.75" customHeight="1">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row>
    <row r="388" spans="1:26" ht="15.75" customHeight="1">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row>
    <row r="389" spans="1:26" ht="15.75" customHeight="1">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row>
    <row r="390" spans="1:26" ht="15.75" customHeight="1">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row>
    <row r="391" spans="1:26" ht="15.75" customHeight="1">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row>
    <row r="392" spans="1:26" ht="15.75" customHeight="1">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row>
    <row r="393" spans="1:26" ht="15.75" customHeight="1">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row>
    <row r="394" spans="1:26" ht="15.75" customHeight="1">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row>
    <row r="395" spans="1:26" ht="15.75" customHeight="1">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row>
    <row r="396" spans="1:26" ht="15.75" customHeight="1">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row>
    <row r="397" spans="1:26" ht="15.75" customHeight="1">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row>
    <row r="398" spans="1:26" ht="15.75" customHeight="1">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row>
    <row r="399" spans="1:26" ht="15.75" customHeight="1">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row>
    <row r="400" spans="1:26" ht="15.75" customHeight="1">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row>
    <row r="401" spans="1:26" ht="15.75" customHeight="1">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row>
    <row r="402" spans="1:26" ht="15.75" customHeight="1">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row>
    <row r="403" spans="1:26" ht="15.75" customHeight="1">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row>
    <row r="404" spans="1:26" ht="15.75" customHeight="1">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row>
    <row r="405" spans="1:26" ht="15.75" customHeight="1">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row>
    <row r="406" spans="1:26" ht="15.75" customHeight="1">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row>
    <row r="407" spans="1:26" ht="15.75" customHeight="1">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row>
    <row r="408" spans="1:26" ht="15.75" customHeight="1">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row>
    <row r="409" spans="1:26" ht="15.75" customHeight="1">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row>
    <row r="410" spans="1:26" ht="15.75" customHeight="1">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row>
    <row r="411" spans="1:26" ht="15.75" customHeight="1">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row>
    <row r="412" spans="1:26" ht="15.75" customHeight="1">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row>
    <row r="413" spans="1:26" ht="15.75" customHeight="1">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row>
    <row r="414" spans="1:26" ht="15.75" customHeight="1">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row>
    <row r="415" spans="1:26" ht="15.75" customHeight="1">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row>
    <row r="416" spans="1:26" ht="15.75" customHeight="1">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row>
    <row r="417" spans="1:26" ht="15.75" customHeight="1">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row>
    <row r="418" spans="1:26" ht="15.75" customHeight="1">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row>
    <row r="419" spans="1:26" ht="15.75" customHeight="1">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row>
    <row r="420" spans="1:26" ht="15.75" customHeight="1">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row>
    <row r="421" spans="1:26" ht="15.75" customHeight="1">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row>
    <row r="422" spans="1:26" ht="15.75" customHeight="1">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row>
    <row r="423" spans="1:26" ht="15.75" customHeight="1">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row>
    <row r="424" spans="1:26" ht="15.75" customHeight="1">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row>
    <row r="425" spans="1:26" ht="15.75" customHeight="1"/>
    <row r="426" spans="1:26" ht="15.75" customHeight="1"/>
    <row r="427" spans="1:26" ht="15.75" customHeight="1"/>
    <row r="428" spans="1:26" ht="15.75" customHeight="1"/>
    <row r="429" spans="1:26" ht="15.75" customHeight="1"/>
    <row r="430" spans="1:26" ht="15.75" customHeight="1"/>
    <row r="431" spans="1:26" ht="15.75" customHeight="1"/>
    <row r="432" spans="1:26"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heetViews>
  <sheetFormatPr baseColWidth="10" defaultColWidth="14.44140625" defaultRowHeight="15" customHeight="1"/>
  <cols>
    <col min="1" max="2" width="14.33203125" customWidth="1"/>
    <col min="3" max="3" width="17" customWidth="1"/>
    <col min="4" max="4" width="14.33203125" customWidth="1"/>
    <col min="5" max="5" width="46" customWidth="1"/>
    <col min="6" max="26" width="14.33203125" customWidth="1"/>
  </cols>
  <sheetData>
    <row r="1" spans="1:26" ht="24" customHeight="1">
      <c r="A1" s="120"/>
      <c r="B1" s="304" t="s">
        <v>179</v>
      </c>
      <c r="C1" s="305"/>
      <c r="D1" s="305"/>
      <c r="E1" s="305"/>
      <c r="F1" s="306"/>
      <c r="G1" s="120"/>
      <c r="H1" s="120"/>
      <c r="I1" s="120"/>
      <c r="J1" s="120"/>
      <c r="K1" s="120"/>
      <c r="L1" s="120"/>
      <c r="M1" s="120"/>
      <c r="N1" s="120"/>
      <c r="O1" s="120"/>
      <c r="P1" s="120"/>
      <c r="Q1" s="120"/>
      <c r="R1" s="120"/>
      <c r="S1" s="120"/>
      <c r="T1" s="120"/>
      <c r="U1" s="120"/>
      <c r="V1" s="120"/>
      <c r="W1" s="120"/>
      <c r="X1" s="120"/>
      <c r="Y1" s="120"/>
      <c r="Z1" s="120"/>
    </row>
    <row r="2" spans="1:26" ht="12.75" customHeight="1">
      <c r="A2" s="120"/>
      <c r="B2" s="121"/>
      <c r="C2" s="121"/>
      <c r="D2" s="121"/>
      <c r="E2" s="121"/>
      <c r="F2" s="121"/>
      <c r="G2" s="120"/>
      <c r="H2" s="120"/>
      <c r="I2" s="120"/>
      <c r="J2" s="120"/>
      <c r="K2" s="120"/>
      <c r="L2" s="120"/>
      <c r="M2" s="120"/>
      <c r="N2" s="120"/>
      <c r="O2" s="120"/>
      <c r="P2" s="120"/>
      <c r="Q2" s="120"/>
      <c r="R2" s="120"/>
      <c r="S2" s="120"/>
      <c r="T2" s="120"/>
      <c r="U2" s="120"/>
      <c r="V2" s="120"/>
      <c r="W2" s="120"/>
      <c r="X2" s="120"/>
      <c r="Y2" s="120"/>
      <c r="Z2" s="120"/>
    </row>
    <row r="3" spans="1:26" ht="12.75" customHeight="1">
      <c r="A3" s="120"/>
      <c r="B3" s="307" t="s">
        <v>180</v>
      </c>
      <c r="C3" s="305"/>
      <c r="D3" s="308"/>
      <c r="E3" s="122" t="s">
        <v>181</v>
      </c>
      <c r="F3" s="123" t="s">
        <v>182</v>
      </c>
      <c r="G3" s="120"/>
      <c r="H3" s="120"/>
      <c r="I3" s="120"/>
      <c r="J3" s="120"/>
      <c r="K3" s="120"/>
      <c r="L3" s="120"/>
      <c r="M3" s="120"/>
      <c r="N3" s="120"/>
      <c r="O3" s="120"/>
      <c r="P3" s="120"/>
      <c r="Q3" s="120"/>
      <c r="R3" s="120"/>
      <c r="S3" s="120"/>
      <c r="T3" s="120"/>
      <c r="U3" s="120"/>
      <c r="V3" s="120"/>
      <c r="W3" s="120"/>
      <c r="X3" s="120"/>
      <c r="Y3" s="120"/>
      <c r="Z3" s="120"/>
    </row>
    <row r="4" spans="1:26" ht="12.75" customHeight="1">
      <c r="A4" s="120"/>
      <c r="B4" s="309" t="s">
        <v>183</v>
      </c>
      <c r="C4" s="312" t="s">
        <v>91</v>
      </c>
      <c r="D4" s="124" t="s">
        <v>109</v>
      </c>
      <c r="E4" s="125" t="s">
        <v>184</v>
      </c>
      <c r="F4" s="126">
        <v>0.25</v>
      </c>
      <c r="G4" s="120"/>
      <c r="H4" s="120"/>
      <c r="I4" s="120"/>
      <c r="J4" s="120"/>
      <c r="K4" s="120"/>
      <c r="L4" s="120"/>
      <c r="M4" s="120"/>
      <c r="N4" s="120"/>
      <c r="O4" s="120"/>
      <c r="P4" s="120"/>
      <c r="Q4" s="120"/>
      <c r="R4" s="120"/>
      <c r="S4" s="120"/>
      <c r="T4" s="120"/>
      <c r="U4" s="120"/>
      <c r="V4" s="120"/>
      <c r="W4" s="120"/>
      <c r="X4" s="120"/>
      <c r="Y4" s="120"/>
      <c r="Z4" s="120"/>
    </row>
    <row r="5" spans="1:26" ht="12.75" customHeight="1">
      <c r="A5" s="120"/>
      <c r="B5" s="310"/>
      <c r="C5" s="313"/>
      <c r="D5" s="127" t="s">
        <v>185</v>
      </c>
      <c r="E5" s="128" t="s">
        <v>186</v>
      </c>
      <c r="F5" s="129">
        <v>0.15</v>
      </c>
      <c r="G5" s="120"/>
      <c r="H5" s="120"/>
      <c r="I5" s="120"/>
      <c r="J5" s="120"/>
      <c r="K5" s="120"/>
      <c r="L5" s="120"/>
      <c r="M5" s="120"/>
      <c r="N5" s="120"/>
      <c r="O5" s="120"/>
      <c r="P5" s="120"/>
      <c r="Q5" s="120"/>
      <c r="R5" s="120"/>
      <c r="S5" s="120"/>
      <c r="T5" s="120"/>
      <c r="U5" s="120"/>
      <c r="V5" s="120"/>
      <c r="W5" s="120"/>
      <c r="X5" s="120"/>
      <c r="Y5" s="120"/>
      <c r="Z5" s="120"/>
    </row>
    <row r="6" spans="1:26" ht="12.75" customHeight="1">
      <c r="A6" s="120"/>
      <c r="B6" s="310"/>
      <c r="C6" s="302"/>
      <c r="D6" s="127" t="s">
        <v>103</v>
      </c>
      <c r="E6" s="128" t="s">
        <v>187</v>
      </c>
      <c r="F6" s="129">
        <v>0.1</v>
      </c>
      <c r="G6" s="120"/>
      <c r="H6" s="120"/>
      <c r="I6" s="120"/>
      <c r="J6" s="120"/>
      <c r="K6" s="120"/>
      <c r="L6" s="120"/>
      <c r="M6" s="120"/>
      <c r="N6" s="120"/>
      <c r="O6" s="120"/>
      <c r="P6" s="120"/>
      <c r="Q6" s="120"/>
      <c r="R6" s="120"/>
      <c r="S6" s="120"/>
      <c r="T6" s="120"/>
      <c r="U6" s="120"/>
      <c r="V6" s="120"/>
      <c r="W6" s="120"/>
      <c r="X6" s="120"/>
      <c r="Y6" s="120"/>
      <c r="Z6" s="120"/>
    </row>
    <row r="7" spans="1:26" ht="12.75" customHeight="1">
      <c r="A7" s="120"/>
      <c r="B7" s="310"/>
      <c r="C7" s="301" t="s">
        <v>92</v>
      </c>
      <c r="D7" s="127" t="s">
        <v>188</v>
      </c>
      <c r="E7" s="128" t="s">
        <v>189</v>
      </c>
      <c r="F7" s="129">
        <v>0.25</v>
      </c>
      <c r="G7" s="120"/>
      <c r="H7" s="120"/>
      <c r="I7" s="120"/>
      <c r="J7" s="120"/>
      <c r="K7" s="120"/>
      <c r="L7" s="120"/>
      <c r="M7" s="120"/>
      <c r="N7" s="120"/>
      <c r="O7" s="120"/>
      <c r="P7" s="120"/>
      <c r="Q7" s="120"/>
      <c r="R7" s="120"/>
      <c r="S7" s="120"/>
      <c r="T7" s="120"/>
      <c r="U7" s="120"/>
      <c r="V7" s="120"/>
      <c r="W7" s="120"/>
      <c r="X7" s="120"/>
      <c r="Y7" s="120"/>
      <c r="Z7" s="120"/>
    </row>
    <row r="8" spans="1:26" ht="12.75" customHeight="1">
      <c r="A8" s="120"/>
      <c r="B8" s="311"/>
      <c r="C8" s="302"/>
      <c r="D8" s="127" t="s">
        <v>104</v>
      </c>
      <c r="E8" s="128" t="s">
        <v>190</v>
      </c>
      <c r="F8" s="129">
        <v>0.15</v>
      </c>
      <c r="G8" s="120"/>
      <c r="H8" s="120"/>
      <c r="I8" s="120"/>
      <c r="J8" s="120"/>
      <c r="K8" s="120"/>
      <c r="L8" s="120"/>
      <c r="M8" s="120"/>
      <c r="N8" s="120"/>
      <c r="O8" s="120"/>
      <c r="P8" s="120"/>
      <c r="Q8" s="120"/>
      <c r="R8" s="120"/>
      <c r="S8" s="120"/>
      <c r="T8" s="120"/>
      <c r="U8" s="120"/>
      <c r="V8" s="120"/>
      <c r="W8" s="120"/>
      <c r="X8" s="120"/>
      <c r="Y8" s="120"/>
      <c r="Z8" s="120"/>
    </row>
    <row r="9" spans="1:26" ht="12.75" customHeight="1">
      <c r="A9" s="120"/>
      <c r="B9" s="314" t="s">
        <v>191</v>
      </c>
      <c r="C9" s="301" t="s">
        <v>94</v>
      </c>
      <c r="D9" s="127" t="s">
        <v>105</v>
      </c>
      <c r="E9" s="128" t="s">
        <v>192</v>
      </c>
      <c r="F9" s="130" t="s">
        <v>193</v>
      </c>
      <c r="G9" s="120"/>
      <c r="H9" s="120"/>
      <c r="I9" s="120"/>
      <c r="J9" s="120"/>
      <c r="K9" s="120"/>
      <c r="L9" s="120"/>
      <c r="M9" s="120"/>
      <c r="N9" s="120"/>
      <c r="O9" s="120"/>
      <c r="P9" s="120"/>
      <c r="Q9" s="120"/>
      <c r="R9" s="120"/>
      <c r="S9" s="120"/>
      <c r="T9" s="120"/>
      <c r="U9" s="120"/>
      <c r="V9" s="120"/>
      <c r="W9" s="120"/>
      <c r="X9" s="120"/>
      <c r="Y9" s="120"/>
      <c r="Z9" s="120"/>
    </row>
    <row r="10" spans="1:26" ht="12.75" customHeight="1">
      <c r="A10" s="120"/>
      <c r="B10" s="310"/>
      <c r="C10" s="302"/>
      <c r="D10" s="127" t="s">
        <v>194</v>
      </c>
      <c r="E10" s="128" t="s">
        <v>195</v>
      </c>
      <c r="F10" s="130" t="s">
        <v>193</v>
      </c>
      <c r="G10" s="120"/>
      <c r="H10" s="120"/>
      <c r="I10" s="120"/>
      <c r="J10" s="120"/>
      <c r="K10" s="120"/>
      <c r="L10" s="120"/>
      <c r="M10" s="120"/>
      <c r="N10" s="120"/>
      <c r="O10" s="120"/>
      <c r="P10" s="120"/>
      <c r="Q10" s="120"/>
      <c r="R10" s="120"/>
      <c r="S10" s="120"/>
      <c r="T10" s="120"/>
      <c r="U10" s="120"/>
      <c r="V10" s="120"/>
      <c r="W10" s="120"/>
      <c r="X10" s="120"/>
      <c r="Y10" s="120"/>
      <c r="Z10" s="120"/>
    </row>
    <row r="11" spans="1:26" ht="12.75" customHeight="1">
      <c r="A11" s="120"/>
      <c r="B11" s="310"/>
      <c r="C11" s="301" t="s">
        <v>95</v>
      </c>
      <c r="D11" s="127" t="s">
        <v>196</v>
      </c>
      <c r="E11" s="128" t="s">
        <v>197</v>
      </c>
      <c r="F11" s="130" t="s">
        <v>193</v>
      </c>
      <c r="G11" s="120"/>
      <c r="H11" s="120"/>
      <c r="I11" s="120"/>
      <c r="J11" s="120"/>
      <c r="K11" s="120"/>
      <c r="L11" s="120"/>
      <c r="M11" s="120"/>
      <c r="N11" s="120"/>
      <c r="O11" s="120"/>
      <c r="P11" s="120"/>
      <c r="Q11" s="120"/>
      <c r="R11" s="120"/>
      <c r="S11" s="120"/>
      <c r="T11" s="120"/>
      <c r="U11" s="120"/>
      <c r="V11" s="120"/>
      <c r="W11" s="120"/>
      <c r="X11" s="120"/>
      <c r="Y11" s="120"/>
      <c r="Z11" s="120"/>
    </row>
    <row r="12" spans="1:26" ht="12.75" customHeight="1">
      <c r="A12" s="120"/>
      <c r="B12" s="310"/>
      <c r="C12" s="302"/>
      <c r="D12" s="127" t="s">
        <v>106</v>
      </c>
      <c r="E12" s="128" t="s">
        <v>198</v>
      </c>
      <c r="F12" s="130" t="s">
        <v>193</v>
      </c>
      <c r="G12" s="120"/>
      <c r="H12" s="120"/>
      <c r="I12" s="120"/>
      <c r="J12" s="120"/>
      <c r="K12" s="120"/>
      <c r="L12" s="120"/>
      <c r="M12" s="120"/>
      <c r="N12" s="120"/>
      <c r="O12" s="120"/>
      <c r="P12" s="120"/>
      <c r="Q12" s="120"/>
      <c r="R12" s="120"/>
      <c r="S12" s="120"/>
      <c r="T12" s="120"/>
      <c r="U12" s="120"/>
      <c r="V12" s="120"/>
      <c r="W12" s="120"/>
      <c r="X12" s="120"/>
      <c r="Y12" s="120"/>
      <c r="Z12" s="120"/>
    </row>
    <row r="13" spans="1:26" ht="12.75" customHeight="1">
      <c r="A13" s="120"/>
      <c r="B13" s="310"/>
      <c r="C13" s="301" t="s">
        <v>96</v>
      </c>
      <c r="D13" s="127" t="s">
        <v>107</v>
      </c>
      <c r="E13" s="128" t="s">
        <v>199</v>
      </c>
      <c r="F13" s="130" t="s">
        <v>193</v>
      </c>
      <c r="G13" s="120"/>
      <c r="H13" s="120"/>
      <c r="I13" s="120"/>
      <c r="J13" s="120"/>
      <c r="K13" s="120"/>
      <c r="L13" s="120"/>
      <c r="M13" s="120"/>
      <c r="N13" s="120"/>
      <c r="O13" s="120"/>
      <c r="P13" s="120"/>
      <c r="Q13" s="120"/>
      <c r="R13" s="120"/>
      <c r="S13" s="120"/>
      <c r="T13" s="120"/>
      <c r="U13" s="120"/>
      <c r="V13" s="120"/>
      <c r="W13" s="120"/>
      <c r="X13" s="120"/>
      <c r="Y13" s="120"/>
      <c r="Z13" s="120"/>
    </row>
    <row r="14" spans="1:26" ht="12.75" customHeight="1">
      <c r="A14" s="120"/>
      <c r="B14" s="315"/>
      <c r="C14" s="303"/>
      <c r="D14" s="131" t="s">
        <v>200</v>
      </c>
      <c r="E14" s="132" t="s">
        <v>201</v>
      </c>
      <c r="F14" s="133" t="s">
        <v>193</v>
      </c>
      <c r="G14" s="120"/>
      <c r="H14" s="120"/>
      <c r="I14" s="120"/>
      <c r="J14" s="120"/>
      <c r="K14" s="120"/>
      <c r="L14" s="120"/>
      <c r="M14" s="120"/>
      <c r="N14" s="120"/>
      <c r="O14" s="120"/>
      <c r="P14" s="120"/>
      <c r="Q14" s="120"/>
      <c r="R14" s="120"/>
      <c r="S14" s="120"/>
      <c r="T14" s="120"/>
      <c r="U14" s="120"/>
      <c r="V14" s="120"/>
      <c r="W14" s="120"/>
      <c r="X14" s="120"/>
      <c r="Y14" s="120"/>
      <c r="Z14" s="120"/>
    </row>
    <row r="15" spans="1:26" ht="49.5" customHeight="1">
      <c r="A15" s="120"/>
      <c r="B15" s="299" t="s">
        <v>202</v>
      </c>
      <c r="C15" s="173"/>
      <c r="D15" s="173"/>
      <c r="E15" s="173"/>
      <c r="F15" s="300"/>
      <c r="G15" s="120"/>
      <c r="H15" s="120"/>
      <c r="I15" s="120"/>
      <c r="J15" s="120"/>
      <c r="K15" s="120"/>
      <c r="L15" s="120"/>
      <c r="M15" s="120"/>
      <c r="N15" s="120"/>
      <c r="O15" s="120"/>
      <c r="P15" s="120"/>
      <c r="Q15" s="120"/>
      <c r="R15" s="120"/>
      <c r="S15" s="120"/>
      <c r="T15" s="120"/>
      <c r="U15" s="120"/>
      <c r="V15" s="120"/>
      <c r="W15" s="120"/>
      <c r="X15" s="120"/>
      <c r="Y15" s="120"/>
      <c r="Z15" s="120"/>
    </row>
    <row r="16" spans="1:26" ht="27" customHeight="1">
      <c r="A16" s="120"/>
      <c r="B16" s="134"/>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row>
    <row r="17" spans="1:26" ht="12.75" customHeight="1">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1:26" ht="12.75" customHeight="1">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ht="12.75" customHeight="1">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row>
    <row r="20" spans="1:26" ht="12.75" customHeight="1">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row>
    <row r="21" spans="1:26" ht="12.7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row>
    <row r="22" spans="1:26" ht="12.7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ht="12.75" customHeight="1">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row>
    <row r="24" spans="1:26" ht="12.7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ht="12.7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row>
    <row r="26" spans="1:26" ht="12.75" customHeight="1">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ht="12.75" customHeight="1">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ht="12.75" customHeight="1">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1:26" ht="12.75" customHeight="1">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ht="12.75" customHeight="1">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ht="12.7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row>
    <row r="32" spans="1:26" ht="12.75"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row>
    <row r="33" spans="1:26" ht="12.75" customHeight="1">
      <c r="A33" s="120"/>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row>
    <row r="34" spans="1:26" ht="12.7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ht="12.7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ht="12.75"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row>
    <row r="37" spans="1:26" ht="12.75" customHeight="1">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row>
    <row r="38" spans="1:26" ht="12.7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ht="12.7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ht="12.7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ht="12.7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ht="12.7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ht="12.75" customHeight="1">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ht="12.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ht="12.7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ht="12.75"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ht="12.7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ht="12.75"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ht="12.7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ht="12.75"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ht="12.7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ht="12.7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ht="12.7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ht="12.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ht="12.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ht="12.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ht="12.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ht="12.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ht="12.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ht="12.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ht="12.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ht="12.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ht="12.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ht="12.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ht="12.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ht="12.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ht="12.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ht="12.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ht="12.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ht="12.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ht="12.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ht="12.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ht="12.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ht="12.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ht="12.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ht="12.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ht="12.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ht="12.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ht="12.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ht="12.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ht="12.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ht="12.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ht="12.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ht="12.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ht="12.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ht="12.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ht="12.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ht="12.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ht="12.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ht="12.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ht="12.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ht="12.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ht="12.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ht="12.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ht="12.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ht="12.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ht="12.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ht="12.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row>
    <row r="99" spans="1:26" ht="12.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ht="12.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ht="12.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row>
    <row r="102" spans="1:26" ht="12.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ht="12.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row>
    <row r="104" spans="1:26" ht="12.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ht="12.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row>
    <row r="106" spans="1:26" ht="12.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spans="1:26" ht="12.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row>
    <row r="108" spans="1:26" ht="12.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ht="12.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row>
    <row r="110" spans="1:26" ht="12.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spans="1:26" ht="12.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row>
    <row r="112" spans="1:26" ht="12.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ht="12.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row>
    <row r="114" spans="1:26" ht="12.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row>
    <row r="115" spans="1:26" ht="12.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row>
    <row r="116" spans="1:26" ht="12.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ht="12.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row>
    <row r="118" spans="1:26" ht="12.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row>
    <row r="119" spans="1:26" ht="12.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row>
    <row r="120" spans="1:26" ht="12.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spans="1:26" ht="12.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ht="12.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row>
    <row r="123" spans="1:26" ht="12.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ht="12.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spans="1:26" ht="12.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ht="12.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row>
    <row r="127" spans="1:26" ht="12.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row>
    <row r="128" spans="1:26" ht="12.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row>
    <row r="129" spans="1:26" ht="12.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row>
    <row r="130" spans="1:26" ht="12.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1:26" ht="12.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spans="1:26" ht="12.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spans="1:26" ht="12.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spans="1:26" ht="12.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spans="1:26" ht="12.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ht="12.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spans="1:26" ht="12.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spans="1:26" ht="12.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spans="1:26" ht="12.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spans="1:26" ht="12.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ht="12.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ht="12.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spans="1:26" ht="12.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ht="12.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spans="1:26" ht="12.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1:26" ht="12.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1:26" ht="12.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ht="12.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ht="12.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ht="12.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spans="1:26" ht="12.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spans="1:26" ht="12.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ht="12.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spans="1:26" ht="12.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ht="12.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row>
    <row r="156" spans="1:26" ht="12.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ht="12.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spans="1:26" ht="12.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row>
    <row r="159" spans="1:26" ht="12.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row>
    <row r="160" spans="1:26" ht="12.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row>
    <row r="161" spans="1:26" ht="12.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spans="1:26" ht="12.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spans="1:26" ht="12.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row>
    <row r="164" spans="1:26" ht="12.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ht="12.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spans="1:26" ht="12.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row>
    <row r="167" spans="1:26" ht="12.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ht="12.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row>
    <row r="169" spans="1:26" ht="12.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ht="12.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row>
    <row r="171" spans="1:26" ht="12.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row>
    <row r="172" spans="1:26" ht="12.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row>
    <row r="173" spans="1:26" ht="12.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ht="12.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spans="1:26" ht="12.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ht="12.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row>
    <row r="177" spans="1:26" ht="12.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ht="12.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row>
    <row r="179" spans="1:26" ht="12.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row>
    <row r="180" spans="1:26" ht="12.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row>
    <row r="181" spans="1:26" ht="12.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row>
    <row r="182" spans="1:26" ht="12.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ht="12.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row>
    <row r="184" spans="1:26" ht="12.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ht="12.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spans="1:26" ht="12.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ht="12.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row>
    <row r="188" spans="1:26" ht="12.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row>
    <row r="189" spans="1:26" ht="12.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ht="12.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row>
    <row r="191" spans="1:26" ht="12.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ht="12.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row>
    <row r="193" spans="1:26" ht="12.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ht="12.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row>
    <row r="195" spans="1:26" ht="12.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row>
    <row r="196" spans="1:26" ht="12.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row>
    <row r="197" spans="1:26" ht="12.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spans="1:26" ht="12.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ht="12.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row>
    <row r="200" spans="1:26" ht="12.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spans="1:26" ht="12.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row>
    <row r="202" spans="1:26" ht="12.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row>
    <row r="203" spans="1:26" ht="12.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ht="12.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row>
    <row r="205" spans="1:26" ht="12.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ht="12.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row>
    <row r="207" spans="1:26" ht="12.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ht="12.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spans="1:26" ht="12.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ht="12.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row>
    <row r="211" spans="1:26" ht="12.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ht="12.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row>
    <row r="213" spans="1:26" ht="12.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ht="12.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row>
    <row r="215" spans="1:26" ht="12.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row>
    <row r="216" spans="1:26" ht="12.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ht="12.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row>
    <row r="218" spans="1:26" ht="12.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row>
    <row r="219" spans="1:26" ht="12.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ht="12.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000"/>
  <sheetViews>
    <sheetView workbookViewId="0"/>
  </sheetViews>
  <sheetFormatPr baseColWidth="10" defaultColWidth="14.44140625" defaultRowHeight="15" customHeight="1"/>
  <cols>
    <col min="1" max="6" width="10.6640625" customWidth="1"/>
  </cols>
  <sheetData>
    <row r="2" spans="2:5" ht="14.4">
      <c r="B2" s="100" t="s">
        <v>203</v>
      </c>
      <c r="E2" s="100" t="s">
        <v>204</v>
      </c>
    </row>
    <row r="3" spans="2:5" ht="14.4">
      <c r="B3" s="100" t="s">
        <v>205</v>
      </c>
      <c r="E3" s="100" t="s">
        <v>97</v>
      </c>
    </row>
    <row r="4" spans="2:5" ht="14.4">
      <c r="B4" s="100" t="s">
        <v>206</v>
      </c>
      <c r="E4" s="100" t="s">
        <v>207</v>
      </c>
    </row>
    <row r="5" spans="2:5" ht="14.4">
      <c r="B5" s="100" t="s">
        <v>208</v>
      </c>
    </row>
    <row r="8" spans="2:5" ht="14.4">
      <c r="B8" s="100" t="s">
        <v>209</v>
      </c>
    </row>
    <row r="9" spans="2:5" ht="14.4">
      <c r="B9" s="100" t="s">
        <v>210</v>
      </c>
    </row>
    <row r="10" spans="2:5" ht="14.4">
      <c r="B10" s="100" t="s">
        <v>108</v>
      </c>
    </row>
    <row r="13" spans="2:5" ht="14.4">
      <c r="B13" s="100" t="s">
        <v>211</v>
      </c>
    </row>
    <row r="14" spans="2:5" ht="14.4">
      <c r="B14" s="100" t="s">
        <v>101</v>
      </c>
    </row>
    <row r="15" spans="2:5" ht="14.4">
      <c r="B15" s="100" t="s">
        <v>212</v>
      </c>
    </row>
    <row r="16" spans="2:5" ht="14.4">
      <c r="B16" s="100" t="s">
        <v>213</v>
      </c>
    </row>
    <row r="17" spans="2:2" ht="14.4">
      <c r="B17" s="100" t="s">
        <v>214</v>
      </c>
    </row>
    <row r="18" spans="2:2" ht="14.4">
      <c r="B18" s="100" t="s">
        <v>215</v>
      </c>
    </row>
    <row r="19" spans="2:2" ht="14.4">
      <c r="B19" s="100" t="s">
        <v>216</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000"/>
  <sheetViews>
    <sheetView workbookViewId="0"/>
  </sheetViews>
  <sheetFormatPr baseColWidth="10" defaultColWidth="14.44140625" defaultRowHeight="15" customHeight="1"/>
  <cols>
    <col min="1" max="1" width="32.88671875" customWidth="1"/>
    <col min="2" max="21" width="11.44140625" customWidth="1"/>
  </cols>
  <sheetData>
    <row r="1" spans="1:21" ht="12.75" customHeight="1">
      <c r="A1" s="135"/>
      <c r="B1" s="135"/>
      <c r="C1" s="135"/>
      <c r="D1" s="135"/>
      <c r="E1" s="135"/>
      <c r="F1" s="135"/>
      <c r="G1" s="135"/>
      <c r="H1" s="135"/>
      <c r="I1" s="135"/>
      <c r="J1" s="135"/>
      <c r="K1" s="135"/>
      <c r="L1" s="135"/>
      <c r="M1" s="135"/>
      <c r="N1" s="135"/>
      <c r="O1" s="135"/>
      <c r="P1" s="135"/>
      <c r="Q1" s="135"/>
      <c r="R1" s="135"/>
      <c r="S1" s="135"/>
      <c r="T1" s="135"/>
      <c r="U1" s="135"/>
    </row>
    <row r="2" spans="1:21" ht="12.75" customHeight="1">
      <c r="A2" s="135"/>
      <c r="B2" s="135"/>
      <c r="C2" s="135"/>
      <c r="D2" s="135"/>
      <c r="E2" s="135"/>
      <c r="F2" s="135"/>
      <c r="G2" s="135"/>
      <c r="H2" s="135"/>
      <c r="I2" s="135"/>
      <c r="J2" s="135"/>
      <c r="K2" s="135"/>
      <c r="L2" s="135"/>
      <c r="M2" s="135"/>
      <c r="N2" s="135"/>
      <c r="O2" s="135"/>
      <c r="P2" s="135"/>
      <c r="Q2" s="135"/>
      <c r="R2" s="135"/>
      <c r="S2" s="135"/>
      <c r="T2" s="135"/>
      <c r="U2" s="135"/>
    </row>
    <row r="3" spans="1:21" ht="12.75" customHeight="1">
      <c r="A3" s="136" t="s">
        <v>109</v>
      </c>
      <c r="B3" s="135"/>
      <c r="C3" s="135"/>
      <c r="D3" s="135"/>
      <c r="E3" s="135"/>
      <c r="F3" s="135"/>
      <c r="G3" s="135"/>
      <c r="H3" s="135"/>
      <c r="I3" s="135"/>
      <c r="J3" s="135"/>
      <c r="K3" s="135"/>
      <c r="L3" s="135"/>
      <c r="M3" s="135"/>
      <c r="N3" s="135"/>
      <c r="O3" s="135"/>
      <c r="P3" s="135"/>
      <c r="Q3" s="135"/>
      <c r="R3" s="135"/>
      <c r="S3" s="135"/>
      <c r="T3" s="135"/>
      <c r="U3" s="135"/>
    </row>
    <row r="4" spans="1:21" ht="12.75" customHeight="1">
      <c r="A4" s="136" t="s">
        <v>185</v>
      </c>
      <c r="B4" s="135"/>
      <c r="C4" s="135"/>
      <c r="D4" s="135"/>
      <c r="E4" s="135"/>
      <c r="F4" s="135"/>
      <c r="G4" s="135"/>
      <c r="H4" s="135"/>
      <c r="I4" s="135"/>
      <c r="J4" s="135"/>
      <c r="K4" s="135"/>
      <c r="L4" s="135"/>
      <c r="M4" s="135"/>
      <c r="N4" s="135"/>
      <c r="O4" s="135"/>
      <c r="P4" s="135"/>
      <c r="Q4" s="135"/>
      <c r="R4" s="135"/>
      <c r="S4" s="135"/>
      <c r="T4" s="135"/>
      <c r="U4" s="135"/>
    </row>
    <row r="5" spans="1:21" ht="12.75" customHeight="1">
      <c r="A5" s="136" t="s">
        <v>103</v>
      </c>
      <c r="B5" s="135"/>
      <c r="C5" s="135"/>
      <c r="D5" s="135"/>
      <c r="E5" s="135"/>
      <c r="F5" s="135"/>
      <c r="G5" s="135"/>
      <c r="H5" s="135"/>
      <c r="I5" s="135"/>
      <c r="J5" s="135"/>
      <c r="K5" s="135"/>
      <c r="L5" s="135"/>
      <c r="M5" s="135"/>
      <c r="N5" s="135"/>
      <c r="O5" s="135"/>
      <c r="P5" s="135"/>
      <c r="Q5" s="135"/>
      <c r="R5" s="135"/>
      <c r="S5" s="135"/>
      <c r="T5" s="135"/>
      <c r="U5" s="135"/>
    </row>
    <row r="6" spans="1:21" ht="12.75" customHeight="1">
      <c r="A6" s="136" t="s">
        <v>188</v>
      </c>
      <c r="B6" s="135"/>
      <c r="C6" s="135"/>
      <c r="D6" s="135"/>
      <c r="E6" s="135"/>
      <c r="F6" s="135"/>
      <c r="G6" s="135"/>
      <c r="H6" s="135"/>
      <c r="I6" s="135"/>
      <c r="J6" s="135"/>
      <c r="K6" s="135"/>
      <c r="L6" s="135"/>
      <c r="M6" s="135"/>
      <c r="N6" s="135"/>
      <c r="O6" s="135"/>
      <c r="P6" s="135"/>
      <c r="Q6" s="135"/>
      <c r="R6" s="135"/>
      <c r="S6" s="135"/>
      <c r="T6" s="135"/>
      <c r="U6" s="135"/>
    </row>
    <row r="7" spans="1:21" ht="12.75" customHeight="1">
      <c r="A7" s="136" t="s">
        <v>104</v>
      </c>
      <c r="B7" s="135"/>
      <c r="C7" s="135"/>
      <c r="D7" s="135"/>
      <c r="E7" s="135"/>
      <c r="F7" s="135"/>
      <c r="G7" s="135"/>
      <c r="H7" s="135"/>
      <c r="I7" s="135"/>
      <c r="J7" s="135"/>
      <c r="K7" s="135"/>
      <c r="L7" s="135"/>
      <c r="M7" s="135"/>
      <c r="N7" s="135"/>
      <c r="O7" s="135"/>
      <c r="P7" s="135"/>
      <c r="Q7" s="135"/>
      <c r="R7" s="135"/>
      <c r="S7" s="135"/>
      <c r="T7" s="135"/>
      <c r="U7" s="135"/>
    </row>
    <row r="8" spans="1:21" ht="12.75" customHeight="1">
      <c r="A8" s="136" t="s">
        <v>105</v>
      </c>
      <c r="B8" s="135"/>
      <c r="C8" s="135"/>
      <c r="D8" s="135"/>
      <c r="E8" s="135"/>
      <c r="F8" s="135"/>
      <c r="G8" s="135"/>
      <c r="H8" s="135"/>
      <c r="I8" s="135"/>
      <c r="J8" s="135"/>
      <c r="K8" s="135"/>
      <c r="L8" s="135"/>
      <c r="M8" s="135"/>
      <c r="N8" s="135"/>
      <c r="O8" s="135"/>
      <c r="P8" s="135"/>
      <c r="Q8" s="135"/>
      <c r="R8" s="135"/>
      <c r="S8" s="135"/>
      <c r="T8" s="135"/>
      <c r="U8" s="135"/>
    </row>
    <row r="9" spans="1:21" ht="12.75" customHeight="1">
      <c r="A9" s="136" t="s">
        <v>194</v>
      </c>
      <c r="B9" s="135"/>
      <c r="C9" s="135"/>
      <c r="D9" s="135"/>
      <c r="E9" s="135"/>
      <c r="F9" s="135"/>
      <c r="G9" s="135"/>
      <c r="H9" s="135"/>
      <c r="I9" s="135"/>
      <c r="J9" s="135"/>
      <c r="K9" s="135"/>
      <c r="L9" s="135"/>
      <c r="M9" s="135"/>
      <c r="N9" s="135"/>
      <c r="O9" s="135"/>
      <c r="P9" s="135"/>
      <c r="Q9" s="135"/>
      <c r="R9" s="135"/>
      <c r="S9" s="135"/>
      <c r="T9" s="135"/>
      <c r="U9" s="135"/>
    </row>
    <row r="10" spans="1:21" ht="12.75" customHeight="1">
      <c r="A10" s="136" t="s">
        <v>196</v>
      </c>
      <c r="B10" s="135"/>
      <c r="C10" s="135"/>
      <c r="D10" s="135"/>
      <c r="E10" s="135"/>
      <c r="F10" s="135"/>
      <c r="G10" s="135"/>
      <c r="H10" s="135"/>
      <c r="I10" s="135"/>
      <c r="J10" s="135"/>
      <c r="K10" s="135"/>
      <c r="L10" s="135"/>
      <c r="M10" s="135"/>
      <c r="N10" s="135"/>
      <c r="O10" s="135"/>
      <c r="P10" s="135"/>
      <c r="Q10" s="135"/>
      <c r="R10" s="135"/>
      <c r="S10" s="135"/>
      <c r="T10" s="135"/>
      <c r="U10" s="135"/>
    </row>
    <row r="11" spans="1:21" ht="12.75" customHeight="1">
      <c r="A11" s="136" t="s">
        <v>106</v>
      </c>
      <c r="B11" s="135"/>
      <c r="C11" s="135"/>
      <c r="D11" s="135"/>
      <c r="E11" s="135"/>
      <c r="F11" s="135"/>
      <c r="G11" s="135"/>
      <c r="H11" s="135"/>
      <c r="I11" s="135"/>
      <c r="J11" s="135"/>
      <c r="K11" s="135"/>
      <c r="L11" s="135"/>
      <c r="M11" s="135"/>
      <c r="N11" s="135"/>
      <c r="O11" s="135"/>
      <c r="P11" s="135"/>
      <c r="Q11" s="135"/>
      <c r="R11" s="135"/>
      <c r="S11" s="135"/>
      <c r="T11" s="135"/>
      <c r="U11" s="135"/>
    </row>
    <row r="12" spans="1:21" ht="12.75" customHeight="1">
      <c r="A12" s="136" t="s">
        <v>217</v>
      </c>
      <c r="B12" s="135"/>
      <c r="C12" s="135"/>
      <c r="D12" s="135"/>
      <c r="E12" s="135"/>
      <c r="F12" s="135"/>
      <c r="G12" s="135"/>
      <c r="H12" s="135"/>
      <c r="I12" s="135"/>
      <c r="J12" s="135"/>
      <c r="K12" s="135"/>
      <c r="L12" s="135"/>
      <c r="M12" s="135"/>
      <c r="N12" s="135"/>
      <c r="O12" s="135"/>
      <c r="P12" s="135"/>
      <c r="Q12" s="135"/>
      <c r="R12" s="135"/>
      <c r="S12" s="135"/>
      <c r="T12" s="135"/>
      <c r="U12" s="135"/>
    </row>
    <row r="13" spans="1:21" ht="12.75" customHeight="1">
      <c r="A13" s="136" t="s">
        <v>218</v>
      </c>
      <c r="B13" s="135"/>
      <c r="C13" s="135"/>
      <c r="D13" s="135"/>
      <c r="E13" s="135"/>
      <c r="F13" s="135"/>
      <c r="G13" s="135"/>
      <c r="H13" s="135"/>
      <c r="I13" s="135"/>
      <c r="J13" s="135"/>
      <c r="K13" s="135"/>
      <c r="L13" s="135"/>
      <c r="M13" s="135"/>
      <c r="N13" s="135"/>
      <c r="O13" s="135"/>
      <c r="P13" s="135"/>
      <c r="Q13" s="135"/>
      <c r="R13" s="135"/>
      <c r="S13" s="135"/>
      <c r="T13" s="135"/>
      <c r="U13" s="135"/>
    </row>
    <row r="14" spans="1:21" ht="12.75" customHeight="1">
      <c r="A14" s="136" t="s">
        <v>219</v>
      </c>
      <c r="B14" s="135"/>
      <c r="C14" s="135"/>
      <c r="D14" s="135"/>
      <c r="E14" s="135"/>
      <c r="F14" s="135"/>
      <c r="G14" s="135"/>
      <c r="H14" s="135"/>
      <c r="I14" s="135"/>
      <c r="J14" s="135"/>
      <c r="K14" s="135"/>
      <c r="L14" s="135"/>
      <c r="M14" s="135"/>
      <c r="N14" s="135"/>
      <c r="O14" s="135"/>
      <c r="P14" s="135"/>
      <c r="Q14" s="135"/>
      <c r="R14" s="135"/>
      <c r="S14" s="135"/>
      <c r="T14" s="135"/>
      <c r="U14" s="135"/>
    </row>
    <row r="15" spans="1:21" ht="12.75" customHeight="1">
      <c r="A15" s="135"/>
      <c r="B15" s="135"/>
      <c r="C15" s="135"/>
      <c r="D15" s="135"/>
      <c r="E15" s="135"/>
      <c r="F15" s="135"/>
      <c r="G15" s="135"/>
      <c r="H15" s="135"/>
      <c r="I15" s="135"/>
      <c r="J15" s="135"/>
      <c r="K15" s="135"/>
      <c r="L15" s="135"/>
      <c r="M15" s="135"/>
      <c r="N15" s="135"/>
      <c r="O15" s="135"/>
      <c r="P15" s="135"/>
      <c r="Q15" s="135"/>
      <c r="R15" s="135"/>
      <c r="S15" s="135"/>
      <c r="T15" s="135"/>
      <c r="U15" s="135"/>
    </row>
    <row r="16" spans="1:21" ht="12.75" customHeight="1">
      <c r="A16" s="136" t="s">
        <v>220</v>
      </c>
      <c r="B16" s="135"/>
      <c r="C16" s="135"/>
      <c r="D16" s="135"/>
      <c r="E16" s="135"/>
      <c r="F16" s="135"/>
      <c r="G16" s="135"/>
      <c r="H16" s="135"/>
      <c r="I16" s="135"/>
      <c r="J16" s="135"/>
      <c r="K16" s="135"/>
      <c r="L16" s="135"/>
      <c r="M16" s="135"/>
      <c r="N16" s="135"/>
      <c r="O16" s="135"/>
      <c r="P16" s="135"/>
      <c r="Q16" s="135"/>
      <c r="R16" s="135"/>
      <c r="S16" s="135"/>
      <c r="T16" s="135"/>
      <c r="U16" s="135"/>
    </row>
    <row r="17" spans="1:21" ht="12.75" customHeight="1">
      <c r="A17" s="136" t="s">
        <v>203</v>
      </c>
      <c r="B17" s="135"/>
      <c r="C17" s="135"/>
      <c r="D17" s="135"/>
      <c r="E17" s="135"/>
      <c r="F17" s="135"/>
      <c r="G17" s="135"/>
      <c r="H17" s="135"/>
      <c r="I17" s="135"/>
      <c r="J17" s="135"/>
      <c r="K17" s="135"/>
      <c r="L17" s="135"/>
      <c r="M17" s="135"/>
      <c r="N17" s="135"/>
      <c r="O17" s="135"/>
      <c r="P17" s="135"/>
      <c r="Q17" s="135"/>
      <c r="R17" s="135"/>
      <c r="S17" s="135"/>
      <c r="T17" s="135"/>
      <c r="U17" s="135"/>
    </row>
    <row r="18" spans="1:21" ht="12.75" customHeight="1">
      <c r="A18" s="136" t="s">
        <v>205</v>
      </c>
      <c r="B18" s="135"/>
      <c r="C18" s="135"/>
      <c r="D18" s="135"/>
      <c r="E18" s="135"/>
      <c r="F18" s="135"/>
      <c r="G18" s="135"/>
      <c r="H18" s="135"/>
      <c r="I18" s="135"/>
      <c r="J18" s="135"/>
      <c r="K18" s="135"/>
      <c r="L18" s="135"/>
      <c r="M18" s="135"/>
      <c r="N18" s="135"/>
      <c r="O18" s="135"/>
      <c r="P18" s="135"/>
      <c r="Q18" s="135"/>
      <c r="R18" s="135"/>
      <c r="S18" s="135"/>
      <c r="T18" s="135"/>
      <c r="U18" s="135"/>
    </row>
    <row r="19" spans="1:21" ht="12.75" customHeight="1">
      <c r="A19" s="135"/>
      <c r="B19" s="135"/>
      <c r="C19" s="135"/>
      <c r="D19" s="135"/>
      <c r="E19" s="135"/>
      <c r="F19" s="135"/>
      <c r="G19" s="135"/>
      <c r="H19" s="135"/>
      <c r="I19" s="135"/>
      <c r="J19" s="135"/>
      <c r="K19" s="135"/>
      <c r="L19" s="135"/>
      <c r="M19" s="135"/>
      <c r="N19" s="135"/>
      <c r="O19" s="135"/>
      <c r="P19" s="135"/>
      <c r="Q19" s="135"/>
      <c r="R19" s="135"/>
      <c r="S19" s="135"/>
      <c r="T19" s="135"/>
      <c r="U19" s="135"/>
    </row>
    <row r="20" spans="1:21" ht="12.75" customHeight="1">
      <c r="A20" s="136" t="s">
        <v>210</v>
      </c>
      <c r="B20" s="135"/>
      <c r="C20" s="135"/>
      <c r="D20" s="135"/>
      <c r="E20" s="135"/>
      <c r="F20" s="135"/>
      <c r="G20" s="135"/>
      <c r="H20" s="135"/>
      <c r="I20" s="135"/>
      <c r="J20" s="135"/>
      <c r="K20" s="135"/>
      <c r="L20" s="135"/>
      <c r="M20" s="135"/>
      <c r="N20" s="135"/>
      <c r="O20" s="135"/>
      <c r="P20" s="135"/>
      <c r="Q20" s="135"/>
      <c r="R20" s="135"/>
      <c r="S20" s="135"/>
      <c r="T20" s="135"/>
      <c r="U20" s="135"/>
    </row>
    <row r="21" spans="1:21" ht="12.75" customHeight="1">
      <c r="A21" s="136" t="s">
        <v>108</v>
      </c>
      <c r="B21" s="135"/>
      <c r="C21" s="135"/>
      <c r="D21" s="135"/>
      <c r="E21" s="135"/>
      <c r="F21" s="135"/>
      <c r="G21" s="135"/>
      <c r="H21" s="135"/>
      <c r="I21" s="135"/>
      <c r="J21" s="135"/>
      <c r="K21" s="135"/>
      <c r="L21" s="135"/>
      <c r="M21" s="135"/>
      <c r="N21" s="135"/>
      <c r="O21" s="135"/>
      <c r="P21" s="135"/>
      <c r="Q21" s="135"/>
      <c r="R21" s="135"/>
      <c r="S21" s="135"/>
      <c r="T21" s="135"/>
      <c r="U21" s="135"/>
    </row>
    <row r="22" spans="1:21" ht="12.75" customHeight="1">
      <c r="A22" s="135"/>
      <c r="B22" s="135"/>
      <c r="C22" s="135"/>
      <c r="D22" s="135"/>
      <c r="E22" s="135"/>
      <c r="F22" s="135"/>
      <c r="G22" s="135"/>
      <c r="H22" s="135"/>
      <c r="I22" s="135"/>
      <c r="J22" s="135"/>
      <c r="K22" s="135"/>
      <c r="L22" s="135"/>
      <c r="M22" s="135"/>
      <c r="N22" s="135"/>
      <c r="O22" s="135"/>
      <c r="P22" s="135"/>
      <c r="Q22" s="135"/>
      <c r="R22" s="135"/>
      <c r="S22" s="135"/>
      <c r="T22" s="135"/>
      <c r="U22" s="135"/>
    </row>
    <row r="23" spans="1:21" ht="12.75" customHeight="1">
      <c r="A23" s="135"/>
      <c r="B23" s="135"/>
      <c r="C23" s="135"/>
      <c r="D23" s="135"/>
      <c r="E23" s="135"/>
      <c r="F23" s="135"/>
      <c r="G23" s="135"/>
      <c r="H23" s="135"/>
      <c r="I23" s="135"/>
      <c r="J23" s="135"/>
      <c r="K23" s="135"/>
      <c r="L23" s="135"/>
      <c r="M23" s="135"/>
      <c r="N23" s="135"/>
      <c r="O23" s="135"/>
      <c r="P23" s="135"/>
      <c r="Q23" s="135"/>
      <c r="R23" s="135"/>
      <c r="S23" s="135"/>
      <c r="T23" s="135"/>
      <c r="U23" s="135"/>
    </row>
    <row r="24" spans="1:21" ht="12.75" customHeight="1">
      <c r="A24" s="135"/>
      <c r="B24" s="135"/>
      <c r="C24" s="135"/>
      <c r="D24" s="135"/>
      <c r="E24" s="135"/>
      <c r="F24" s="135"/>
      <c r="G24" s="135"/>
      <c r="H24" s="135"/>
      <c r="I24" s="135"/>
      <c r="J24" s="135"/>
      <c r="K24" s="135"/>
      <c r="L24" s="135"/>
      <c r="M24" s="135"/>
      <c r="N24" s="135"/>
      <c r="O24" s="135"/>
      <c r="P24" s="135"/>
      <c r="Q24" s="135"/>
      <c r="R24" s="135"/>
      <c r="S24" s="135"/>
      <c r="T24" s="135"/>
      <c r="U24" s="135"/>
    </row>
    <row r="25" spans="1:21" ht="12.75" customHeight="1">
      <c r="A25" s="135"/>
      <c r="B25" s="135"/>
      <c r="C25" s="135"/>
      <c r="D25" s="135"/>
      <c r="E25" s="135"/>
      <c r="F25" s="135"/>
      <c r="G25" s="135"/>
      <c r="H25" s="135"/>
      <c r="I25" s="135"/>
      <c r="J25" s="135"/>
      <c r="K25" s="135"/>
      <c r="L25" s="135"/>
      <c r="M25" s="135"/>
      <c r="N25" s="135"/>
      <c r="O25" s="135"/>
      <c r="P25" s="135"/>
      <c r="Q25" s="135"/>
      <c r="R25" s="135"/>
      <c r="S25" s="135"/>
      <c r="T25" s="135"/>
      <c r="U25" s="135"/>
    </row>
    <row r="26" spans="1:21" ht="12.75" customHeight="1">
      <c r="A26" s="135"/>
      <c r="B26" s="135"/>
      <c r="C26" s="135"/>
      <c r="D26" s="135"/>
      <c r="E26" s="135"/>
      <c r="F26" s="135"/>
      <c r="G26" s="135"/>
      <c r="H26" s="135"/>
      <c r="I26" s="135"/>
      <c r="J26" s="135"/>
      <c r="K26" s="135"/>
      <c r="L26" s="135"/>
      <c r="M26" s="135"/>
      <c r="N26" s="135"/>
      <c r="O26" s="135"/>
      <c r="P26" s="135"/>
      <c r="Q26" s="135"/>
      <c r="R26" s="135"/>
      <c r="S26" s="135"/>
      <c r="T26" s="135"/>
      <c r="U26" s="135"/>
    </row>
    <row r="27" spans="1:21" ht="12.75" customHeight="1">
      <c r="A27" s="135"/>
      <c r="B27" s="135"/>
      <c r="C27" s="135"/>
      <c r="D27" s="135"/>
      <c r="E27" s="135"/>
      <c r="F27" s="135"/>
      <c r="G27" s="135"/>
      <c r="H27" s="135"/>
      <c r="I27" s="135"/>
      <c r="J27" s="135"/>
      <c r="K27" s="135"/>
      <c r="L27" s="135"/>
      <c r="M27" s="135"/>
      <c r="N27" s="135"/>
      <c r="O27" s="135"/>
      <c r="P27" s="135"/>
      <c r="Q27" s="135"/>
      <c r="R27" s="135"/>
      <c r="S27" s="135"/>
      <c r="T27" s="135"/>
      <c r="U27" s="135"/>
    </row>
    <row r="28" spans="1:21" ht="12.75" customHeight="1">
      <c r="A28" s="135"/>
      <c r="B28" s="135"/>
      <c r="C28" s="135"/>
      <c r="D28" s="135"/>
      <c r="E28" s="135"/>
      <c r="F28" s="135"/>
      <c r="G28" s="135"/>
      <c r="H28" s="135"/>
      <c r="I28" s="135"/>
      <c r="J28" s="135"/>
      <c r="K28" s="135"/>
      <c r="L28" s="135"/>
      <c r="M28" s="135"/>
      <c r="N28" s="135"/>
      <c r="O28" s="135"/>
      <c r="P28" s="135"/>
      <c r="Q28" s="135"/>
      <c r="R28" s="135"/>
      <c r="S28" s="135"/>
      <c r="T28" s="135"/>
      <c r="U28" s="135"/>
    </row>
    <row r="29" spans="1:21" ht="12.75" customHeight="1">
      <c r="A29" s="135"/>
      <c r="B29" s="135"/>
      <c r="C29" s="135"/>
      <c r="D29" s="135"/>
      <c r="E29" s="135"/>
      <c r="F29" s="135"/>
      <c r="G29" s="135"/>
      <c r="H29" s="135"/>
      <c r="I29" s="135"/>
      <c r="J29" s="135"/>
      <c r="K29" s="135"/>
      <c r="L29" s="135"/>
      <c r="M29" s="135"/>
      <c r="N29" s="135"/>
      <c r="O29" s="135"/>
      <c r="P29" s="135"/>
      <c r="Q29" s="135"/>
      <c r="R29" s="135"/>
      <c r="S29" s="135"/>
      <c r="T29" s="135"/>
      <c r="U29" s="135"/>
    </row>
    <row r="30" spans="1:21" ht="12.75" customHeight="1">
      <c r="A30" s="135"/>
      <c r="B30" s="135"/>
      <c r="C30" s="135"/>
      <c r="D30" s="135"/>
      <c r="E30" s="135"/>
      <c r="F30" s="135"/>
      <c r="G30" s="135"/>
      <c r="H30" s="135"/>
      <c r="I30" s="135"/>
      <c r="J30" s="135"/>
      <c r="K30" s="135"/>
      <c r="L30" s="135"/>
      <c r="M30" s="135"/>
      <c r="N30" s="135"/>
      <c r="O30" s="135"/>
      <c r="P30" s="135"/>
      <c r="Q30" s="135"/>
      <c r="R30" s="135"/>
      <c r="S30" s="135"/>
      <c r="T30" s="135"/>
      <c r="U30" s="135"/>
    </row>
    <row r="31" spans="1:21" ht="12.75" customHeight="1">
      <c r="A31" s="135"/>
      <c r="B31" s="135"/>
      <c r="C31" s="135"/>
      <c r="D31" s="135"/>
      <c r="E31" s="135"/>
      <c r="F31" s="135"/>
      <c r="G31" s="135"/>
      <c r="H31" s="135"/>
      <c r="I31" s="135"/>
      <c r="J31" s="135"/>
      <c r="K31" s="135"/>
      <c r="L31" s="135"/>
      <c r="M31" s="135"/>
      <c r="N31" s="135"/>
      <c r="O31" s="135"/>
      <c r="P31" s="135"/>
      <c r="Q31" s="135"/>
      <c r="R31" s="135"/>
      <c r="S31" s="135"/>
      <c r="T31" s="135"/>
      <c r="U31" s="135"/>
    </row>
    <row r="32" spans="1:21" ht="12.75" customHeight="1">
      <c r="A32" s="135"/>
      <c r="B32" s="135"/>
      <c r="C32" s="135"/>
      <c r="D32" s="135"/>
      <c r="E32" s="135"/>
      <c r="F32" s="135"/>
      <c r="G32" s="135"/>
      <c r="H32" s="135"/>
      <c r="I32" s="135"/>
      <c r="J32" s="135"/>
      <c r="K32" s="135"/>
      <c r="L32" s="135"/>
      <c r="M32" s="135"/>
      <c r="N32" s="135"/>
      <c r="O32" s="135"/>
      <c r="P32" s="135"/>
      <c r="Q32" s="135"/>
      <c r="R32" s="135"/>
      <c r="S32" s="135"/>
      <c r="T32" s="135"/>
      <c r="U32" s="135"/>
    </row>
    <row r="33" spans="1:21" ht="12.75" customHeight="1">
      <c r="A33" s="135"/>
      <c r="B33" s="135"/>
      <c r="C33" s="135"/>
      <c r="D33" s="135"/>
      <c r="E33" s="135"/>
      <c r="F33" s="135"/>
      <c r="G33" s="135"/>
      <c r="H33" s="135"/>
      <c r="I33" s="135"/>
      <c r="J33" s="135"/>
      <c r="K33" s="135"/>
      <c r="L33" s="135"/>
      <c r="M33" s="135"/>
      <c r="N33" s="135"/>
      <c r="O33" s="135"/>
      <c r="P33" s="135"/>
      <c r="Q33" s="135"/>
      <c r="R33" s="135"/>
      <c r="S33" s="135"/>
      <c r="T33" s="135"/>
      <c r="U33" s="135"/>
    </row>
    <row r="34" spans="1:21" ht="12.75" customHeight="1">
      <c r="A34" s="135"/>
      <c r="B34" s="135"/>
      <c r="C34" s="135"/>
      <c r="D34" s="135"/>
      <c r="E34" s="135"/>
      <c r="F34" s="135"/>
      <c r="G34" s="135"/>
      <c r="H34" s="135"/>
      <c r="I34" s="135"/>
      <c r="J34" s="135"/>
      <c r="K34" s="135"/>
      <c r="L34" s="135"/>
      <c r="M34" s="135"/>
      <c r="N34" s="135"/>
      <c r="O34" s="135"/>
      <c r="P34" s="135"/>
      <c r="Q34" s="135"/>
      <c r="R34" s="135"/>
      <c r="S34" s="135"/>
      <c r="T34" s="135"/>
      <c r="U34" s="135"/>
    </row>
    <row r="35" spans="1:21" ht="12.75" customHeight="1">
      <c r="A35" s="135"/>
      <c r="B35" s="135"/>
      <c r="C35" s="135"/>
      <c r="D35" s="135"/>
      <c r="E35" s="135"/>
      <c r="F35" s="135"/>
      <c r="G35" s="135"/>
      <c r="H35" s="135"/>
      <c r="I35" s="135"/>
      <c r="J35" s="135"/>
      <c r="K35" s="135"/>
      <c r="L35" s="135"/>
      <c r="M35" s="135"/>
      <c r="N35" s="135"/>
      <c r="O35" s="135"/>
      <c r="P35" s="135"/>
      <c r="Q35" s="135"/>
      <c r="R35" s="135"/>
      <c r="S35" s="135"/>
      <c r="T35" s="135"/>
      <c r="U35" s="135"/>
    </row>
    <row r="36" spans="1:21" ht="12.75" customHeight="1">
      <c r="A36" s="135"/>
      <c r="B36" s="135"/>
      <c r="C36" s="135"/>
      <c r="D36" s="135"/>
      <c r="E36" s="135"/>
      <c r="F36" s="135"/>
      <c r="G36" s="135"/>
      <c r="H36" s="135"/>
      <c r="I36" s="135"/>
      <c r="J36" s="135"/>
      <c r="K36" s="135"/>
      <c r="L36" s="135"/>
      <c r="M36" s="135"/>
      <c r="N36" s="135"/>
      <c r="O36" s="135"/>
      <c r="P36" s="135"/>
      <c r="Q36" s="135"/>
      <c r="R36" s="135"/>
      <c r="S36" s="135"/>
      <c r="T36" s="135"/>
      <c r="U36" s="135"/>
    </row>
    <row r="37" spans="1:21" ht="12.75" customHeight="1">
      <c r="A37" s="135"/>
      <c r="B37" s="135"/>
      <c r="C37" s="135"/>
      <c r="D37" s="135"/>
      <c r="E37" s="135"/>
      <c r="F37" s="135"/>
      <c r="G37" s="135"/>
      <c r="H37" s="135"/>
      <c r="I37" s="135"/>
      <c r="J37" s="135"/>
      <c r="K37" s="135"/>
      <c r="L37" s="135"/>
      <c r="M37" s="135"/>
      <c r="N37" s="135"/>
      <c r="O37" s="135"/>
      <c r="P37" s="135"/>
      <c r="Q37" s="135"/>
      <c r="R37" s="135"/>
      <c r="S37" s="135"/>
      <c r="T37" s="135"/>
      <c r="U37" s="135"/>
    </row>
    <row r="38" spans="1:21" ht="12.75" customHeight="1">
      <c r="A38" s="135"/>
      <c r="B38" s="135"/>
      <c r="C38" s="135"/>
      <c r="D38" s="135"/>
      <c r="E38" s="135"/>
      <c r="F38" s="135"/>
      <c r="G38" s="135"/>
      <c r="H38" s="135"/>
      <c r="I38" s="135"/>
      <c r="J38" s="135"/>
      <c r="K38" s="135"/>
      <c r="L38" s="135"/>
      <c r="M38" s="135"/>
      <c r="N38" s="135"/>
      <c r="O38" s="135"/>
      <c r="P38" s="135"/>
      <c r="Q38" s="135"/>
      <c r="R38" s="135"/>
      <c r="S38" s="135"/>
      <c r="T38" s="135"/>
      <c r="U38" s="135"/>
    </row>
    <row r="39" spans="1:21" ht="12.75" customHeight="1">
      <c r="A39" s="135"/>
      <c r="B39" s="135"/>
      <c r="C39" s="135"/>
      <c r="D39" s="135"/>
      <c r="E39" s="135"/>
      <c r="F39" s="135"/>
      <c r="G39" s="135"/>
      <c r="H39" s="135"/>
      <c r="I39" s="135"/>
      <c r="J39" s="135"/>
      <c r="K39" s="135"/>
      <c r="L39" s="135"/>
      <c r="M39" s="135"/>
      <c r="N39" s="135"/>
      <c r="O39" s="135"/>
      <c r="P39" s="135"/>
      <c r="Q39" s="135"/>
      <c r="R39" s="135"/>
      <c r="S39" s="135"/>
      <c r="T39" s="135"/>
      <c r="U39" s="135"/>
    </row>
    <row r="40" spans="1:21" ht="12.75" customHeight="1">
      <c r="A40" s="135"/>
      <c r="B40" s="135"/>
      <c r="C40" s="135"/>
      <c r="D40" s="135"/>
      <c r="E40" s="135"/>
      <c r="F40" s="135"/>
      <c r="G40" s="135"/>
      <c r="H40" s="135"/>
      <c r="I40" s="135"/>
      <c r="J40" s="135"/>
      <c r="K40" s="135"/>
      <c r="L40" s="135"/>
      <c r="M40" s="135"/>
      <c r="N40" s="135"/>
      <c r="O40" s="135"/>
      <c r="P40" s="135"/>
      <c r="Q40" s="135"/>
      <c r="R40" s="135"/>
      <c r="S40" s="135"/>
      <c r="T40" s="135"/>
      <c r="U40" s="135"/>
    </row>
    <row r="41" spans="1:21" ht="12.75" customHeight="1">
      <c r="A41" s="135"/>
      <c r="B41" s="135"/>
      <c r="C41" s="135"/>
      <c r="D41" s="135"/>
      <c r="E41" s="135"/>
      <c r="F41" s="135"/>
      <c r="G41" s="135"/>
      <c r="H41" s="135"/>
      <c r="I41" s="135"/>
      <c r="J41" s="135"/>
      <c r="K41" s="135"/>
      <c r="L41" s="135"/>
      <c r="M41" s="135"/>
      <c r="N41" s="135"/>
      <c r="O41" s="135"/>
      <c r="P41" s="135"/>
      <c r="Q41" s="135"/>
      <c r="R41" s="135"/>
      <c r="S41" s="135"/>
      <c r="T41" s="135"/>
      <c r="U41" s="135"/>
    </row>
    <row r="42" spans="1:21" ht="12.75" customHeight="1">
      <c r="A42" s="135"/>
      <c r="B42" s="135"/>
      <c r="C42" s="135"/>
      <c r="D42" s="135"/>
      <c r="E42" s="135"/>
      <c r="F42" s="135"/>
      <c r="G42" s="135"/>
      <c r="H42" s="135"/>
      <c r="I42" s="135"/>
      <c r="J42" s="135"/>
      <c r="K42" s="135"/>
      <c r="L42" s="135"/>
      <c r="M42" s="135"/>
      <c r="N42" s="135"/>
      <c r="O42" s="135"/>
      <c r="P42" s="135"/>
      <c r="Q42" s="135"/>
      <c r="R42" s="135"/>
      <c r="S42" s="135"/>
      <c r="T42" s="135"/>
      <c r="U42" s="135"/>
    </row>
    <row r="43" spans="1:21" ht="12.75" customHeight="1">
      <c r="A43" s="135"/>
      <c r="B43" s="135"/>
      <c r="C43" s="135"/>
      <c r="D43" s="135"/>
      <c r="E43" s="135"/>
      <c r="F43" s="135"/>
      <c r="G43" s="135"/>
      <c r="H43" s="135"/>
      <c r="I43" s="135"/>
      <c r="J43" s="135"/>
      <c r="K43" s="135"/>
      <c r="L43" s="135"/>
      <c r="M43" s="135"/>
      <c r="N43" s="135"/>
      <c r="O43" s="135"/>
      <c r="P43" s="135"/>
      <c r="Q43" s="135"/>
      <c r="R43" s="135"/>
      <c r="S43" s="135"/>
      <c r="T43" s="135"/>
      <c r="U43" s="135"/>
    </row>
    <row r="44" spans="1:21" ht="12.75" customHeight="1">
      <c r="A44" s="135"/>
      <c r="B44" s="135"/>
      <c r="C44" s="135"/>
      <c r="D44" s="135"/>
      <c r="E44" s="135"/>
      <c r="F44" s="135"/>
      <c r="G44" s="135"/>
      <c r="H44" s="135"/>
      <c r="I44" s="135"/>
      <c r="J44" s="135"/>
      <c r="K44" s="135"/>
      <c r="L44" s="135"/>
      <c r="M44" s="135"/>
      <c r="N44" s="135"/>
      <c r="O44" s="135"/>
      <c r="P44" s="135"/>
      <c r="Q44" s="135"/>
      <c r="R44" s="135"/>
      <c r="S44" s="135"/>
      <c r="T44" s="135"/>
      <c r="U44" s="135"/>
    </row>
    <row r="45" spans="1:21" ht="12.75" customHeight="1">
      <c r="A45" s="135"/>
      <c r="B45" s="135"/>
      <c r="C45" s="135"/>
      <c r="D45" s="135"/>
      <c r="E45" s="135"/>
      <c r="F45" s="135"/>
      <c r="G45" s="135"/>
      <c r="H45" s="135"/>
      <c r="I45" s="135"/>
      <c r="J45" s="135"/>
      <c r="K45" s="135"/>
      <c r="L45" s="135"/>
      <c r="M45" s="135"/>
      <c r="N45" s="135"/>
      <c r="O45" s="135"/>
      <c r="P45" s="135"/>
      <c r="Q45" s="135"/>
      <c r="R45" s="135"/>
      <c r="S45" s="135"/>
      <c r="T45" s="135"/>
      <c r="U45" s="135"/>
    </row>
    <row r="46" spans="1:21" ht="12.75" customHeight="1">
      <c r="A46" s="135"/>
      <c r="B46" s="135"/>
      <c r="C46" s="135"/>
      <c r="D46" s="135"/>
      <c r="E46" s="135"/>
      <c r="F46" s="135"/>
      <c r="G46" s="135"/>
      <c r="H46" s="135"/>
      <c r="I46" s="135"/>
      <c r="J46" s="135"/>
      <c r="K46" s="135"/>
      <c r="L46" s="135"/>
      <c r="M46" s="135"/>
      <c r="N46" s="135"/>
      <c r="O46" s="135"/>
      <c r="P46" s="135"/>
      <c r="Q46" s="135"/>
      <c r="R46" s="135"/>
      <c r="S46" s="135"/>
      <c r="T46" s="135"/>
      <c r="U46" s="135"/>
    </row>
    <row r="47" spans="1:21" ht="12.75" customHeight="1">
      <c r="A47" s="135"/>
      <c r="B47" s="135"/>
      <c r="C47" s="135"/>
      <c r="D47" s="135"/>
      <c r="E47" s="135"/>
      <c r="F47" s="135"/>
      <c r="G47" s="135"/>
      <c r="H47" s="135"/>
      <c r="I47" s="135"/>
      <c r="J47" s="135"/>
      <c r="K47" s="135"/>
      <c r="L47" s="135"/>
      <c r="M47" s="135"/>
      <c r="N47" s="135"/>
      <c r="O47" s="135"/>
      <c r="P47" s="135"/>
      <c r="Q47" s="135"/>
      <c r="R47" s="135"/>
      <c r="S47" s="135"/>
      <c r="T47" s="135"/>
      <c r="U47" s="135"/>
    </row>
    <row r="48" spans="1:21" ht="12.75" customHeight="1">
      <c r="A48" s="135"/>
      <c r="B48" s="135"/>
      <c r="C48" s="135"/>
      <c r="D48" s="135"/>
      <c r="E48" s="135"/>
      <c r="F48" s="135"/>
      <c r="G48" s="135"/>
      <c r="H48" s="135"/>
      <c r="I48" s="135"/>
      <c r="J48" s="135"/>
      <c r="K48" s="135"/>
      <c r="L48" s="135"/>
      <c r="M48" s="135"/>
      <c r="N48" s="135"/>
      <c r="O48" s="135"/>
      <c r="P48" s="135"/>
      <c r="Q48" s="135"/>
      <c r="R48" s="135"/>
      <c r="S48" s="135"/>
      <c r="T48" s="135"/>
      <c r="U48" s="135"/>
    </row>
    <row r="49" spans="1:21" ht="12.75" customHeight="1">
      <c r="A49" s="135"/>
      <c r="B49" s="135"/>
      <c r="C49" s="135"/>
      <c r="D49" s="135"/>
      <c r="E49" s="135"/>
      <c r="F49" s="135"/>
      <c r="G49" s="135"/>
      <c r="H49" s="135"/>
      <c r="I49" s="135"/>
      <c r="J49" s="135"/>
      <c r="K49" s="135"/>
      <c r="L49" s="135"/>
      <c r="M49" s="135"/>
      <c r="N49" s="135"/>
      <c r="O49" s="135"/>
      <c r="P49" s="135"/>
      <c r="Q49" s="135"/>
      <c r="R49" s="135"/>
      <c r="S49" s="135"/>
      <c r="T49" s="135"/>
      <c r="U49" s="135"/>
    </row>
    <row r="50" spans="1:21" ht="12.75" customHeight="1">
      <c r="A50" s="135"/>
      <c r="B50" s="135"/>
      <c r="C50" s="135"/>
      <c r="D50" s="135"/>
      <c r="E50" s="135"/>
      <c r="F50" s="135"/>
      <c r="G50" s="135"/>
      <c r="H50" s="135"/>
      <c r="I50" s="135"/>
      <c r="J50" s="135"/>
      <c r="K50" s="135"/>
      <c r="L50" s="135"/>
      <c r="M50" s="135"/>
      <c r="N50" s="135"/>
      <c r="O50" s="135"/>
      <c r="P50" s="135"/>
      <c r="Q50" s="135"/>
      <c r="R50" s="135"/>
      <c r="S50" s="135"/>
      <c r="T50" s="135"/>
      <c r="U50" s="135"/>
    </row>
    <row r="51" spans="1:21" ht="12.75" customHeight="1">
      <c r="A51" s="135"/>
      <c r="B51" s="135"/>
      <c r="C51" s="135"/>
      <c r="D51" s="135"/>
      <c r="E51" s="135"/>
      <c r="F51" s="135"/>
      <c r="G51" s="135"/>
      <c r="H51" s="135"/>
      <c r="I51" s="135"/>
      <c r="J51" s="135"/>
      <c r="K51" s="135"/>
      <c r="L51" s="135"/>
      <c r="M51" s="135"/>
      <c r="N51" s="135"/>
      <c r="O51" s="135"/>
      <c r="P51" s="135"/>
      <c r="Q51" s="135"/>
      <c r="R51" s="135"/>
      <c r="S51" s="135"/>
      <c r="T51" s="135"/>
      <c r="U51" s="135"/>
    </row>
    <row r="52" spans="1:21" ht="12.75" customHeight="1">
      <c r="A52" s="135"/>
      <c r="B52" s="135"/>
      <c r="C52" s="135"/>
      <c r="D52" s="135"/>
      <c r="E52" s="135"/>
      <c r="F52" s="135"/>
      <c r="G52" s="135"/>
      <c r="H52" s="135"/>
      <c r="I52" s="135"/>
      <c r="J52" s="135"/>
      <c r="K52" s="135"/>
      <c r="L52" s="135"/>
      <c r="M52" s="135"/>
      <c r="N52" s="135"/>
      <c r="O52" s="135"/>
      <c r="P52" s="135"/>
      <c r="Q52" s="135"/>
      <c r="R52" s="135"/>
      <c r="S52" s="135"/>
      <c r="T52" s="135"/>
      <c r="U52" s="135"/>
    </row>
    <row r="53" spans="1:21" ht="12.75" customHeight="1">
      <c r="A53" s="135"/>
      <c r="B53" s="135"/>
      <c r="C53" s="135"/>
      <c r="D53" s="135"/>
      <c r="E53" s="135"/>
      <c r="F53" s="135"/>
      <c r="G53" s="135"/>
      <c r="H53" s="135"/>
      <c r="I53" s="135"/>
      <c r="J53" s="135"/>
      <c r="K53" s="135"/>
      <c r="L53" s="135"/>
      <c r="M53" s="135"/>
      <c r="N53" s="135"/>
      <c r="O53" s="135"/>
      <c r="P53" s="135"/>
      <c r="Q53" s="135"/>
      <c r="R53" s="135"/>
      <c r="S53" s="135"/>
      <c r="T53" s="135"/>
      <c r="U53" s="135"/>
    </row>
    <row r="54" spans="1:21" ht="12.75" customHeight="1">
      <c r="A54" s="135"/>
      <c r="B54" s="135"/>
      <c r="C54" s="135"/>
      <c r="D54" s="135"/>
      <c r="E54" s="135"/>
      <c r="F54" s="135"/>
      <c r="G54" s="135"/>
      <c r="H54" s="135"/>
      <c r="I54" s="135"/>
      <c r="J54" s="135"/>
      <c r="K54" s="135"/>
      <c r="L54" s="135"/>
      <c r="M54" s="135"/>
      <c r="N54" s="135"/>
      <c r="O54" s="135"/>
      <c r="P54" s="135"/>
      <c r="Q54" s="135"/>
      <c r="R54" s="135"/>
      <c r="S54" s="135"/>
      <c r="T54" s="135"/>
      <c r="U54" s="135"/>
    </row>
    <row r="55" spans="1:21" ht="12.75" customHeight="1">
      <c r="A55" s="135"/>
      <c r="B55" s="135"/>
      <c r="C55" s="135"/>
      <c r="D55" s="135"/>
      <c r="E55" s="135"/>
      <c r="F55" s="135"/>
      <c r="G55" s="135"/>
      <c r="H55" s="135"/>
      <c r="I55" s="135"/>
      <c r="J55" s="135"/>
      <c r="K55" s="135"/>
      <c r="L55" s="135"/>
      <c r="M55" s="135"/>
      <c r="N55" s="135"/>
      <c r="O55" s="135"/>
      <c r="P55" s="135"/>
      <c r="Q55" s="135"/>
      <c r="R55" s="135"/>
      <c r="S55" s="135"/>
      <c r="T55" s="135"/>
      <c r="U55" s="135"/>
    </row>
    <row r="56" spans="1:21" ht="12.75" customHeight="1">
      <c r="A56" s="135"/>
      <c r="B56" s="135"/>
      <c r="C56" s="135"/>
      <c r="D56" s="135"/>
      <c r="E56" s="135"/>
      <c r="F56" s="135"/>
      <c r="G56" s="135"/>
      <c r="H56" s="135"/>
      <c r="I56" s="135"/>
      <c r="J56" s="135"/>
      <c r="K56" s="135"/>
      <c r="L56" s="135"/>
      <c r="M56" s="135"/>
      <c r="N56" s="135"/>
      <c r="O56" s="135"/>
      <c r="P56" s="135"/>
      <c r="Q56" s="135"/>
      <c r="R56" s="135"/>
      <c r="S56" s="135"/>
      <c r="T56" s="135"/>
      <c r="U56" s="135"/>
    </row>
    <row r="57" spans="1:21" ht="12.75" customHeight="1">
      <c r="A57" s="135"/>
      <c r="B57" s="135"/>
      <c r="C57" s="135"/>
      <c r="D57" s="135"/>
      <c r="E57" s="135"/>
      <c r="F57" s="135"/>
      <c r="G57" s="135"/>
      <c r="H57" s="135"/>
      <c r="I57" s="135"/>
      <c r="J57" s="135"/>
      <c r="K57" s="135"/>
      <c r="L57" s="135"/>
      <c r="M57" s="135"/>
      <c r="N57" s="135"/>
      <c r="O57" s="135"/>
      <c r="P57" s="135"/>
      <c r="Q57" s="135"/>
      <c r="R57" s="135"/>
      <c r="S57" s="135"/>
      <c r="T57" s="135"/>
      <c r="U57" s="135"/>
    </row>
    <row r="58" spans="1:21" ht="12.75" customHeight="1">
      <c r="A58" s="135"/>
      <c r="B58" s="135"/>
      <c r="C58" s="135"/>
      <c r="D58" s="135"/>
      <c r="E58" s="135"/>
      <c r="F58" s="135"/>
      <c r="G58" s="135"/>
      <c r="H58" s="135"/>
      <c r="I58" s="135"/>
      <c r="J58" s="135"/>
      <c r="K58" s="135"/>
      <c r="L58" s="135"/>
      <c r="M58" s="135"/>
      <c r="N58" s="135"/>
      <c r="O58" s="135"/>
      <c r="P58" s="135"/>
      <c r="Q58" s="135"/>
      <c r="R58" s="135"/>
      <c r="S58" s="135"/>
      <c r="T58" s="135"/>
      <c r="U58" s="135"/>
    </row>
    <row r="59" spans="1:21" ht="12.75" customHeight="1">
      <c r="A59" s="135"/>
      <c r="B59" s="135"/>
      <c r="C59" s="135"/>
      <c r="D59" s="135"/>
      <c r="E59" s="135"/>
      <c r="F59" s="135"/>
      <c r="G59" s="135"/>
      <c r="H59" s="135"/>
      <c r="I59" s="135"/>
      <c r="J59" s="135"/>
      <c r="K59" s="135"/>
      <c r="L59" s="135"/>
      <c r="M59" s="135"/>
      <c r="N59" s="135"/>
      <c r="O59" s="135"/>
      <c r="P59" s="135"/>
      <c r="Q59" s="135"/>
      <c r="R59" s="135"/>
      <c r="S59" s="135"/>
      <c r="T59" s="135"/>
      <c r="U59" s="135"/>
    </row>
    <row r="60" spans="1:21" ht="12.75" customHeight="1">
      <c r="A60" s="135"/>
      <c r="B60" s="135"/>
      <c r="C60" s="135"/>
      <c r="D60" s="135"/>
      <c r="E60" s="135"/>
      <c r="F60" s="135"/>
      <c r="G60" s="135"/>
      <c r="H60" s="135"/>
      <c r="I60" s="135"/>
      <c r="J60" s="135"/>
      <c r="K60" s="135"/>
      <c r="L60" s="135"/>
      <c r="M60" s="135"/>
      <c r="N60" s="135"/>
      <c r="O60" s="135"/>
      <c r="P60" s="135"/>
      <c r="Q60" s="135"/>
      <c r="R60" s="135"/>
      <c r="S60" s="135"/>
      <c r="T60" s="135"/>
      <c r="U60" s="135"/>
    </row>
    <row r="61" spans="1:21" ht="12.75" customHeight="1">
      <c r="A61" s="135"/>
      <c r="B61" s="135"/>
      <c r="C61" s="135"/>
      <c r="D61" s="135"/>
      <c r="E61" s="135"/>
      <c r="F61" s="135"/>
      <c r="G61" s="135"/>
      <c r="H61" s="135"/>
      <c r="I61" s="135"/>
      <c r="J61" s="135"/>
      <c r="K61" s="135"/>
      <c r="L61" s="135"/>
      <c r="M61" s="135"/>
      <c r="N61" s="135"/>
      <c r="O61" s="135"/>
      <c r="P61" s="135"/>
      <c r="Q61" s="135"/>
      <c r="R61" s="135"/>
      <c r="S61" s="135"/>
      <c r="T61" s="135"/>
      <c r="U61" s="135"/>
    </row>
    <row r="62" spans="1:21" ht="12.75" customHeight="1">
      <c r="A62" s="135"/>
      <c r="B62" s="135"/>
      <c r="C62" s="135"/>
      <c r="D62" s="135"/>
      <c r="E62" s="135"/>
      <c r="F62" s="135"/>
      <c r="G62" s="135"/>
      <c r="H62" s="135"/>
      <c r="I62" s="135"/>
      <c r="J62" s="135"/>
      <c r="K62" s="135"/>
      <c r="L62" s="135"/>
      <c r="M62" s="135"/>
      <c r="N62" s="135"/>
      <c r="O62" s="135"/>
      <c r="P62" s="135"/>
      <c r="Q62" s="135"/>
      <c r="R62" s="135"/>
      <c r="S62" s="135"/>
      <c r="T62" s="135"/>
      <c r="U62" s="135"/>
    </row>
    <row r="63" spans="1:21" ht="12.75" customHeight="1">
      <c r="A63" s="135"/>
      <c r="B63" s="135"/>
      <c r="C63" s="135"/>
      <c r="D63" s="135"/>
      <c r="E63" s="135"/>
      <c r="F63" s="135"/>
      <c r="G63" s="135"/>
      <c r="H63" s="135"/>
      <c r="I63" s="135"/>
      <c r="J63" s="135"/>
      <c r="K63" s="135"/>
      <c r="L63" s="135"/>
      <c r="M63" s="135"/>
      <c r="N63" s="135"/>
      <c r="O63" s="135"/>
      <c r="P63" s="135"/>
      <c r="Q63" s="135"/>
      <c r="R63" s="135"/>
      <c r="S63" s="135"/>
      <c r="T63" s="135"/>
      <c r="U63" s="135"/>
    </row>
    <row r="64" spans="1:21" ht="12.75" customHeight="1">
      <c r="A64" s="135"/>
      <c r="B64" s="135"/>
      <c r="C64" s="135"/>
      <c r="D64" s="135"/>
      <c r="E64" s="135"/>
      <c r="F64" s="135"/>
      <c r="G64" s="135"/>
      <c r="H64" s="135"/>
      <c r="I64" s="135"/>
      <c r="J64" s="135"/>
      <c r="K64" s="135"/>
      <c r="L64" s="135"/>
      <c r="M64" s="135"/>
      <c r="N64" s="135"/>
      <c r="O64" s="135"/>
      <c r="P64" s="135"/>
      <c r="Q64" s="135"/>
      <c r="R64" s="135"/>
      <c r="S64" s="135"/>
      <c r="T64" s="135"/>
      <c r="U64" s="135"/>
    </row>
    <row r="65" spans="1:21" ht="12.75" customHeight="1">
      <c r="A65" s="135"/>
      <c r="B65" s="135"/>
      <c r="C65" s="135"/>
      <c r="D65" s="135"/>
      <c r="E65" s="135"/>
      <c r="F65" s="135"/>
      <c r="G65" s="135"/>
      <c r="H65" s="135"/>
      <c r="I65" s="135"/>
      <c r="J65" s="135"/>
      <c r="K65" s="135"/>
      <c r="L65" s="135"/>
      <c r="M65" s="135"/>
      <c r="N65" s="135"/>
      <c r="O65" s="135"/>
      <c r="P65" s="135"/>
      <c r="Q65" s="135"/>
      <c r="R65" s="135"/>
      <c r="S65" s="135"/>
      <c r="T65" s="135"/>
      <c r="U65" s="135"/>
    </row>
    <row r="66" spans="1:21" ht="12.75" customHeight="1">
      <c r="A66" s="135"/>
      <c r="B66" s="135"/>
      <c r="C66" s="135"/>
      <c r="D66" s="135"/>
      <c r="E66" s="135"/>
      <c r="F66" s="135"/>
      <c r="G66" s="135"/>
      <c r="H66" s="135"/>
      <c r="I66" s="135"/>
      <c r="J66" s="135"/>
      <c r="K66" s="135"/>
      <c r="L66" s="135"/>
      <c r="M66" s="135"/>
      <c r="N66" s="135"/>
      <c r="O66" s="135"/>
      <c r="P66" s="135"/>
      <c r="Q66" s="135"/>
      <c r="R66" s="135"/>
      <c r="S66" s="135"/>
      <c r="T66" s="135"/>
      <c r="U66" s="135"/>
    </row>
    <row r="67" spans="1:21" ht="12.75" customHeight="1">
      <c r="A67" s="135"/>
      <c r="B67" s="135"/>
      <c r="C67" s="135"/>
      <c r="D67" s="135"/>
      <c r="E67" s="135"/>
      <c r="F67" s="135"/>
      <c r="G67" s="135"/>
      <c r="H67" s="135"/>
      <c r="I67" s="135"/>
      <c r="J67" s="135"/>
      <c r="K67" s="135"/>
      <c r="L67" s="135"/>
      <c r="M67" s="135"/>
      <c r="N67" s="135"/>
      <c r="O67" s="135"/>
      <c r="P67" s="135"/>
      <c r="Q67" s="135"/>
      <c r="R67" s="135"/>
      <c r="S67" s="135"/>
      <c r="T67" s="135"/>
      <c r="U67" s="135"/>
    </row>
    <row r="68" spans="1:21" ht="12.75" customHeight="1">
      <c r="A68" s="135"/>
      <c r="B68" s="135"/>
      <c r="C68" s="135"/>
      <c r="D68" s="135"/>
      <c r="E68" s="135"/>
      <c r="F68" s="135"/>
      <c r="G68" s="135"/>
      <c r="H68" s="135"/>
      <c r="I68" s="135"/>
      <c r="J68" s="135"/>
      <c r="K68" s="135"/>
      <c r="L68" s="135"/>
      <c r="M68" s="135"/>
      <c r="N68" s="135"/>
      <c r="O68" s="135"/>
      <c r="P68" s="135"/>
      <c r="Q68" s="135"/>
      <c r="R68" s="135"/>
      <c r="S68" s="135"/>
      <c r="T68" s="135"/>
      <c r="U68" s="135"/>
    </row>
    <row r="69" spans="1:21" ht="12.75" customHeight="1">
      <c r="A69" s="135"/>
      <c r="B69" s="135"/>
      <c r="C69" s="135"/>
      <c r="D69" s="135"/>
      <c r="E69" s="135"/>
      <c r="F69" s="135"/>
      <c r="G69" s="135"/>
      <c r="H69" s="135"/>
      <c r="I69" s="135"/>
      <c r="J69" s="135"/>
      <c r="K69" s="135"/>
      <c r="L69" s="135"/>
      <c r="M69" s="135"/>
      <c r="N69" s="135"/>
      <c r="O69" s="135"/>
      <c r="P69" s="135"/>
      <c r="Q69" s="135"/>
      <c r="R69" s="135"/>
      <c r="S69" s="135"/>
      <c r="T69" s="135"/>
      <c r="U69" s="135"/>
    </row>
    <row r="70" spans="1:21" ht="12.75" customHeight="1">
      <c r="A70" s="135"/>
      <c r="B70" s="135"/>
      <c r="C70" s="135"/>
      <c r="D70" s="135"/>
      <c r="E70" s="135"/>
      <c r="F70" s="135"/>
      <c r="G70" s="135"/>
      <c r="H70" s="135"/>
      <c r="I70" s="135"/>
      <c r="J70" s="135"/>
      <c r="K70" s="135"/>
      <c r="L70" s="135"/>
      <c r="M70" s="135"/>
      <c r="N70" s="135"/>
      <c r="O70" s="135"/>
      <c r="P70" s="135"/>
      <c r="Q70" s="135"/>
      <c r="R70" s="135"/>
      <c r="S70" s="135"/>
      <c r="T70" s="135"/>
      <c r="U70" s="135"/>
    </row>
    <row r="71" spans="1:21" ht="12.75" customHeight="1">
      <c r="A71" s="135"/>
      <c r="B71" s="135"/>
      <c r="C71" s="135"/>
      <c r="D71" s="135"/>
      <c r="E71" s="135"/>
      <c r="F71" s="135"/>
      <c r="G71" s="135"/>
      <c r="H71" s="135"/>
      <c r="I71" s="135"/>
      <c r="J71" s="135"/>
      <c r="K71" s="135"/>
      <c r="L71" s="135"/>
      <c r="M71" s="135"/>
      <c r="N71" s="135"/>
      <c r="O71" s="135"/>
      <c r="P71" s="135"/>
      <c r="Q71" s="135"/>
      <c r="R71" s="135"/>
      <c r="S71" s="135"/>
      <c r="T71" s="135"/>
      <c r="U71" s="135"/>
    </row>
    <row r="72" spans="1:21" ht="12.75" customHeight="1">
      <c r="A72" s="135"/>
      <c r="B72" s="135"/>
      <c r="C72" s="135"/>
      <c r="D72" s="135"/>
      <c r="E72" s="135"/>
      <c r="F72" s="135"/>
      <c r="G72" s="135"/>
      <c r="H72" s="135"/>
      <c r="I72" s="135"/>
      <c r="J72" s="135"/>
      <c r="K72" s="135"/>
      <c r="L72" s="135"/>
      <c r="M72" s="135"/>
      <c r="N72" s="135"/>
      <c r="O72" s="135"/>
      <c r="P72" s="135"/>
      <c r="Q72" s="135"/>
      <c r="R72" s="135"/>
      <c r="S72" s="135"/>
      <c r="T72" s="135"/>
      <c r="U72" s="135"/>
    </row>
    <row r="73" spans="1:21" ht="12.75" customHeight="1">
      <c r="A73" s="135"/>
      <c r="B73" s="135"/>
      <c r="C73" s="135"/>
      <c r="D73" s="135"/>
      <c r="E73" s="135"/>
      <c r="F73" s="135"/>
      <c r="G73" s="135"/>
      <c r="H73" s="135"/>
      <c r="I73" s="135"/>
      <c r="J73" s="135"/>
      <c r="K73" s="135"/>
      <c r="L73" s="135"/>
      <c r="M73" s="135"/>
      <c r="N73" s="135"/>
      <c r="O73" s="135"/>
      <c r="P73" s="135"/>
      <c r="Q73" s="135"/>
      <c r="R73" s="135"/>
      <c r="S73" s="135"/>
      <c r="T73" s="135"/>
      <c r="U73" s="135"/>
    </row>
    <row r="74" spans="1:21" ht="12.75" customHeight="1">
      <c r="A74" s="135"/>
      <c r="B74" s="135"/>
      <c r="C74" s="135"/>
      <c r="D74" s="135"/>
      <c r="E74" s="135"/>
      <c r="F74" s="135"/>
      <c r="G74" s="135"/>
      <c r="H74" s="135"/>
      <c r="I74" s="135"/>
      <c r="J74" s="135"/>
      <c r="K74" s="135"/>
      <c r="L74" s="135"/>
      <c r="M74" s="135"/>
      <c r="N74" s="135"/>
      <c r="O74" s="135"/>
      <c r="P74" s="135"/>
      <c r="Q74" s="135"/>
      <c r="R74" s="135"/>
      <c r="S74" s="135"/>
      <c r="T74" s="135"/>
      <c r="U74" s="135"/>
    </row>
    <row r="75" spans="1:21" ht="12.75" customHeight="1">
      <c r="A75" s="135"/>
      <c r="B75" s="135"/>
      <c r="C75" s="135"/>
      <c r="D75" s="135"/>
      <c r="E75" s="135"/>
      <c r="F75" s="135"/>
      <c r="G75" s="135"/>
      <c r="H75" s="135"/>
      <c r="I75" s="135"/>
      <c r="J75" s="135"/>
      <c r="K75" s="135"/>
      <c r="L75" s="135"/>
      <c r="M75" s="135"/>
      <c r="N75" s="135"/>
      <c r="O75" s="135"/>
      <c r="P75" s="135"/>
      <c r="Q75" s="135"/>
      <c r="R75" s="135"/>
      <c r="S75" s="135"/>
      <c r="T75" s="135"/>
      <c r="U75" s="135"/>
    </row>
    <row r="76" spans="1:21" ht="12.75" customHeight="1">
      <c r="A76" s="135"/>
      <c r="B76" s="135"/>
      <c r="C76" s="135"/>
      <c r="D76" s="135"/>
      <c r="E76" s="135"/>
      <c r="F76" s="135"/>
      <c r="G76" s="135"/>
      <c r="H76" s="135"/>
      <c r="I76" s="135"/>
      <c r="J76" s="135"/>
      <c r="K76" s="135"/>
      <c r="L76" s="135"/>
      <c r="M76" s="135"/>
      <c r="N76" s="135"/>
      <c r="O76" s="135"/>
      <c r="P76" s="135"/>
      <c r="Q76" s="135"/>
      <c r="R76" s="135"/>
      <c r="S76" s="135"/>
      <c r="T76" s="135"/>
      <c r="U76" s="135"/>
    </row>
    <row r="77" spans="1:21" ht="12.75" customHeight="1">
      <c r="A77" s="135"/>
      <c r="B77" s="135"/>
      <c r="C77" s="135"/>
      <c r="D77" s="135"/>
      <c r="E77" s="135"/>
      <c r="F77" s="135"/>
      <c r="G77" s="135"/>
      <c r="H77" s="135"/>
      <c r="I77" s="135"/>
      <c r="J77" s="135"/>
      <c r="K77" s="135"/>
      <c r="L77" s="135"/>
      <c r="M77" s="135"/>
      <c r="N77" s="135"/>
      <c r="O77" s="135"/>
      <c r="P77" s="135"/>
      <c r="Q77" s="135"/>
      <c r="R77" s="135"/>
      <c r="S77" s="135"/>
      <c r="T77" s="135"/>
      <c r="U77" s="135"/>
    </row>
    <row r="78" spans="1:21" ht="12.75" customHeight="1">
      <c r="A78" s="135"/>
      <c r="B78" s="135"/>
      <c r="C78" s="135"/>
      <c r="D78" s="135"/>
      <c r="E78" s="135"/>
      <c r="F78" s="135"/>
      <c r="G78" s="135"/>
      <c r="H78" s="135"/>
      <c r="I78" s="135"/>
      <c r="J78" s="135"/>
      <c r="K78" s="135"/>
      <c r="L78" s="135"/>
      <c r="M78" s="135"/>
      <c r="N78" s="135"/>
      <c r="O78" s="135"/>
      <c r="P78" s="135"/>
      <c r="Q78" s="135"/>
      <c r="R78" s="135"/>
      <c r="S78" s="135"/>
      <c r="T78" s="135"/>
      <c r="U78" s="135"/>
    </row>
    <row r="79" spans="1:21" ht="12.75" customHeight="1">
      <c r="A79" s="135"/>
      <c r="B79" s="135"/>
      <c r="C79" s="135"/>
      <c r="D79" s="135"/>
      <c r="E79" s="135"/>
      <c r="F79" s="135"/>
      <c r="G79" s="135"/>
      <c r="H79" s="135"/>
      <c r="I79" s="135"/>
      <c r="J79" s="135"/>
      <c r="K79" s="135"/>
      <c r="L79" s="135"/>
      <c r="M79" s="135"/>
      <c r="N79" s="135"/>
      <c r="O79" s="135"/>
      <c r="P79" s="135"/>
      <c r="Q79" s="135"/>
      <c r="R79" s="135"/>
      <c r="S79" s="135"/>
      <c r="T79" s="135"/>
      <c r="U79" s="135"/>
    </row>
    <row r="80" spans="1:21" ht="12.75" customHeight="1">
      <c r="A80" s="135"/>
      <c r="B80" s="135"/>
      <c r="C80" s="135"/>
      <c r="D80" s="135"/>
      <c r="E80" s="135"/>
      <c r="F80" s="135"/>
      <c r="G80" s="135"/>
      <c r="H80" s="135"/>
      <c r="I80" s="135"/>
      <c r="J80" s="135"/>
      <c r="K80" s="135"/>
      <c r="L80" s="135"/>
      <c r="M80" s="135"/>
      <c r="N80" s="135"/>
      <c r="O80" s="135"/>
      <c r="P80" s="135"/>
      <c r="Q80" s="135"/>
      <c r="R80" s="135"/>
      <c r="S80" s="135"/>
      <c r="T80" s="135"/>
      <c r="U80" s="135"/>
    </row>
    <row r="81" spans="1:21" ht="12.75" customHeight="1">
      <c r="A81" s="135"/>
      <c r="B81" s="135"/>
      <c r="C81" s="135"/>
      <c r="D81" s="135"/>
      <c r="E81" s="135"/>
      <c r="F81" s="135"/>
      <c r="G81" s="135"/>
      <c r="H81" s="135"/>
      <c r="I81" s="135"/>
      <c r="J81" s="135"/>
      <c r="K81" s="135"/>
      <c r="L81" s="135"/>
      <c r="M81" s="135"/>
      <c r="N81" s="135"/>
      <c r="O81" s="135"/>
      <c r="P81" s="135"/>
      <c r="Q81" s="135"/>
      <c r="R81" s="135"/>
      <c r="S81" s="135"/>
      <c r="T81" s="135"/>
      <c r="U81" s="135"/>
    </row>
    <row r="82" spans="1:21" ht="12.75" customHeight="1">
      <c r="A82" s="135"/>
      <c r="B82" s="135"/>
      <c r="C82" s="135"/>
      <c r="D82" s="135"/>
      <c r="E82" s="135"/>
      <c r="F82" s="135"/>
      <c r="G82" s="135"/>
      <c r="H82" s="135"/>
      <c r="I82" s="135"/>
      <c r="J82" s="135"/>
      <c r="K82" s="135"/>
      <c r="L82" s="135"/>
      <c r="M82" s="135"/>
      <c r="N82" s="135"/>
      <c r="O82" s="135"/>
      <c r="P82" s="135"/>
      <c r="Q82" s="135"/>
      <c r="R82" s="135"/>
      <c r="S82" s="135"/>
      <c r="T82" s="135"/>
      <c r="U82" s="135"/>
    </row>
    <row r="83" spans="1:21" ht="12.75" customHeight="1">
      <c r="A83" s="135"/>
      <c r="B83" s="135"/>
      <c r="C83" s="135"/>
      <c r="D83" s="135"/>
      <c r="E83" s="135"/>
      <c r="F83" s="135"/>
      <c r="G83" s="135"/>
      <c r="H83" s="135"/>
      <c r="I83" s="135"/>
      <c r="J83" s="135"/>
      <c r="K83" s="135"/>
      <c r="L83" s="135"/>
      <c r="M83" s="135"/>
      <c r="N83" s="135"/>
      <c r="O83" s="135"/>
      <c r="P83" s="135"/>
      <c r="Q83" s="135"/>
      <c r="R83" s="135"/>
      <c r="S83" s="135"/>
      <c r="T83" s="135"/>
      <c r="U83" s="135"/>
    </row>
    <row r="84" spans="1:21" ht="12.75" customHeight="1">
      <c r="A84" s="135"/>
      <c r="B84" s="135"/>
      <c r="C84" s="135"/>
      <c r="D84" s="135"/>
      <c r="E84" s="135"/>
      <c r="F84" s="135"/>
      <c r="G84" s="135"/>
      <c r="H84" s="135"/>
      <c r="I84" s="135"/>
      <c r="J84" s="135"/>
      <c r="K84" s="135"/>
      <c r="L84" s="135"/>
      <c r="M84" s="135"/>
      <c r="N84" s="135"/>
      <c r="O84" s="135"/>
      <c r="P84" s="135"/>
      <c r="Q84" s="135"/>
      <c r="R84" s="135"/>
      <c r="S84" s="135"/>
      <c r="T84" s="135"/>
      <c r="U84" s="135"/>
    </row>
    <row r="85" spans="1:21" ht="12.75" customHeight="1">
      <c r="A85" s="135"/>
      <c r="B85" s="135"/>
      <c r="C85" s="135"/>
      <c r="D85" s="135"/>
      <c r="E85" s="135"/>
      <c r="F85" s="135"/>
      <c r="G85" s="135"/>
      <c r="H85" s="135"/>
      <c r="I85" s="135"/>
      <c r="J85" s="135"/>
      <c r="K85" s="135"/>
      <c r="L85" s="135"/>
      <c r="M85" s="135"/>
      <c r="N85" s="135"/>
      <c r="O85" s="135"/>
      <c r="P85" s="135"/>
      <c r="Q85" s="135"/>
      <c r="R85" s="135"/>
      <c r="S85" s="135"/>
      <c r="T85" s="135"/>
      <c r="U85" s="135"/>
    </row>
    <row r="86" spans="1:21" ht="12.75" customHeight="1">
      <c r="A86" s="135"/>
      <c r="B86" s="135"/>
      <c r="C86" s="135"/>
      <c r="D86" s="135"/>
      <c r="E86" s="135"/>
      <c r="F86" s="135"/>
      <c r="G86" s="135"/>
      <c r="H86" s="135"/>
      <c r="I86" s="135"/>
      <c r="J86" s="135"/>
      <c r="K86" s="135"/>
      <c r="L86" s="135"/>
      <c r="M86" s="135"/>
      <c r="N86" s="135"/>
      <c r="O86" s="135"/>
      <c r="P86" s="135"/>
      <c r="Q86" s="135"/>
      <c r="R86" s="135"/>
      <c r="S86" s="135"/>
      <c r="T86" s="135"/>
      <c r="U86" s="135"/>
    </row>
    <row r="87" spans="1:21" ht="12.75" customHeight="1">
      <c r="A87" s="135"/>
      <c r="B87" s="135"/>
      <c r="C87" s="135"/>
      <c r="D87" s="135"/>
      <c r="E87" s="135"/>
      <c r="F87" s="135"/>
      <c r="G87" s="135"/>
      <c r="H87" s="135"/>
      <c r="I87" s="135"/>
      <c r="J87" s="135"/>
      <c r="K87" s="135"/>
      <c r="L87" s="135"/>
      <c r="M87" s="135"/>
      <c r="N87" s="135"/>
      <c r="O87" s="135"/>
      <c r="P87" s="135"/>
      <c r="Q87" s="135"/>
      <c r="R87" s="135"/>
      <c r="S87" s="135"/>
      <c r="T87" s="135"/>
      <c r="U87" s="135"/>
    </row>
    <row r="88" spans="1:21" ht="12.75" customHeight="1">
      <c r="A88" s="135"/>
      <c r="B88" s="135"/>
      <c r="C88" s="135"/>
      <c r="D88" s="135"/>
      <c r="E88" s="135"/>
      <c r="F88" s="135"/>
      <c r="G88" s="135"/>
      <c r="H88" s="135"/>
      <c r="I88" s="135"/>
      <c r="J88" s="135"/>
      <c r="K88" s="135"/>
      <c r="L88" s="135"/>
      <c r="M88" s="135"/>
      <c r="N88" s="135"/>
      <c r="O88" s="135"/>
      <c r="P88" s="135"/>
      <c r="Q88" s="135"/>
      <c r="R88" s="135"/>
      <c r="S88" s="135"/>
      <c r="T88" s="135"/>
      <c r="U88" s="135"/>
    </row>
    <row r="89" spans="1:21" ht="12.75" customHeight="1">
      <c r="A89" s="135"/>
      <c r="B89" s="135"/>
      <c r="C89" s="135"/>
      <c r="D89" s="135"/>
      <c r="E89" s="135"/>
      <c r="F89" s="135"/>
      <c r="G89" s="135"/>
      <c r="H89" s="135"/>
      <c r="I89" s="135"/>
      <c r="J89" s="135"/>
      <c r="K89" s="135"/>
      <c r="L89" s="135"/>
      <c r="M89" s="135"/>
      <c r="N89" s="135"/>
      <c r="O89" s="135"/>
      <c r="P89" s="135"/>
      <c r="Q89" s="135"/>
      <c r="R89" s="135"/>
      <c r="S89" s="135"/>
      <c r="T89" s="135"/>
      <c r="U89" s="135"/>
    </row>
    <row r="90" spans="1:21" ht="12.75" customHeight="1">
      <c r="A90" s="135"/>
      <c r="B90" s="135"/>
      <c r="C90" s="135"/>
      <c r="D90" s="135"/>
      <c r="E90" s="135"/>
      <c r="F90" s="135"/>
      <c r="G90" s="135"/>
      <c r="H90" s="135"/>
      <c r="I90" s="135"/>
      <c r="J90" s="135"/>
      <c r="K90" s="135"/>
      <c r="L90" s="135"/>
      <c r="M90" s="135"/>
      <c r="N90" s="135"/>
      <c r="O90" s="135"/>
      <c r="P90" s="135"/>
      <c r="Q90" s="135"/>
      <c r="R90" s="135"/>
      <c r="S90" s="135"/>
      <c r="T90" s="135"/>
      <c r="U90" s="135"/>
    </row>
    <row r="91" spans="1:21" ht="12.75" customHeight="1">
      <c r="A91" s="135"/>
      <c r="B91" s="135"/>
      <c r="C91" s="135"/>
      <c r="D91" s="135"/>
      <c r="E91" s="135"/>
      <c r="F91" s="135"/>
      <c r="G91" s="135"/>
      <c r="H91" s="135"/>
      <c r="I91" s="135"/>
      <c r="J91" s="135"/>
      <c r="K91" s="135"/>
      <c r="L91" s="135"/>
      <c r="M91" s="135"/>
      <c r="N91" s="135"/>
      <c r="O91" s="135"/>
      <c r="P91" s="135"/>
      <c r="Q91" s="135"/>
      <c r="R91" s="135"/>
      <c r="S91" s="135"/>
      <c r="T91" s="135"/>
      <c r="U91" s="135"/>
    </row>
    <row r="92" spans="1:21" ht="12.75" customHeight="1">
      <c r="A92" s="135"/>
      <c r="B92" s="135"/>
      <c r="C92" s="135"/>
      <c r="D92" s="135"/>
      <c r="E92" s="135"/>
      <c r="F92" s="135"/>
      <c r="G92" s="135"/>
      <c r="H92" s="135"/>
      <c r="I92" s="135"/>
      <c r="J92" s="135"/>
      <c r="K92" s="135"/>
      <c r="L92" s="135"/>
      <c r="M92" s="135"/>
      <c r="N92" s="135"/>
      <c r="O92" s="135"/>
      <c r="P92" s="135"/>
      <c r="Q92" s="135"/>
      <c r="R92" s="135"/>
      <c r="S92" s="135"/>
      <c r="T92" s="135"/>
      <c r="U92" s="135"/>
    </row>
    <row r="93" spans="1:21" ht="12.75" customHeight="1">
      <c r="A93" s="135"/>
      <c r="B93" s="135"/>
      <c r="C93" s="135"/>
      <c r="D93" s="135"/>
      <c r="E93" s="135"/>
      <c r="F93" s="135"/>
      <c r="G93" s="135"/>
      <c r="H93" s="135"/>
      <c r="I93" s="135"/>
      <c r="J93" s="135"/>
      <c r="K93" s="135"/>
      <c r="L93" s="135"/>
      <c r="M93" s="135"/>
      <c r="N93" s="135"/>
      <c r="O93" s="135"/>
      <c r="P93" s="135"/>
      <c r="Q93" s="135"/>
      <c r="R93" s="135"/>
      <c r="S93" s="135"/>
      <c r="T93" s="135"/>
      <c r="U93" s="135"/>
    </row>
    <row r="94" spans="1:21" ht="12.75" customHeight="1">
      <c r="A94" s="135"/>
      <c r="B94" s="135"/>
      <c r="C94" s="135"/>
      <c r="D94" s="135"/>
      <c r="E94" s="135"/>
      <c r="F94" s="135"/>
      <c r="G94" s="135"/>
      <c r="H94" s="135"/>
      <c r="I94" s="135"/>
      <c r="J94" s="135"/>
      <c r="K94" s="135"/>
      <c r="L94" s="135"/>
      <c r="M94" s="135"/>
      <c r="N94" s="135"/>
      <c r="O94" s="135"/>
      <c r="P94" s="135"/>
      <c r="Q94" s="135"/>
      <c r="R94" s="135"/>
      <c r="S94" s="135"/>
      <c r="T94" s="135"/>
      <c r="U94" s="135"/>
    </row>
    <row r="95" spans="1:21" ht="12.75" customHeight="1">
      <c r="A95" s="135"/>
      <c r="B95" s="135"/>
      <c r="C95" s="135"/>
      <c r="D95" s="135"/>
      <c r="E95" s="135"/>
      <c r="F95" s="135"/>
      <c r="G95" s="135"/>
      <c r="H95" s="135"/>
      <c r="I95" s="135"/>
      <c r="J95" s="135"/>
      <c r="K95" s="135"/>
      <c r="L95" s="135"/>
      <c r="M95" s="135"/>
      <c r="N95" s="135"/>
      <c r="O95" s="135"/>
      <c r="P95" s="135"/>
      <c r="Q95" s="135"/>
      <c r="R95" s="135"/>
      <c r="S95" s="135"/>
      <c r="T95" s="135"/>
      <c r="U95" s="135"/>
    </row>
    <row r="96" spans="1:21" ht="12.75" customHeight="1">
      <c r="A96" s="135"/>
      <c r="B96" s="135"/>
      <c r="C96" s="135"/>
      <c r="D96" s="135"/>
      <c r="E96" s="135"/>
      <c r="F96" s="135"/>
      <c r="G96" s="135"/>
      <c r="H96" s="135"/>
      <c r="I96" s="135"/>
      <c r="J96" s="135"/>
      <c r="K96" s="135"/>
      <c r="L96" s="135"/>
      <c r="M96" s="135"/>
      <c r="N96" s="135"/>
      <c r="O96" s="135"/>
      <c r="P96" s="135"/>
      <c r="Q96" s="135"/>
      <c r="R96" s="135"/>
      <c r="S96" s="135"/>
      <c r="T96" s="135"/>
      <c r="U96" s="135"/>
    </row>
    <row r="97" spans="1:21" ht="12.75" customHeight="1">
      <c r="A97" s="135"/>
      <c r="B97" s="135"/>
      <c r="C97" s="135"/>
      <c r="D97" s="135"/>
      <c r="E97" s="135"/>
      <c r="F97" s="135"/>
      <c r="G97" s="135"/>
      <c r="H97" s="135"/>
      <c r="I97" s="135"/>
      <c r="J97" s="135"/>
      <c r="K97" s="135"/>
      <c r="L97" s="135"/>
      <c r="M97" s="135"/>
      <c r="N97" s="135"/>
      <c r="O97" s="135"/>
      <c r="P97" s="135"/>
      <c r="Q97" s="135"/>
      <c r="R97" s="135"/>
      <c r="S97" s="135"/>
      <c r="T97" s="135"/>
      <c r="U97" s="135"/>
    </row>
    <row r="98" spans="1:21" ht="12.75" customHeight="1">
      <c r="A98" s="135"/>
      <c r="B98" s="135"/>
      <c r="C98" s="135"/>
      <c r="D98" s="135"/>
      <c r="E98" s="135"/>
      <c r="F98" s="135"/>
      <c r="G98" s="135"/>
      <c r="H98" s="135"/>
      <c r="I98" s="135"/>
      <c r="J98" s="135"/>
      <c r="K98" s="135"/>
      <c r="L98" s="135"/>
      <c r="M98" s="135"/>
      <c r="N98" s="135"/>
      <c r="O98" s="135"/>
      <c r="P98" s="135"/>
      <c r="Q98" s="135"/>
      <c r="R98" s="135"/>
      <c r="S98" s="135"/>
      <c r="T98" s="135"/>
      <c r="U98" s="135"/>
    </row>
    <row r="99" spans="1:21" ht="12.75" customHeight="1">
      <c r="A99" s="135"/>
      <c r="B99" s="135"/>
      <c r="C99" s="135"/>
      <c r="D99" s="135"/>
      <c r="E99" s="135"/>
      <c r="F99" s="135"/>
      <c r="G99" s="135"/>
      <c r="H99" s="135"/>
      <c r="I99" s="135"/>
      <c r="J99" s="135"/>
      <c r="K99" s="135"/>
      <c r="L99" s="135"/>
      <c r="M99" s="135"/>
      <c r="N99" s="135"/>
      <c r="O99" s="135"/>
      <c r="P99" s="135"/>
      <c r="Q99" s="135"/>
      <c r="R99" s="135"/>
      <c r="S99" s="135"/>
      <c r="T99" s="135"/>
      <c r="U99" s="135"/>
    </row>
    <row r="100" spans="1:21" ht="12.75" customHeight="1">
      <c r="A100" s="135"/>
      <c r="B100" s="135"/>
      <c r="C100" s="135"/>
      <c r="D100" s="135"/>
      <c r="E100" s="135"/>
      <c r="F100" s="135"/>
      <c r="G100" s="135"/>
      <c r="H100" s="135"/>
      <c r="I100" s="135"/>
      <c r="J100" s="135"/>
      <c r="K100" s="135"/>
      <c r="L100" s="135"/>
      <c r="M100" s="135"/>
      <c r="N100" s="135"/>
      <c r="O100" s="135"/>
      <c r="P100" s="135"/>
      <c r="Q100" s="135"/>
      <c r="R100" s="135"/>
      <c r="S100" s="135"/>
      <c r="T100" s="135"/>
      <c r="U100" s="135"/>
    </row>
    <row r="101" spans="1:21" ht="12.75"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row>
    <row r="102" spans="1:21" ht="12.75" customHeight="1">
      <c r="A102" s="135"/>
      <c r="B102" s="135"/>
      <c r="C102" s="135"/>
      <c r="D102" s="135"/>
      <c r="E102" s="135"/>
      <c r="F102" s="135"/>
      <c r="G102" s="135"/>
      <c r="H102" s="135"/>
      <c r="I102" s="135"/>
      <c r="J102" s="135"/>
      <c r="K102" s="135"/>
      <c r="L102" s="135"/>
      <c r="M102" s="135"/>
      <c r="N102" s="135"/>
      <c r="O102" s="135"/>
      <c r="P102" s="135"/>
      <c r="Q102" s="135"/>
      <c r="R102" s="135"/>
      <c r="S102" s="135"/>
      <c r="T102" s="135"/>
      <c r="U102" s="135"/>
    </row>
    <row r="103" spans="1:21" ht="12.75" customHeight="1">
      <c r="A103" s="135"/>
      <c r="B103" s="135"/>
      <c r="C103" s="135"/>
      <c r="D103" s="135"/>
      <c r="E103" s="135"/>
      <c r="F103" s="135"/>
      <c r="G103" s="135"/>
      <c r="H103" s="135"/>
      <c r="I103" s="135"/>
      <c r="J103" s="135"/>
      <c r="K103" s="135"/>
      <c r="L103" s="135"/>
      <c r="M103" s="135"/>
      <c r="N103" s="135"/>
      <c r="O103" s="135"/>
      <c r="P103" s="135"/>
      <c r="Q103" s="135"/>
      <c r="R103" s="135"/>
      <c r="S103" s="135"/>
      <c r="T103" s="135"/>
      <c r="U103" s="135"/>
    </row>
    <row r="104" spans="1:21" ht="12.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row>
    <row r="105" spans="1:21" ht="12.75"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row>
    <row r="106" spans="1:21" ht="12.75" customHeight="1">
      <c r="A106" s="135"/>
      <c r="B106" s="135"/>
      <c r="C106" s="135"/>
      <c r="D106" s="135"/>
      <c r="E106" s="135"/>
      <c r="F106" s="135"/>
      <c r="G106" s="135"/>
      <c r="H106" s="135"/>
      <c r="I106" s="135"/>
      <c r="J106" s="135"/>
      <c r="K106" s="135"/>
      <c r="L106" s="135"/>
      <c r="M106" s="135"/>
      <c r="N106" s="135"/>
      <c r="O106" s="135"/>
      <c r="P106" s="135"/>
      <c r="Q106" s="135"/>
      <c r="R106" s="135"/>
      <c r="S106" s="135"/>
      <c r="T106" s="135"/>
      <c r="U106" s="135"/>
    </row>
    <row r="107" spans="1:21" ht="12.75" customHeight="1">
      <c r="A107" s="135"/>
      <c r="B107" s="135"/>
      <c r="C107" s="135"/>
      <c r="D107" s="135"/>
      <c r="E107" s="135"/>
      <c r="F107" s="135"/>
      <c r="G107" s="135"/>
      <c r="H107" s="135"/>
      <c r="I107" s="135"/>
      <c r="J107" s="135"/>
      <c r="K107" s="135"/>
      <c r="L107" s="135"/>
      <c r="M107" s="135"/>
      <c r="N107" s="135"/>
      <c r="O107" s="135"/>
      <c r="P107" s="135"/>
      <c r="Q107" s="135"/>
      <c r="R107" s="135"/>
      <c r="S107" s="135"/>
      <c r="T107" s="135"/>
      <c r="U107" s="135"/>
    </row>
    <row r="108" spans="1:21" ht="12.75"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row>
    <row r="109" spans="1:21" ht="12.75" customHeight="1">
      <c r="A109" s="135"/>
      <c r="B109" s="135"/>
      <c r="C109" s="135"/>
      <c r="D109" s="135"/>
      <c r="E109" s="135"/>
      <c r="F109" s="135"/>
      <c r="G109" s="135"/>
      <c r="H109" s="135"/>
      <c r="I109" s="135"/>
      <c r="J109" s="135"/>
      <c r="K109" s="135"/>
      <c r="L109" s="135"/>
      <c r="M109" s="135"/>
      <c r="N109" s="135"/>
      <c r="O109" s="135"/>
      <c r="P109" s="135"/>
      <c r="Q109" s="135"/>
      <c r="R109" s="135"/>
      <c r="S109" s="135"/>
      <c r="T109" s="135"/>
      <c r="U109" s="135"/>
    </row>
    <row r="110" spans="1:21" ht="12.75"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row>
    <row r="111" spans="1:21" ht="12.75" customHeight="1">
      <c r="A111" s="135"/>
      <c r="B111" s="135"/>
      <c r="C111" s="135"/>
      <c r="D111" s="135"/>
      <c r="E111" s="135"/>
      <c r="F111" s="135"/>
      <c r="G111" s="135"/>
      <c r="H111" s="135"/>
      <c r="I111" s="135"/>
      <c r="J111" s="135"/>
      <c r="K111" s="135"/>
      <c r="L111" s="135"/>
      <c r="M111" s="135"/>
      <c r="N111" s="135"/>
      <c r="O111" s="135"/>
      <c r="P111" s="135"/>
      <c r="Q111" s="135"/>
      <c r="R111" s="135"/>
      <c r="S111" s="135"/>
      <c r="T111" s="135"/>
      <c r="U111" s="135"/>
    </row>
    <row r="112" spans="1:21" ht="12.75" customHeight="1">
      <c r="A112" s="135"/>
      <c r="B112" s="135"/>
      <c r="C112" s="135"/>
      <c r="D112" s="135"/>
      <c r="E112" s="135"/>
      <c r="F112" s="135"/>
      <c r="G112" s="135"/>
      <c r="H112" s="135"/>
      <c r="I112" s="135"/>
      <c r="J112" s="135"/>
      <c r="K112" s="135"/>
      <c r="L112" s="135"/>
      <c r="M112" s="135"/>
      <c r="N112" s="135"/>
      <c r="O112" s="135"/>
      <c r="P112" s="135"/>
      <c r="Q112" s="135"/>
      <c r="R112" s="135"/>
      <c r="S112" s="135"/>
      <c r="T112" s="135"/>
      <c r="U112" s="135"/>
    </row>
    <row r="113" spans="1:21" ht="12.75" customHeight="1">
      <c r="A113" s="135"/>
      <c r="B113" s="135"/>
      <c r="C113" s="135"/>
      <c r="D113" s="135"/>
      <c r="E113" s="135"/>
      <c r="F113" s="135"/>
      <c r="G113" s="135"/>
      <c r="H113" s="135"/>
      <c r="I113" s="135"/>
      <c r="J113" s="135"/>
      <c r="K113" s="135"/>
      <c r="L113" s="135"/>
      <c r="M113" s="135"/>
      <c r="N113" s="135"/>
      <c r="O113" s="135"/>
      <c r="P113" s="135"/>
      <c r="Q113" s="135"/>
      <c r="R113" s="135"/>
      <c r="S113" s="135"/>
      <c r="T113" s="135"/>
      <c r="U113" s="135"/>
    </row>
    <row r="114" spans="1:21" ht="12.75" customHeight="1">
      <c r="A114" s="135"/>
      <c r="B114" s="135"/>
      <c r="C114" s="135"/>
      <c r="D114" s="135"/>
      <c r="E114" s="135"/>
      <c r="F114" s="135"/>
      <c r="G114" s="135"/>
      <c r="H114" s="135"/>
      <c r="I114" s="135"/>
      <c r="J114" s="135"/>
      <c r="K114" s="135"/>
      <c r="L114" s="135"/>
      <c r="M114" s="135"/>
      <c r="N114" s="135"/>
      <c r="O114" s="135"/>
      <c r="P114" s="135"/>
      <c r="Q114" s="135"/>
      <c r="R114" s="135"/>
      <c r="S114" s="135"/>
      <c r="T114" s="135"/>
      <c r="U114" s="135"/>
    </row>
    <row r="115" spans="1:21" ht="12.75"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row>
    <row r="116" spans="1:21" ht="12.75" customHeight="1">
      <c r="A116" s="135"/>
      <c r="B116" s="135"/>
      <c r="C116" s="135"/>
      <c r="D116" s="135"/>
      <c r="E116" s="135"/>
      <c r="F116" s="135"/>
      <c r="G116" s="135"/>
      <c r="H116" s="135"/>
      <c r="I116" s="135"/>
      <c r="J116" s="135"/>
      <c r="K116" s="135"/>
      <c r="L116" s="135"/>
      <c r="M116" s="135"/>
      <c r="N116" s="135"/>
      <c r="O116" s="135"/>
      <c r="P116" s="135"/>
      <c r="Q116" s="135"/>
      <c r="R116" s="135"/>
      <c r="S116" s="135"/>
      <c r="T116" s="135"/>
      <c r="U116" s="135"/>
    </row>
    <row r="117" spans="1:21" ht="12.7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row>
    <row r="118" spans="1:21" ht="12.75"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row>
    <row r="119" spans="1:21" ht="12.75" customHeight="1">
      <c r="A119" s="135"/>
      <c r="B119" s="135"/>
      <c r="C119" s="135"/>
      <c r="D119" s="135"/>
      <c r="E119" s="135"/>
      <c r="F119" s="135"/>
      <c r="G119" s="135"/>
      <c r="H119" s="135"/>
      <c r="I119" s="135"/>
      <c r="J119" s="135"/>
      <c r="K119" s="135"/>
      <c r="L119" s="135"/>
      <c r="M119" s="135"/>
      <c r="N119" s="135"/>
      <c r="O119" s="135"/>
      <c r="P119" s="135"/>
      <c r="Q119" s="135"/>
      <c r="R119" s="135"/>
      <c r="S119" s="135"/>
      <c r="T119" s="135"/>
      <c r="U119" s="135"/>
    </row>
    <row r="120" spans="1:21" ht="12.75" customHeight="1">
      <c r="A120" s="135"/>
      <c r="B120" s="135"/>
      <c r="C120" s="135"/>
      <c r="D120" s="135"/>
      <c r="E120" s="135"/>
      <c r="F120" s="135"/>
      <c r="G120" s="135"/>
      <c r="H120" s="135"/>
      <c r="I120" s="135"/>
      <c r="J120" s="135"/>
      <c r="K120" s="135"/>
      <c r="L120" s="135"/>
      <c r="M120" s="135"/>
      <c r="N120" s="135"/>
      <c r="O120" s="135"/>
      <c r="P120" s="135"/>
      <c r="Q120" s="135"/>
      <c r="R120" s="135"/>
      <c r="S120" s="135"/>
      <c r="T120" s="135"/>
      <c r="U120" s="135"/>
    </row>
    <row r="121" spans="1:21" ht="12.75" customHeight="1">
      <c r="A121" s="135"/>
      <c r="B121" s="135"/>
      <c r="C121" s="135"/>
      <c r="D121" s="135"/>
      <c r="E121" s="135"/>
      <c r="F121" s="135"/>
      <c r="G121" s="135"/>
      <c r="H121" s="135"/>
      <c r="I121" s="135"/>
      <c r="J121" s="135"/>
      <c r="K121" s="135"/>
      <c r="L121" s="135"/>
      <c r="M121" s="135"/>
      <c r="N121" s="135"/>
      <c r="O121" s="135"/>
      <c r="P121" s="135"/>
      <c r="Q121" s="135"/>
      <c r="R121" s="135"/>
      <c r="S121" s="135"/>
      <c r="T121" s="135"/>
      <c r="U121" s="135"/>
    </row>
    <row r="122" spans="1:21" ht="12.75" customHeight="1">
      <c r="A122" s="135"/>
      <c r="B122" s="135"/>
      <c r="C122" s="135"/>
      <c r="D122" s="135"/>
      <c r="E122" s="135"/>
      <c r="F122" s="135"/>
      <c r="G122" s="135"/>
      <c r="H122" s="135"/>
      <c r="I122" s="135"/>
      <c r="J122" s="135"/>
      <c r="K122" s="135"/>
      <c r="L122" s="135"/>
      <c r="M122" s="135"/>
      <c r="N122" s="135"/>
      <c r="O122" s="135"/>
      <c r="P122" s="135"/>
      <c r="Q122" s="135"/>
      <c r="R122" s="135"/>
      <c r="S122" s="135"/>
      <c r="T122" s="135"/>
      <c r="U122" s="135"/>
    </row>
    <row r="123" spans="1:21" ht="12.75" customHeight="1">
      <c r="A123" s="135"/>
      <c r="B123" s="135"/>
      <c r="C123" s="135"/>
      <c r="D123" s="135"/>
      <c r="E123" s="135"/>
      <c r="F123" s="135"/>
      <c r="G123" s="135"/>
      <c r="H123" s="135"/>
      <c r="I123" s="135"/>
      <c r="J123" s="135"/>
      <c r="K123" s="135"/>
      <c r="L123" s="135"/>
      <c r="M123" s="135"/>
      <c r="N123" s="135"/>
      <c r="O123" s="135"/>
      <c r="P123" s="135"/>
      <c r="Q123" s="135"/>
      <c r="R123" s="135"/>
      <c r="S123" s="135"/>
      <c r="T123" s="135"/>
      <c r="U123" s="135"/>
    </row>
    <row r="124" spans="1:21" ht="12.75" customHeight="1">
      <c r="A124" s="135"/>
      <c r="B124" s="135"/>
      <c r="C124" s="135"/>
      <c r="D124" s="135"/>
      <c r="E124" s="135"/>
      <c r="F124" s="135"/>
      <c r="G124" s="135"/>
      <c r="H124" s="135"/>
      <c r="I124" s="135"/>
      <c r="J124" s="135"/>
      <c r="K124" s="135"/>
      <c r="L124" s="135"/>
      <c r="M124" s="135"/>
      <c r="N124" s="135"/>
      <c r="O124" s="135"/>
      <c r="P124" s="135"/>
      <c r="Q124" s="135"/>
      <c r="R124" s="135"/>
      <c r="S124" s="135"/>
      <c r="T124" s="135"/>
      <c r="U124" s="135"/>
    </row>
    <row r="125" spans="1:21" ht="12.75" customHeight="1">
      <c r="A125" s="135"/>
      <c r="B125" s="135"/>
      <c r="C125" s="135"/>
      <c r="D125" s="135"/>
      <c r="E125" s="135"/>
      <c r="F125" s="135"/>
      <c r="G125" s="135"/>
      <c r="H125" s="135"/>
      <c r="I125" s="135"/>
      <c r="J125" s="135"/>
      <c r="K125" s="135"/>
      <c r="L125" s="135"/>
      <c r="M125" s="135"/>
      <c r="N125" s="135"/>
      <c r="O125" s="135"/>
      <c r="P125" s="135"/>
      <c r="Q125" s="135"/>
      <c r="R125" s="135"/>
      <c r="S125" s="135"/>
      <c r="T125" s="135"/>
      <c r="U125" s="135"/>
    </row>
    <row r="126" spans="1:21" ht="12.75" customHeight="1">
      <c r="A126" s="135"/>
      <c r="B126" s="135"/>
      <c r="C126" s="135"/>
      <c r="D126" s="135"/>
      <c r="E126" s="135"/>
      <c r="F126" s="135"/>
      <c r="G126" s="135"/>
      <c r="H126" s="135"/>
      <c r="I126" s="135"/>
      <c r="J126" s="135"/>
      <c r="K126" s="135"/>
      <c r="L126" s="135"/>
      <c r="M126" s="135"/>
      <c r="N126" s="135"/>
      <c r="O126" s="135"/>
      <c r="P126" s="135"/>
      <c r="Q126" s="135"/>
      <c r="R126" s="135"/>
      <c r="S126" s="135"/>
      <c r="T126" s="135"/>
      <c r="U126" s="135"/>
    </row>
    <row r="127" spans="1:21" ht="12.75" customHeight="1">
      <c r="A127" s="135"/>
      <c r="B127" s="135"/>
      <c r="C127" s="135"/>
      <c r="D127" s="135"/>
      <c r="E127" s="135"/>
      <c r="F127" s="135"/>
      <c r="G127" s="135"/>
      <c r="H127" s="135"/>
      <c r="I127" s="135"/>
      <c r="J127" s="135"/>
      <c r="K127" s="135"/>
      <c r="L127" s="135"/>
      <c r="M127" s="135"/>
      <c r="N127" s="135"/>
      <c r="O127" s="135"/>
      <c r="P127" s="135"/>
      <c r="Q127" s="135"/>
      <c r="R127" s="135"/>
      <c r="S127" s="135"/>
      <c r="T127" s="135"/>
      <c r="U127" s="135"/>
    </row>
    <row r="128" spans="1:21" ht="12.75" customHeight="1">
      <c r="A128" s="135"/>
      <c r="B128" s="135"/>
      <c r="C128" s="135"/>
      <c r="D128" s="135"/>
      <c r="E128" s="135"/>
      <c r="F128" s="135"/>
      <c r="G128" s="135"/>
      <c r="H128" s="135"/>
      <c r="I128" s="135"/>
      <c r="J128" s="135"/>
      <c r="K128" s="135"/>
      <c r="L128" s="135"/>
      <c r="M128" s="135"/>
      <c r="N128" s="135"/>
      <c r="O128" s="135"/>
      <c r="P128" s="135"/>
      <c r="Q128" s="135"/>
      <c r="R128" s="135"/>
      <c r="S128" s="135"/>
      <c r="T128" s="135"/>
      <c r="U128" s="135"/>
    </row>
    <row r="129" spans="1:21" ht="12.75" customHeight="1">
      <c r="A129" s="135"/>
      <c r="B129" s="135"/>
      <c r="C129" s="135"/>
      <c r="D129" s="135"/>
      <c r="E129" s="135"/>
      <c r="F129" s="135"/>
      <c r="G129" s="135"/>
      <c r="H129" s="135"/>
      <c r="I129" s="135"/>
      <c r="J129" s="135"/>
      <c r="K129" s="135"/>
      <c r="L129" s="135"/>
      <c r="M129" s="135"/>
      <c r="N129" s="135"/>
      <c r="O129" s="135"/>
      <c r="P129" s="135"/>
      <c r="Q129" s="135"/>
      <c r="R129" s="135"/>
      <c r="S129" s="135"/>
      <c r="T129" s="135"/>
      <c r="U129" s="135"/>
    </row>
    <row r="130" spans="1:21" ht="12.75" customHeight="1">
      <c r="A130" s="135"/>
      <c r="B130" s="135"/>
      <c r="C130" s="135"/>
      <c r="D130" s="135"/>
      <c r="E130" s="135"/>
      <c r="F130" s="135"/>
      <c r="G130" s="135"/>
      <c r="H130" s="135"/>
      <c r="I130" s="135"/>
      <c r="J130" s="135"/>
      <c r="K130" s="135"/>
      <c r="L130" s="135"/>
      <c r="M130" s="135"/>
      <c r="N130" s="135"/>
      <c r="O130" s="135"/>
      <c r="P130" s="135"/>
      <c r="Q130" s="135"/>
      <c r="R130" s="135"/>
      <c r="S130" s="135"/>
      <c r="T130" s="135"/>
      <c r="U130" s="135"/>
    </row>
    <row r="131" spans="1:21" ht="12.75" customHeight="1">
      <c r="A131" s="135"/>
      <c r="B131" s="135"/>
      <c r="C131" s="135"/>
      <c r="D131" s="135"/>
      <c r="E131" s="135"/>
      <c r="F131" s="135"/>
      <c r="G131" s="135"/>
      <c r="H131" s="135"/>
      <c r="I131" s="135"/>
      <c r="J131" s="135"/>
      <c r="K131" s="135"/>
      <c r="L131" s="135"/>
      <c r="M131" s="135"/>
      <c r="N131" s="135"/>
      <c r="O131" s="135"/>
      <c r="P131" s="135"/>
      <c r="Q131" s="135"/>
      <c r="R131" s="135"/>
      <c r="S131" s="135"/>
      <c r="T131" s="135"/>
      <c r="U131" s="135"/>
    </row>
    <row r="132" spans="1:21" ht="12.75" customHeight="1">
      <c r="A132" s="135"/>
      <c r="B132" s="135"/>
      <c r="C132" s="135"/>
      <c r="D132" s="135"/>
      <c r="E132" s="135"/>
      <c r="F132" s="135"/>
      <c r="G132" s="135"/>
      <c r="H132" s="135"/>
      <c r="I132" s="135"/>
      <c r="J132" s="135"/>
      <c r="K132" s="135"/>
      <c r="L132" s="135"/>
      <c r="M132" s="135"/>
      <c r="N132" s="135"/>
      <c r="O132" s="135"/>
      <c r="P132" s="135"/>
      <c r="Q132" s="135"/>
      <c r="R132" s="135"/>
      <c r="S132" s="135"/>
      <c r="T132" s="135"/>
      <c r="U132" s="135"/>
    </row>
    <row r="133" spans="1:21" ht="12.75" customHeight="1">
      <c r="A133" s="135"/>
      <c r="B133" s="135"/>
      <c r="C133" s="135"/>
      <c r="D133" s="135"/>
      <c r="E133" s="135"/>
      <c r="F133" s="135"/>
      <c r="G133" s="135"/>
      <c r="H133" s="135"/>
      <c r="I133" s="135"/>
      <c r="J133" s="135"/>
      <c r="K133" s="135"/>
      <c r="L133" s="135"/>
      <c r="M133" s="135"/>
      <c r="N133" s="135"/>
      <c r="O133" s="135"/>
      <c r="P133" s="135"/>
      <c r="Q133" s="135"/>
      <c r="R133" s="135"/>
      <c r="S133" s="135"/>
      <c r="T133" s="135"/>
      <c r="U133" s="135"/>
    </row>
    <row r="134" spans="1:21" ht="12.75"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row>
    <row r="135" spans="1:21" ht="12.75" customHeight="1">
      <c r="A135" s="135"/>
      <c r="B135" s="135"/>
      <c r="C135" s="135"/>
      <c r="D135" s="135"/>
      <c r="E135" s="135"/>
      <c r="F135" s="135"/>
      <c r="G135" s="135"/>
      <c r="H135" s="135"/>
      <c r="I135" s="135"/>
      <c r="J135" s="135"/>
      <c r="K135" s="135"/>
      <c r="L135" s="135"/>
      <c r="M135" s="135"/>
      <c r="N135" s="135"/>
      <c r="O135" s="135"/>
      <c r="P135" s="135"/>
      <c r="Q135" s="135"/>
      <c r="R135" s="135"/>
      <c r="S135" s="135"/>
      <c r="T135" s="135"/>
      <c r="U135" s="135"/>
    </row>
    <row r="136" spans="1:21" ht="12.75" customHeight="1">
      <c r="A136" s="135"/>
      <c r="B136" s="135"/>
      <c r="C136" s="135"/>
      <c r="D136" s="135"/>
      <c r="E136" s="135"/>
      <c r="F136" s="135"/>
      <c r="G136" s="135"/>
      <c r="H136" s="135"/>
      <c r="I136" s="135"/>
      <c r="J136" s="135"/>
      <c r="K136" s="135"/>
      <c r="L136" s="135"/>
      <c r="M136" s="135"/>
      <c r="N136" s="135"/>
      <c r="O136" s="135"/>
      <c r="P136" s="135"/>
      <c r="Q136" s="135"/>
      <c r="R136" s="135"/>
      <c r="S136" s="135"/>
      <c r="T136" s="135"/>
      <c r="U136" s="135"/>
    </row>
    <row r="137" spans="1:21" ht="12.75" customHeight="1">
      <c r="A137" s="135"/>
      <c r="B137" s="135"/>
      <c r="C137" s="135"/>
      <c r="D137" s="135"/>
      <c r="E137" s="135"/>
      <c r="F137" s="135"/>
      <c r="G137" s="135"/>
      <c r="H137" s="135"/>
      <c r="I137" s="135"/>
      <c r="J137" s="135"/>
      <c r="K137" s="135"/>
      <c r="L137" s="135"/>
      <c r="M137" s="135"/>
      <c r="N137" s="135"/>
      <c r="O137" s="135"/>
      <c r="P137" s="135"/>
      <c r="Q137" s="135"/>
      <c r="R137" s="135"/>
      <c r="S137" s="135"/>
      <c r="T137" s="135"/>
      <c r="U137" s="135"/>
    </row>
    <row r="138" spans="1:21" ht="12.75" customHeight="1">
      <c r="A138" s="135"/>
      <c r="B138" s="135"/>
      <c r="C138" s="135"/>
      <c r="D138" s="135"/>
      <c r="E138" s="135"/>
      <c r="F138" s="135"/>
      <c r="G138" s="135"/>
      <c r="H138" s="135"/>
      <c r="I138" s="135"/>
      <c r="J138" s="135"/>
      <c r="K138" s="135"/>
      <c r="L138" s="135"/>
      <c r="M138" s="135"/>
      <c r="N138" s="135"/>
      <c r="O138" s="135"/>
      <c r="P138" s="135"/>
      <c r="Q138" s="135"/>
      <c r="R138" s="135"/>
      <c r="S138" s="135"/>
      <c r="T138" s="135"/>
      <c r="U138" s="135"/>
    </row>
    <row r="139" spans="1:21" ht="12.75"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row>
    <row r="140" spans="1:21" ht="12.75" customHeight="1">
      <c r="A140" s="135"/>
      <c r="B140" s="135"/>
      <c r="C140" s="135"/>
      <c r="D140" s="135"/>
      <c r="E140" s="135"/>
      <c r="F140" s="135"/>
      <c r="G140" s="135"/>
      <c r="H140" s="135"/>
      <c r="I140" s="135"/>
      <c r="J140" s="135"/>
      <c r="K140" s="135"/>
      <c r="L140" s="135"/>
      <c r="M140" s="135"/>
      <c r="N140" s="135"/>
      <c r="O140" s="135"/>
      <c r="P140" s="135"/>
      <c r="Q140" s="135"/>
      <c r="R140" s="135"/>
      <c r="S140" s="135"/>
      <c r="T140" s="135"/>
      <c r="U140" s="135"/>
    </row>
    <row r="141" spans="1:21" ht="12.75"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row>
    <row r="142" spans="1:21" ht="12.75"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row>
    <row r="143" spans="1:21" ht="12.75"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row>
    <row r="144" spans="1:21" ht="12.75" customHeight="1">
      <c r="A144" s="135"/>
      <c r="B144" s="135"/>
      <c r="C144" s="135"/>
      <c r="D144" s="135"/>
      <c r="E144" s="135"/>
      <c r="F144" s="135"/>
      <c r="G144" s="135"/>
      <c r="H144" s="135"/>
      <c r="I144" s="135"/>
      <c r="J144" s="135"/>
      <c r="K144" s="135"/>
      <c r="L144" s="135"/>
      <c r="M144" s="135"/>
      <c r="N144" s="135"/>
      <c r="O144" s="135"/>
      <c r="P144" s="135"/>
      <c r="Q144" s="135"/>
      <c r="R144" s="135"/>
      <c r="S144" s="135"/>
      <c r="T144" s="135"/>
      <c r="U144" s="135"/>
    </row>
    <row r="145" spans="1:21" ht="12.75" customHeight="1">
      <c r="A145" s="135"/>
      <c r="B145" s="135"/>
      <c r="C145" s="135"/>
      <c r="D145" s="135"/>
      <c r="E145" s="135"/>
      <c r="F145" s="135"/>
      <c r="G145" s="135"/>
      <c r="H145" s="135"/>
      <c r="I145" s="135"/>
      <c r="J145" s="135"/>
      <c r="K145" s="135"/>
      <c r="L145" s="135"/>
      <c r="M145" s="135"/>
      <c r="N145" s="135"/>
      <c r="O145" s="135"/>
      <c r="P145" s="135"/>
      <c r="Q145" s="135"/>
      <c r="R145" s="135"/>
      <c r="S145" s="135"/>
      <c r="T145" s="135"/>
      <c r="U145" s="135"/>
    </row>
    <row r="146" spans="1:21" ht="12.75" customHeight="1">
      <c r="A146" s="135"/>
      <c r="B146" s="135"/>
      <c r="C146" s="135"/>
      <c r="D146" s="135"/>
      <c r="E146" s="135"/>
      <c r="F146" s="135"/>
      <c r="G146" s="135"/>
      <c r="H146" s="135"/>
      <c r="I146" s="135"/>
      <c r="J146" s="135"/>
      <c r="K146" s="135"/>
      <c r="L146" s="135"/>
      <c r="M146" s="135"/>
      <c r="N146" s="135"/>
      <c r="O146" s="135"/>
      <c r="P146" s="135"/>
      <c r="Q146" s="135"/>
      <c r="R146" s="135"/>
      <c r="S146" s="135"/>
      <c r="T146" s="135"/>
      <c r="U146" s="135"/>
    </row>
    <row r="147" spans="1:21" ht="12.75" customHeight="1">
      <c r="A147" s="135"/>
      <c r="B147" s="135"/>
      <c r="C147" s="135"/>
      <c r="D147" s="135"/>
      <c r="E147" s="135"/>
      <c r="F147" s="135"/>
      <c r="G147" s="135"/>
      <c r="H147" s="135"/>
      <c r="I147" s="135"/>
      <c r="J147" s="135"/>
      <c r="K147" s="135"/>
      <c r="L147" s="135"/>
      <c r="M147" s="135"/>
      <c r="N147" s="135"/>
      <c r="O147" s="135"/>
      <c r="P147" s="135"/>
      <c r="Q147" s="135"/>
      <c r="R147" s="135"/>
      <c r="S147" s="135"/>
      <c r="T147" s="135"/>
      <c r="U147" s="135"/>
    </row>
    <row r="148" spans="1:21" ht="12.75" customHeight="1">
      <c r="A148" s="135"/>
      <c r="B148" s="135"/>
      <c r="C148" s="135"/>
      <c r="D148" s="135"/>
      <c r="E148" s="135"/>
      <c r="F148" s="135"/>
      <c r="G148" s="135"/>
      <c r="H148" s="135"/>
      <c r="I148" s="135"/>
      <c r="J148" s="135"/>
      <c r="K148" s="135"/>
      <c r="L148" s="135"/>
      <c r="M148" s="135"/>
      <c r="N148" s="135"/>
      <c r="O148" s="135"/>
      <c r="P148" s="135"/>
      <c r="Q148" s="135"/>
      <c r="R148" s="135"/>
      <c r="S148" s="135"/>
      <c r="T148" s="135"/>
      <c r="U148" s="135"/>
    </row>
    <row r="149" spans="1:21" ht="12.75"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row>
    <row r="150" spans="1:21" ht="12.75" customHeight="1">
      <c r="A150" s="135"/>
      <c r="B150" s="135"/>
      <c r="C150" s="135"/>
      <c r="D150" s="135"/>
      <c r="E150" s="135"/>
      <c r="F150" s="135"/>
      <c r="G150" s="135"/>
      <c r="H150" s="135"/>
      <c r="I150" s="135"/>
      <c r="J150" s="135"/>
      <c r="K150" s="135"/>
      <c r="L150" s="135"/>
      <c r="M150" s="135"/>
      <c r="N150" s="135"/>
      <c r="O150" s="135"/>
      <c r="P150" s="135"/>
      <c r="Q150" s="135"/>
      <c r="R150" s="135"/>
      <c r="S150" s="135"/>
      <c r="T150" s="135"/>
      <c r="U150" s="135"/>
    </row>
    <row r="151" spans="1:21" ht="12.75" customHeight="1">
      <c r="A151" s="135"/>
      <c r="B151" s="135"/>
      <c r="C151" s="135"/>
      <c r="D151" s="135"/>
      <c r="E151" s="135"/>
      <c r="F151" s="135"/>
      <c r="G151" s="135"/>
      <c r="H151" s="135"/>
      <c r="I151" s="135"/>
      <c r="J151" s="135"/>
      <c r="K151" s="135"/>
      <c r="L151" s="135"/>
      <c r="M151" s="135"/>
      <c r="N151" s="135"/>
      <c r="O151" s="135"/>
      <c r="P151" s="135"/>
      <c r="Q151" s="135"/>
      <c r="R151" s="135"/>
      <c r="S151" s="135"/>
      <c r="T151" s="135"/>
      <c r="U151" s="135"/>
    </row>
    <row r="152" spans="1:21" ht="12.75" customHeight="1">
      <c r="A152" s="135"/>
      <c r="B152" s="135"/>
      <c r="C152" s="135"/>
      <c r="D152" s="135"/>
      <c r="E152" s="135"/>
      <c r="F152" s="135"/>
      <c r="G152" s="135"/>
      <c r="H152" s="135"/>
      <c r="I152" s="135"/>
      <c r="J152" s="135"/>
      <c r="K152" s="135"/>
      <c r="L152" s="135"/>
      <c r="M152" s="135"/>
      <c r="N152" s="135"/>
      <c r="O152" s="135"/>
      <c r="P152" s="135"/>
      <c r="Q152" s="135"/>
      <c r="R152" s="135"/>
      <c r="S152" s="135"/>
      <c r="T152" s="135"/>
      <c r="U152" s="135"/>
    </row>
    <row r="153" spans="1:21" ht="12.75" customHeight="1">
      <c r="A153" s="135"/>
      <c r="B153" s="135"/>
      <c r="C153" s="135"/>
      <c r="D153" s="135"/>
      <c r="E153" s="135"/>
      <c r="F153" s="135"/>
      <c r="G153" s="135"/>
      <c r="H153" s="135"/>
      <c r="I153" s="135"/>
      <c r="J153" s="135"/>
      <c r="K153" s="135"/>
      <c r="L153" s="135"/>
      <c r="M153" s="135"/>
      <c r="N153" s="135"/>
      <c r="O153" s="135"/>
      <c r="P153" s="135"/>
      <c r="Q153" s="135"/>
      <c r="R153" s="135"/>
      <c r="S153" s="135"/>
      <c r="T153" s="135"/>
      <c r="U153" s="135"/>
    </row>
    <row r="154" spans="1:21" ht="12.75" customHeight="1">
      <c r="A154" s="135"/>
      <c r="B154" s="135"/>
      <c r="C154" s="135"/>
      <c r="D154" s="135"/>
      <c r="E154" s="135"/>
      <c r="F154" s="135"/>
      <c r="G154" s="135"/>
      <c r="H154" s="135"/>
      <c r="I154" s="135"/>
      <c r="J154" s="135"/>
      <c r="K154" s="135"/>
      <c r="L154" s="135"/>
      <c r="M154" s="135"/>
      <c r="N154" s="135"/>
      <c r="O154" s="135"/>
      <c r="P154" s="135"/>
      <c r="Q154" s="135"/>
      <c r="R154" s="135"/>
      <c r="S154" s="135"/>
      <c r="T154" s="135"/>
      <c r="U154" s="135"/>
    </row>
    <row r="155" spans="1:21" ht="12.75" customHeight="1">
      <c r="A155" s="135"/>
      <c r="B155" s="135"/>
      <c r="C155" s="135"/>
      <c r="D155" s="135"/>
      <c r="E155" s="135"/>
      <c r="F155" s="135"/>
      <c r="G155" s="135"/>
      <c r="H155" s="135"/>
      <c r="I155" s="135"/>
      <c r="J155" s="135"/>
      <c r="K155" s="135"/>
      <c r="L155" s="135"/>
      <c r="M155" s="135"/>
      <c r="N155" s="135"/>
      <c r="O155" s="135"/>
      <c r="P155" s="135"/>
      <c r="Q155" s="135"/>
      <c r="R155" s="135"/>
      <c r="S155" s="135"/>
      <c r="T155" s="135"/>
      <c r="U155" s="135"/>
    </row>
    <row r="156" spans="1:21" ht="12.75" customHeight="1">
      <c r="A156" s="135"/>
      <c r="B156" s="135"/>
      <c r="C156" s="135"/>
      <c r="D156" s="135"/>
      <c r="E156" s="135"/>
      <c r="F156" s="135"/>
      <c r="G156" s="135"/>
      <c r="H156" s="135"/>
      <c r="I156" s="135"/>
      <c r="J156" s="135"/>
      <c r="K156" s="135"/>
      <c r="L156" s="135"/>
      <c r="M156" s="135"/>
      <c r="N156" s="135"/>
      <c r="O156" s="135"/>
      <c r="P156" s="135"/>
      <c r="Q156" s="135"/>
      <c r="R156" s="135"/>
      <c r="S156" s="135"/>
      <c r="T156" s="135"/>
      <c r="U156" s="135"/>
    </row>
    <row r="157" spans="1:21" ht="12.75" customHeight="1">
      <c r="A157" s="135"/>
      <c r="B157" s="135"/>
      <c r="C157" s="135"/>
      <c r="D157" s="135"/>
      <c r="E157" s="135"/>
      <c r="F157" s="135"/>
      <c r="G157" s="135"/>
      <c r="H157" s="135"/>
      <c r="I157" s="135"/>
      <c r="J157" s="135"/>
      <c r="K157" s="135"/>
      <c r="L157" s="135"/>
      <c r="M157" s="135"/>
      <c r="N157" s="135"/>
      <c r="O157" s="135"/>
      <c r="P157" s="135"/>
      <c r="Q157" s="135"/>
      <c r="R157" s="135"/>
      <c r="S157" s="135"/>
      <c r="T157" s="135"/>
      <c r="U157" s="135"/>
    </row>
    <row r="158" spans="1:21" ht="12.75"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row>
    <row r="159" spans="1:21" ht="12.75" customHeight="1">
      <c r="A159" s="135"/>
      <c r="B159" s="135"/>
      <c r="C159" s="135"/>
      <c r="D159" s="135"/>
      <c r="E159" s="135"/>
      <c r="F159" s="135"/>
      <c r="G159" s="135"/>
      <c r="H159" s="135"/>
      <c r="I159" s="135"/>
      <c r="J159" s="135"/>
      <c r="K159" s="135"/>
      <c r="L159" s="135"/>
      <c r="M159" s="135"/>
      <c r="N159" s="135"/>
      <c r="O159" s="135"/>
      <c r="P159" s="135"/>
      <c r="Q159" s="135"/>
      <c r="R159" s="135"/>
      <c r="S159" s="135"/>
      <c r="T159" s="135"/>
      <c r="U159" s="135"/>
    </row>
    <row r="160" spans="1:21" ht="12.75"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row>
    <row r="161" spans="1:21" ht="12.75" customHeight="1">
      <c r="A161" s="135"/>
      <c r="B161" s="135"/>
      <c r="C161" s="135"/>
      <c r="D161" s="135"/>
      <c r="E161" s="135"/>
      <c r="F161" s="135"/>
      <c r="G161" s="135"/>
      <c r="H161" s="135"/>
      <c r="I161" s="135"/>
      <c r="J161" s="135"/>
      <c r="K161" s="135"/>
      <c r="L161" s="135"/>
      <c r="M161" s="135"/>
      <c r="N161" s="135"/>
      <c r="O161" s="135"/>
      <c r="P161" s="135"/>
      <c r="Q161" s="135"/>
      <c r="R161" s="135"/>
      <c r="S161" s="135"/>
      <c r="T161" s="135"/>
      <c r="U161" s="135"/>
    </row>
    <row r="162" spans="1:21" ht="12.75" customHeight="1">
      <c r="A162" s="135"/>
      <c r="B162" s="135"/>
      <c r="C162" s="135"/>
      <c r="D162" s="135"/>
      <c r="E162" s="135"/>
      <c r="F162" s="135"/>
      <c r="G162" s="135"/>
      <c r="H162" s="135"/>
      <c r="I162" s="135"/>
      <c r="J162" s="135"/>
      <c r="K162" s="135"/>
      <c r="L162" s="135"/>
      <c r="M162" s="135"/>
      <c r="N162" s="135"/>
      <c r="O162" s="135"/>
      <c r="P162" s="135"/>
      <c r="Q162" s="135"/>
      <c r="R162" s="135"/>
      <c r="S162" s="135"/>
      <c r="T162" s="135"/>
      <c r="U162" s="135"/>
    </row>
    <row r="163" spans="1:21" ht="12.75"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row>
    <row r="164" spans="1:21" ht="12.75" customHeight="1">
      <c r="A164" s="135"/>
      <c r="B164" s="135"/>
      <c r="C164" s="135"/>
      <c r="D164" s="135"/>
      <c r="E164" s="135"/>
      <c r="F164" s="135"/>
      <c r="G164" s="135"/>
      <c r="H164" s="135"/>
      <c r="I164" s="135"/>
      <c r="J164" s="135"/>
      <c r="K164" s="135"/>
      <c r="L164" s="135"/>
      <c r="M164" s="135"/>
      <c r="N164" s="135"/>
      <c r="O164" s="135"/>
      <c r="P164" s="135"/>
      <c r="Q164" s="135"/>
      <c r="R164" s="135"/>
      <c r="S164" s="135"/>
      <c r="T164" s="135"/>
      <c r="U164" s="135"/>
    </row>
    <row r="165" spans="1:21" ht="12.75"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row>
    <row r="166" spans="1:21" ht="12.75" customHeight="1">
      <c r="A166" s="135"/>
      <c r="B166" s="135"/>
      <c r="C166" s="135"/>
      <c r="D166" s="135"/>
      <c r="E166" s="135"/>
      <c r="F166" s="135"/>
      <c r="G166" s="135"/>
      <c r="H166" s="135"/>
      <c r="I166" s="135"/>
      <c r="J166" s="135"/>
      <c r="K166" s="135"/>
      <c r="L166" s="135"/>
      <c r="M166" s="135"/>
      <c r="N166" s="135"/>
      <c r="O166" s="135"/>
      <c r="P166" s="135"/>
      <c r="Q166" s="135"/>
      <c r="R166" s="135"/>
      <c r="S166" s="135"/>
      <c r="T166" s="135"/>
      <c r="U166" s="135"/>
    </row>
    <row r="167" spans="1:21" ht="12.75"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row>
    <row r="168" spans="1:21" ht="12.75" customHeight="1">
      <c r="A168" s="135"/>
      <c r="B168" s="135"/>
      <c r="C168" s="135"/>
      <c r="D168" s="135"/>
      <c r="E168" s="135"/>
      <c r="F168" s="135"/>
      <c r="G168" s="135"/>
      <c r="H168" s="135"/>
      <c r="I168" s="135"/>
      <c r="J168" s="135"/>
      <c r="K168" s="135"/>
      <c r="L168" s="135"/>
      <c r="M168" s="135"/>
      <c r="N168" s="135"/>
      <c r="O168" s="135"/>
      <c r="P168" s="135"/>
      <c r="Q168" s="135"/>
      <c r="R168" s="135"/>
      <c r="S168" s="135"/>
      <c r="T168" s="135"/>
      <c r="U168" s="135"/>
    </row>
    <row r="169" spans="1:21" ht="12.75" customHeight="1">
      <c r="A169" s="135"/>
      <c r="B169" s="135"/>
      <c r="C169" s="135"/>
      <c r="D169" s="135"/>
      <c r="E169" s="135"/>
      <c r="F169" s="135"/>
      <c r="G169" s="135"/>
      <c r="H169" s="135"/>
      <c r="I169" s="135"/>
      <c r="J169" s="135"/>
      <c r="K169" s="135"/>
      <c r="L169" s="135"/>
      <c r="M169" s="135"/>
      <c r="N169" s="135"/>
      <c r="O169" s="135"/>
      <c r="P169" s="135"/>
      <c r="Q169" s="135"/>
      <c r="R169" s="135"/>
      <c r="S169" s="135"/>
      <c r="T169" s="135"/>
      <c r="U169" s="135"/>
    </row>
    <row r="170" spans="1:21" ht="12.75" customHeight="1">
      <c r="A170" s="135"/>
      <c r="B170" s="135"/>
      <c r="C170" s="135"/>
      <c r="D170" s="135"/>
      <c r="E170" s="135"/>
      <c r="F170" s="135"/>
      <c r="G170" s="135"/>
      <c r="H170" s="135"/>
      <c r="I170" s="135"/>
      <c r="J170" s="135"/>
      <c r="K170" s="135"/>
      <c r="L170" s="135"/>
      <c r="M170" s="135"/>
      <c r="N170" s="135"/>
      <c r="O170" s="135"/>
      <c r="P170" s="135"/>
      <c r="Q170" s="135"/>
      <c r="R170" s="135"/>
      <c r="S170" s="135"/>
      <c r="T170" s="135"/>
      <c r="U170" s="135"/>
    </row>
    <row r="171" spans="1:21" ht="12.75"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row>
    <row r="172" spans="1:21" ht="12.75" customHeight="1">
      <c r="A172" s="135"/>
      <c r="B172" s="135"/>
      <c r="C172" s="135"/>
      <c r="D172" s="135"/>
      <c r="E172" s="135"/>
      <c r="F172" s="135"/>
      <c r="G172" s="135"/>
      <c r="H172" s="135"/>
      <c r="I172" s="135"/>
      <c r="J172" s="135"/>
      <c r="K172" s="135"/>
      <c r="L172" s="135"/>
      <c r="M172" s="135"/>
      <c r="N172" s="135"/>
      <c r="O172" s="135"/>
      <c r="P172" s="135"/>
      <c r="Q172" s="135"/>
      <c r="R172" s="135"/>
      <c r="S172" s="135"/>
      <c r="T172" s="135"/>
      <c r="U172" s="135"/>
    </row>
    <row r="173" spans="1:21" ht="12.75" customHeight="1">
      <c r="A173" s="135"/>
      <c r="B173" s="135"/>
      <c r="C173" s="135"/>
      <c r="D173" s="135"/>
      <c r="E173" s="135"/>
      <c r="F173" s="135"/>
      <c r="G173" s="135"/>
      <c r="H173" s="135"/>
      <c r="I173" s="135"/>
      <c r="J173" s="135"/>
      <c r="K173" s="135"/>
      <c r="L173" s="135"/>
      <c r="M173" s="135"/>
      <c r="N173" s="135"/>
      <c r="O173" s="135"/>
      <c r="P173" s="135"/>
      <c r="Q173" s="135"/>
      <c r="R173" s="135"/>
      <c r="S173" s="135"/>
      <c r="T173" s="135"/>
      <c r="U173" s="135"/>
    </row>
    <row r="174" spans="1:21" ht="12.75"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row>
    <row r="175" spans="1:21" ht="12.75" customHeight="1">
      <c r="A175" s="135"/>
      <c r="B175" s="135"/>
      <c r="C175" s="135"/>
      <c r="D175" s="135"/>
      <c r="E175" s="135"/>
      <c r="F175" s="135"/>
      <c r="G175" s="135"/>
      <c r="H175" s="135"/>
      <c r="I175" s="135"/>
      <c r="J175" s="135"/>
      <c r="K175" s="135"/>
      <c r="L175" s="135"/>
      <c r="M175" s="135"/>
      <c r="N175" s="135"/>
      <c r="O175" s="135"/>
      <c r="P175" s="135"/>
      <c r="Q175" s="135"/>
      <c r="R175" s="135"/>
      <c r="S175" s="135"/>
      <c r="T175" s="135"/>
      <c r="U175" s="135"/>
    </row>
    <row r="176" spans="1:21" ht="12.75"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row>
    <row r="177" spans="1:21" ht="12.75"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row>
    <row r="178" spans="1:21" ht="12.75" customHeight="1">
      <c r="A178" s="135"/>
      <c r="B178" s="135"/>
      <c r="C178" s="135"/>
      <c r="D178" s="135"/>
      <c r="E178" s="135"/>
      <c r="F178" s="135"/>
      <c r="G178" s="135"/>
      <c r="H178" s="135"/>
      <c r="I178" s="135"/>
      <c r="J178" s="135"/>
      <c r="K178" s="135"/>
      <c r="L178" s="135"/>
      <c r="M178" s="135"/>
      <c r="N178" s="135"/>
      <c r="O178" s="135"/>
      <c r="P178" s="135"/>
      <c r="Q178" s="135"/>
      <c r="R178" s="135"/>
      <c r="S178" s="135"/>
      <c r="T178" s="135"/>
      <c r="U178" s="135"/>
    </row>
    <row r="179" spans="1:21" ht="12.75" customHeight="1">
      <c r="A179" s="135"/>
      <c r="B179" s="135"/>
      <c r="C179" s="135"/>
      <c r="D179" s="135"/>
      <c r="E179" s="135"/>
      <c r="F179" s="135"/>
      <c r="G179" s="135"/>
      <c r="H179" s="135"/>
      <c r="I179" s="135"/>
      <c r="J179" s="135"/>
      <c r="K179" s="135"/>
      <c r="L179" s="135"/>
      <c r="M179" s="135"/>
      <c r="N179" s="135"/>
      <c r="O179" s="135"/>
      <c r="P179" s="135"/>
      <c r="Q179" s="135"/>
      <c r="R179" s="135"/>
      <c r="S179" s="135"/>
      <c r="T179" s="135"/>
      <c r="U179" s="135"/>
    </row>
    <row r="180" spans="1:21" ht="12.75" customHeight="1">
      <c r="A180" s="135"/>
      <c r="B180" s="135"/>
      <c r="C180" s="135"/>
      <c r="D180" s="135"/>
      <c r="E180" s="135"/>
      <c r="F180" s="135"/>
      <c r="G180" s="135"/>
      <c r="H180" s="135"/>
      <c r="I180" s="135"/>
      <c r="J180" s="135"/>
      <c r="K180" s="135"/>
      <c r="L180" s="135"/>
      <c r="M180" s="135"/>
      <c r="N180" s="135"/>
      <c r="O180" s="135"/>
      <c r="P180" s="135"/>
      <c r="Q180" s="135"/>
      <c r="R180" s="135"/>
      <c r="S180" s="135"/>
      <c r="T180" s="135"/>
      <c r="U180" s="135"/>
    </row>
    <row r="181" spans="1:21" ht="12.75"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row>
    <row r="182" spans="1:21" ht="12.75"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row>
    <row r="183" spans="1:21" ht="12.75"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row>
    <row r="184" spans="1:21" ht="12.75" customHeight="1">
      <c r="A184" s="135"/>
      <c r="B184" s="135"/>
      <c r="C184" s="135"/>
      <c r="D184" s="135"/>
      <c r="E184" s="135"/>
      <c r="F184" s="135"/>
      <c r="G184" s="135"/>
      <c r="H184" s="135"/>
      <c r="I184" s="135"/>
      <c r="J184" s="135"/>
      <c r="K184" s="135"/>
      <c r="L184" s="135"/>
      <c r="M184" s="135"/>
      <c r="N184" s="135"/>
      <c r="O184" s="135"/>
      <c r="P184" s="135"/>
      <c r="Q184" s="135"/>
      <c r="R184" s="135"/>
      <c r="S184" s="135"/>
      <c r="T184" s="135"/>
      <c r="U184" s="135"/>
    </row>
    <row r="185" spans="1:21" ht="12.75"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row>
    <row r="186" spans="1:21" ht="12.75"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row>
    <row r="187" spans="1:21" ht="12.75" customHeight="1">
      <c r="A187" s="135"/>
      <c r="B187" s="135"/>
      <c r="C187" s="135"/>
      <c r="D187" s="135"/>
      <c r="E187" s="135"/>
      <c r="F187" s="135"/>
      <c r="G187" s="135"/>
      <c r="H187" s="135"/>
      <c r="I187" s="135"/>
      <c r="J187" s="135"/>
      <c r="K187" s="135"/>
      <c r="L187" s="135"/>
      <c r="M187" s="135"/>
      <c r="N187" s="135"/>
      <c r="O187" s="135"/>
      <c r="P187" s="135"/>
      <c r="Q187" s="135"/>
      <c r="R187" s="135"/>
      <c r="S187" s="135"/>
      <c r="T187" s="135"/>
      <c r="U187" s="135"/>
    </row>
    <row r="188" spans="1:21" ht="12.75" customHeight="1">
      <c r="A188" s="135"/>
      <c r="B188" s="135"/>
      <c r="C188" s="135"/>
      <c r="D188" s="135"/>
      <c r="E188" s="135"/>
      <c r="F188" s="135"/>
      <c r="G188" s="135"/>
      <c r="H188" s="135"/>
      <c r="I188" s="135"/>
      <c r="J188" s="135"/>
      <c r="K188" s="135"/>
      <c r="L188" s="135"/>
      <c r="M188" s="135"/>
      <c r="N188" s="135"/>
      <c r="O188" s="135"/>
      <c r="P188" s="135"/>
      <c r="Q188" s="135"/>
      <c r="R188" s="135"/>
      <c r="S188" s="135"/>
      <c r="T188" s="135"/>
      <c r="U188" s="135"/>
    </row>
    <row r="189" spans="1:21" ht="12.75"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row>
    <row r="190" spans="1:21" ht="12.75" customHeight="1">
      <c r="A190" s="135"/>
      <c r="B190" s="135"/>
      <c r="C190" s="135"/>
      <c r="D190" s="135"/>
      <c r="E190" s="135"/>
      <c r="F190" s="135"/>
      <c r="G190" s="135"/>
      <c r="H190" s="135"/>
      <c r="I190" s="135"/>
      <c r="J190" s="135"/>
      <c r="K190" s="135"/>
      <c r="L190" s="135"/>
      <c r="M190" s="135"/>
      <c r="N190" s="135"/>
      <c r="O190" s="135"/>
      <c r="P190" s="135"/>
      <c r="Q190" s="135"/>
      <c r="R190" s="135"/>
      <c r="S190" s="135"/>
      <c r="T190" s="135"/>
      <c r="U190" s="135"/>
    </row>
    <row r="191" spans="1:21" ht="12.75" customHeight="1">
      <c r="A191" s="135"/>
      <c r="B191" s="135"/>
      <c r="C191" s="135"/>
      <c r="D191" s="135"/>
      <c r="E191" s="135"/>
      <c r="F191" s="135"/>
      <c r="G191" s="135"/>
      <c r="H191" s="135"/>
      <c r="I191" s="135"/>
      <c r="J191" s="135"/>
      <c r="K191" s="135"/>
      <c r="L191" s="135"/>
      <c r="M191" s="135"/>
      <c r="N191" s="135"/>
      <c r="O191" s="135"/>
      <c r="P191" s="135"/>
      <c r="Q191" s="135"/>
      <c r="R191" s="135"/>
      <c r="S191" s="135"/>
      <c r="T191" s="135"/>
      <c r="U191" s="135"/>
    </row>
    <row r="192" spans="1:21" ht="12.75"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row>
    <row r="193" spans="1:21" ht="12.75" customHeight="1">
      <c r="A193" s="135"/>
      <c r="B193" s="135"/>
      <c r="C193" s="135"/>
      <c r="D193" s="135"/>
      <c r="E193" s="135"/>
      <c r="F193" s="135"/>
      <c r="G193" s="135"/>
      <c r="H193" s="135"/>
      <c r="I193" s="135"/>
      <c r="J193" s="135"/>
      <c r="K193" s="135"/>
      <c r="L193" s="135"/>
      <c r="M193" s="135"/>
      <c r="N193" s="135"/>
      <c r="O193" s="135"/>
      <c r="P193" s="135"/>
      <c r="Q193" s="135"/>
      <c r="R193" s="135"/>
      <c r="S193" s="135"/>
      <c r="T193" s="135"/>
      <c r="U193" s="135"/>
    </row>
    <row r="194" spans="1:21" ht="12.75" customHeight="1">
      <c r="A194" s="135"/>
      <c r="B194" s="135"/>
      <c r="C194" s="135"/>
      <c r="D194" s="135"/>
      <c r="E194" s="135"/>
      <c r="F194" s="135"/>
      <c r="G194" s="135"/>
      <c r="H194" s="135"/>
      <c r="I194" s="135"/>
      <c r="J194" s="135"/>
      <c r="K194" s="135"/>
      <c r="L194" s="135"/>
      <c r="M194" s="135"/>
      <c r="N194" s="135"/>
      <c r="O194" s="135"/>
      <c r="P194" s="135"/>
      <c r="Q194" s="135"/>
      <c r="R194" s="135"/>
      <c r="S194" s="135"/>
      <c r="T194" s="135"/>
      <c r="U194" s="135"/>
    </row>
    <row r="195" spans="1:21" ht="12.75"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row>
    <row r="196" spans="1:21" ht="12.75" customHeight="1">
      <c r="A196" s="135"/>
      <c r="B196" s="135"/>
      <c r="C196" s="135"/>
      <c r="D196" s="135"/>
      <c r="E196" s="135"/>
      <c r="F196" s="135"/>
      <c r="G196" s="135"/>
      <c r="H196" s="135"/>
      <c r="I196" s="135"/>
      <c r="J196" s="135"/>
      <c r="K196" s="135"/>
      <c r="L196" s="135"/>
      <c r="M196" s="135"/>
      <c r="N196" s="135"/>
      <c r="O196" s="135"/>
      <c r="P196" s="135"/>
      <c r="Q196" s="135"/>
      <c r="R196" s="135"/>
      <c r="S196" s="135"/>
      <c r="T196" s="135"/>
      <c r="U196" s="135"/>
    </row>
    <row r="197" spans="1:21" ht="12.75"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row>
    <row r="198" spans="1:21" ht="12.75" customHeight="1">
      <c r="A198" s="135"/>
      <c r="B198" s="135"/>
      <c r="C198" s="135"/>
      <c r="D198" s="135"/>
      <c r="E198" s="135"/>
      <c r="F198" s="135"/>
      <c r="G198" s="135"/>
      <c r="H198" s="135"/>
      <c r="I198" s="135"/>
      <c r="J198" s="135"/>
      <c r="K198" s="135"/>
      <c r="L198" s="135"/>
      <c r="M198" s="135"/>
      <c r="N198" s="135"/>
      <c r="O198" s="135"/>
      <c r="P198" s="135"/>
      <c r="Q198" s="135"/>
      <c r="R198" s="135"/>
      <c r="S198" s="135"/>
      <c r="T198" s="135"/>
      <c r="U198" s="135"/>
    </row>
    <row r="199" spans="1:21" ht="12.75"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row>
    <row r="200" spans="1:21" ht="12.75" customHeight="1">
      <c r="A200" s="135"/>
      <c r="B200" s="135"/>
      <c r="C200" s="135"/>
      <c r="D200" s="135"/>
      <c r="E200" s="135"/>
      <c r="F200" s="135"/>
      <c r="G200" s="135"/>
      <c r="H200" s="135"/>
      <c r="I200" s="135"/>
      <c r="J200" s="135"/>
      <c r="K200" s="135"/>
      <c r="L200" s="135"/>
      <c r="M200" s="135"/>
      <c r="N200" s="135"/>
      <c r="O200" s="135"/>
      <c r="P200" s="135"/>
      <c r="Q200" s="135"/>
      <c r="R200" s="135"/>
      <c r="S200" s="135"/>
      <c r="T200" s="135"/>
      <c r="U200" s="135"/>
    </row>
    <row r="201" spans="1:21" ht="12.75" customHeight="1">
      <c r="A201" s="135"/>
      <c r="B201" s="135"/>
      <c r="C201" s="135"/>
      <c r="D201" s="135"/>
      <c r="E201" s="135"/>
      <c r="F201" s="135"/>
      <c r="G201" s="135"/>
      <c r="H201" s="135"/>
      <c r="I201" s="135"/>
      <c r="J201" s="135"/>
      <c r="K201" s="135"/>
      <c r="L201" s="135"/>
      <c r="M201" s="135"/>
      <c r="N201" s="135"/>
      <c r="O201" s="135"/>
      <c r="P201" s="135"/>
      <c r="Q201" s="135"/>
      <c r="R201" s="135"/>
      <c r="S201" s="135"/>
      <c r="T201" s="135"/>
      <c r="U201" s="135"/>
    </row>
    <row r="202" spans="1:21" ht="12.75" customHeight="1">
      <c r="A202" s="135"/>
      <c r="B202" s="135"/>
      <c r="C202" s="135"/>
      <c r="D202" s="135"/>
      <c r="E202" s="135"/>
      <c r="F202" s="135"/>
      <c r="G202" s="135"/>
      <c r="H202" s="135"/>
      <c r="I202" s="135"/>
      <c r="J202" s="135"/>
      <c r="K202" s="135"/>
      <c r="L202" s="135"/>
      <c r="M202" s="135"/>
      <c r="N202" s="135"/>
      <c r="O202" s="135"/>
      <c r="P202" s="135"/>
      <c r="Q202" s="135"/>
      <c r="R202" s="135"/>
      <c r="S202" s="135"/>
      <c r="T202" s="135"/>
      <c r="U202" s="135"/>
    </row>
    <row r="203" spans="1:21" ht="12.75" customHeight="1">
      <c r="A203" s="135"/>
      <c r="B203" s="135"/>
      <c r="C203" s="135"/>
      <c r="D203" s="135"/>
      <c r="E203" s="135"/>
      <c r="F203" s="135"/>
      <c r="G203" s="135"/>
      <c r="H203" s="135"/>
      <c r="I203" s="135"/>
      <c r="J203" s="135"/>
      <c r="K203" s="135"/>
      <c r="L203" s="135"/>
      <c r="M203" s="135"/>
      <c r="N203" s="135"/>
      <c r="O203" s="135"/>
      <c r="P203" s="135"/>
      <c r="Q203" s="135"/>
      <c r="R203" s="135"/>
      <c r="S203" s="135"/>
      <c r="T203" s="135"/>
      <c r="U203" s="135"/>
    </row>
    <row r="204" spans="1:21" ht="12.75" customHeight="1">
      <c r="A204" s="135"/>
      <c r="B204" s="135"/>
      <c r="C204" s="135"/>
      <c r="D204" s="135"/>
      <c r="E204" s="135"/>
      <c r="F204" s="135"/>
      <c r="G204" s="135"/>
      <c r="H204" s="135"/>
      <c r="I204" s="135"/>
      <c r="J204" s="135"/>
      <c r="K204" s="135"/>
      <c r="L204" s="135"/>
      <c r="M204" s="135"/>
      <c r="N204" s="135"/>
      <c r="O204" s="135"/>
      <c r="P204" s="135"/>
      <c r="Q204" s="135"/>
      <c r="R204" s="135"/>
      <c r="S204" s="135"/>
      <c r="T204" s="135"/>
      <c r="U204" s="135"/>
    </row>
    <row r="205" spans="1:21" ht="12.75" customHeight="1">
      <c r="A205" s="135"/>
      <c r="B205" s="135"/>
      <c r="C205" s="135"/>
      <c r="D205" s="135"/>
      <c r="E205" s="135"/>
      <c r="F205" s="135"/>
      <c r="G205" s="135"/>
      <c r="H205" s="135"/>
      <c r="I205" s="135"/>
      <c r="J205" s="135"/>
      <c r="K205" s="135"/>
      <c r="L205" s="135"/>
      <c r="M205" s="135"/>
      <c r="N205" s="135"/>
      <c r="O205" s="135"/>
      <c r="P205" s="135"/>
      <c r="Q205" s="135"/>
      <c r="R205" s="135"/>
      <c r="S205" s="135"/>
      <c r="T205" s="135"/>
      <c r="U205" s="135"/>
    </row>
    <row r="206" spans="1:21" ht="12.75"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row>
    <row r="207" spans="1:21" ht="12.75" customHeight="1">
      <c r="A207" s="135"/>
      <c r="B207" s="135"/>
      <c r="C207" s="135"/>
      <c r="D207" s="135"/>
      <c r="E207" s="135"/>
      <c r="F207" s="135"/>
      <c r="G207" s="135"/>
      <c r="H207" s="135"/>
      <c r="I207" s="135"/>
      <c r="J207" s="135"/>
      <c r="K207" s="135"/>
      <c r="L207" s="135"/>
      <c r="M207" s="135"/>
      <c r="N207" s="135"/>
      <c r="O207" s="135"/>
      <c r="P207" s="135"/>
      <c r="Q207" s="135"/>
      <c r="R207" s="135"/>
      <c r="S207" s="135"/>
      <c r="T207" s="135"/>
      <c r="U207" s="135"/>
    </row>
    <row r="208" spans="1:21" ht="12.75" customHeight="1">
      <c r="A208" s="135"/>
      <c r="B208" s="135"/>
      <c r="C208" s="135"/>
      <c r="D208" s="135"/>
      <c r="E208" s="135"/>
      <c r="F208" s="135"/>
      <c r="G208" s="135"/>
      <c r="H208" s="135"/>
      <c r="I208" s="135"/>
      <c r="J208" s="135"/>
      <c r="K208" s="135"/>
      <c r="L208" s="135"/>
      <c r="M208" s="135"/>
      <c r="N208" s="135"/>
      <c r="O208" s="135"/>
      <c r="P208" s="135"/>
      <c r="Q208" s="135"/>
      <c r="R208" s="135"/>
      <c r="S208" s="135"/>
      <c r="T208" s="135"/>
      <c r="U208" s="135"/>
    </row>
    <row r="209" spans="1:21" ht="12.75" customHeight="1">
      <c r="A209" s="135"/>
      <c r="B209" s="135"/>
      <c r="C209" s="135"/>
      <c r="D209" s="135"/>
      <c r="E209" s="135"/>
      <c r="F209" s="135"/>
      <c r="G209" s="135"/>
      <c r="H209" s="135"/>
      <c r="I209" s="135"/>
      <c r="J209" s="135"/>
      <c r="K209" s="135"/>
      <c r="L209" s="135"/>
      <c r="M209" s="135"/>
      <c r="N209" s="135"/>
      <c r="O209" s="135"/>
      <c r="P209" s="135"/>
      <c r="Q209" s="135"/>
      <c r="R209" s="135"/>
      <c r="S209" s="135"/>
      <c r="T209" s="135"/>
      <c r="U209" s="135"/>
    </row>
    <row r="210" spans="1:21" ht="12.75" customHeight="1">
      <c r="A210" s="135"/>
      <c r="B210" s="135"/>
      <c r="C210" s="135"/>
      <c r="D210" s="135"/>
      <c r="E210" s="135"/>
      <c r="F210" s="135"/>
      <c r="G210" s="135"/>
      <c r="H210" s="135"/>
      <c r="I210" s="135"/>
      <c r="J210" s="135"/>
      <c r="K210" s="135"/>
      <c r="L210" s="135"/>
      <c r="M210" s="135"/>
      <c r="N210" s="135"/>
      <c r="O210" s="135"/>
      <c r="P210" s="135"/>
      <c r="Q210" s="135"/>
      <c r="R210" s="135"/>
      <c r="S210" s="135"/>
      <c r="T210" s="135"/>
      <c r="U210" s="135"/>
    </row>
    <row r="211" spans="1:21" ht="12.75" customHeight="1">
      <c r="A211" s="135"/>
      <c r="B211" s="135"/>
      <c r="C211" s="135"/>
      <c r="D211" s="135"/>
      <c r="E211" s="135"/>
      <c r="F211" s="135"/>
      <c r="G211" s="135"/>
      <c r="H211" s="135"/>
      <c r="I211" s="135"/>
      <c r="J211" s="135"/>
      <c r="K211" s="135"/>
      <c r="L211" s="135"/>
      <c r="M211" s="135"/>
      <c r="N211" s="135"/>
      <c r="O211" s="135"/>
      <c r="P211" s="135"/>
      <c r="Q211" s="135"/>
      <c r="R211" s="135"/>
      <c r="S211" s="135"/>
      <c r="T211" s="135"/>
      <c r="U211" s="135"/>
    </row>
    <row r="212" spans="1:21" ht="12.75" customHeight="1">
      <c r="A212" s="135"/>
      <c r="B212" s="135"/>
      <c r="C212" s="135"/>
      <c r="D212" s="135"/>
      <c r="E212" s="135"/>
      <c r="F212" s="135"/>
      <c r="G212" s="135"/>
      <c r="H212" s="135"/>
      <c r="I212" s="135"/>
      <c r="J212" s="135"/>
      <c r="K212" s="135"/>
      <c r="L212" s="135"/>
      <c r="M212" s="135"/>
      <c r="N212" s="135"/>
      <c r="O212" s="135"/>
      <c r="P212" s="135"/>
      <c r="Q212" s="135"/>
      <c r="R212" s="135"/>
      <c r="S212" s="135"/>
      <c r="T212" s="135"/>
      <c r="U212" s="135"/>
    </row>
    <row r="213" spans="1:21" ht="12.75" customHeight="1">
      <c r="A213" s="135"/>
      <c r="B213" s="135"/>
      <c r="C213" s="135"/>
      <c r="D213" s="135"/>
      <c r="E213" s="135"/>
      <c r="F213" s="135"/>
      <c r="G213" s="135"/>
      <c r="H213" s="135"/>
      <c r="I213" s="135"/>
      <c r="J213" s="135"/>
      <c r="K213" s="135"/>
      <c r="L213" s="135"/>
      <c r="M213" s="135"/>
      <c r="N213" s="135"/>
      <c r="O213" s="135"/>
      <c r="P213" s="135"/>
      <c r="Q213" s="135"/>
      <c r="R213" s="135"/>
      <c r="S213" s="135"/>
      <c r="T213" s="135"/>
      <c r="U213" s="135"/>
    </row>
    <row r="214" spans="1:21" ht="12.75" customHeight="1">
      <c r="A214" s="135"/>
      <c r="B214" s="135"/>
      <c r="C214" s="135"/>
      <c r="D214" s="135"/>
      <c r="E214" s="135"/>
      <c r="F214" s="135"/>
      <c r="G214" s="135"/>
      <c r="H214" s="135"/>
      <c r="I214" s="135"/>
      <c r="J214" s="135"/>
      <c r="K214" s="135"/>
      <c r="L214" s="135"/>
      <c r="M214" s="135"/>
      <c r="N214" s="135"/>
      <c r="O214" s="135"/>
      <c r="P214" s="135"/>
      <c r="Q214" s="135"/>
      <c r="R214" s="135"/>
      <c r="S214" s="135"/>
      <c r="T214" s="135"/>
      <c r="U214" s="135"/>
    </row>
    <row r="215" spans="1:21" ht="12.75"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row>
    <row r="216" spans="1:21" ht="12.75" customHeight="1">
      <c r="A216" s="135"/>
      <c r="B216" s="135"/>
      <c r="C216" s="135"/>
      <c r="D216" s="135"/>
      <c r="E216" s="135"/>
      <c r="F216" s="135"/>
      <c r="G216" s="135"/>
      <c r="H216" s="135"/>
      <c r="I216" s="135"/>
      <c r="J216" s="135"/>
      <c r="K216" s="135"/>
      <c r="L216" s="135"/>
      <c r="M216" s="135"/>
      <c r="N216" s="135"/>
      <c r="O216" s="135"/>
      <c r="P216" s="135"/>
      <c r="Q216" s="135"/>
      <c r="R216" s="135"/>
      <c r="S216" s="135"/>
      <c r="T216" s="135"/>
      <c r="U216" s="135"/>
    </row>
    <row r="217" spans="1:21" ht="12.75" customHeight="1">
      <c r="A217" s="135"/>
      <c r="B217" s="135"/>
      <c r="C217" s="135"/>
      <c r="D217" s="135"/>
      <c r="E217" s="135"/>
      <c r="F217" s="135"/>
      <c r="G217" s="135"/>
      <c r="H217" s="135"/>
      <c r="I217" s="135"/>
      <c r="J217" s="135"/>
      <c r="K217" s="135"/>
      <c r="L217" s="135"/>
      <c r="M217" s="135"/>
      <c r="N217" s="135"/>
      <c r="O217" s="135"/>
      <c r="P217" s="135"/>
      <c r="Q217" s="135"/>
      <c r="R217" s="135"/>
      <c r="S217" s="135"/>
      <c r="T217" s="135"/>
      <c r="U217" s="135"/>
    </row>
    <row r="218" spans="1:21" ht="12.75" customHeight="1">
      <c r="A218" s="135"/>
      <c r="B218" s="135"/>
      <c r="C218" s="135"/>
      <c r="D218" s="135"/>
      <c r="E218" s="135"/>
      <c r="F218" s="135"/>
      <c r="G218" s="135"/>
      <c r="H218" s="135"/>
      <c r="I218" s="135"/>
      <c r="J218" s="135"/>
      <c r="K218" s="135"/>
      <c r="L218" s="135"/>
      <c r="M218" s="135"/>
      <c r="N218" s="135"/>
      <c r="O218" s="135"/>
      <c r="P218" s="135"/>
      <c r="Q218" s="135"/>
      <c r="R218" s="135"/>
      <c r="S218" s="135"/>
      <c r="T218" s="135"/>
      <c r="U218" s="135"/>
    </row>
    <row r="219" spans="1:21" ht="12.75" customHeight="1">
      <c r="A219" s="135"/>
      <c r="B219" s="135"/>
      <c r="C219" s="135"/>
      <c r="D219" s="135"/>
      <c r="E219" s="135"/>
      <c r="F219" s="135"/>
      <c r="G219" s="135"/>
      <c r="H219" s="135"/>
      <c r="I219" s="135"/>
      <c r="J219" s="135"/>
      <c r="K219" s="135"/>
      <c r="L219" s="135"/>
      <c r="M219" s="135"/>
      <c r="N219" s="135"/>
      <c r="O219" s="135"/>
      <c r="P219" s="135"/>
      <c r="Q219" s="135"/>
      <c r="R219" s="135"/>
      <c r="S219" s="135"/>
      <c r="T219" s="135"/>
      <c r="U219" s="135"/>
    </row>
    <row r="220" spans="1:21" ht="12.75" customHeight="1">
      <c r="A220" s="135"/>
      <c r="B220" s="135"/>
      <c r="C220" s="135"/>
      <c r="D220" s="135"/>
      <c r="E220" s="135"/>
      <c r="F220" s="135"/>
      <c r="G220" s="135"/>
      <c r="H220" s="135"/>
      <c r="I220" s="135"/>
      <c r="J220" s="135"/>
      <c r="K220" s="135"/>
      <c r="L220" s="135"/>
      <c r="M220" s="135"/>
      <c r="N220" s="135"/>
      <c r="O220" s="135"/>
      <c r="P220" s="135"/>
      <c r="Q220" s="135"/>
      <c r="R220" s="135"/>
      <c r="S220" s="135"/>
      <c r="T220" s="135"/>
      <c r="U220" s="135"/>
    </row>
    <row r="221" spans="1:21" ht="12.75"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Personal</cp:lastModifiedBy>
  <dcterms:created xsi:type="dcterms:W3CDTF">2022-07-29T18:54:27Z</dcterms:created>
  <dcterms:modified xsi:type="dcterms:W3CDTF">2022-08-05T19:40:11Z</dcterms:modified>
</cp:coreProperties>
</file>