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andy Poveda Vargas\Desktop\DOCUMENTOS OBSOLETOS\"/>
    </mc:Choice>
  </mc:AlternateContent>
  <workbookProtection workbookAlgorithmName="SHA-512" workbookHashValue="AeBaEadJ6xtyeNxnKu6haUPLMatWMhlD30mAbhBIkNuzgOKR3D9z6xgTS8G3yOnE4IffvHZr373l4U6REbtvpA==" workbookSaltValue="7xJAR96hmw6eY0ZwocuNPg==" workbookSpinCount="100000" lockStructure="1"/>
  <bookViews>
    <workbookView xWindow="0" yWindow="0" windowWidth="20490" windowHeight="7650" tabRatio="763" firstSheet="9" activeTab="10"/>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GESTION" sheetId="13" r:id="rId13"/>
    <sheet name=" IMPACTO RIESGOS CORRUPCION" sheetId="25" r:id="rId14"/>
    <sheet name="VALORACION RIESGOS INHERENTES" sheetId="16" r:id="rId15"/>
    <sheet name="Hoja3" sheetId="36" state="hidden" r:id="rId16"/>
    <sheet name="NOOO" sheetId="21" state="hidden" r:id="rId17"/>
    <sheet name="Hoja2" sheetId="35" state="hidden" r:id="rId18"/>
    <sheet name="CONTROLES Y EVALUACIÓN" sheetId="3" r:id="rId19"/>
    <sheet name="EVALUACIÓN SOLIDEZ CONTROLES" sheetId="26" r:id="rId20"/>
    <sheet name="VALORACIÓN RIESGOS RESIDUAL" sheetId="29" r:id="rId21"/>
    <sheet name="MAPA DE RIESGO ADMON" sheetId="1" r:id="rId22"/>
    <sheet name="NOO" sheetId="33" state="hidden" r:id="rId23"/>
    <sheet name="NO" sheetId="32" state="hidden" r:id="rId24"/>
  </sheets>
  <externalReferences>
    <externalReference r:id="rId25"/>
  </externalReferences>
  <definedNames>
    <definedName name="_xlnm.Print_Titles" localSheetId="10">DESCRIPCION!$1:$9</definedName>
    <definedName name="_xlnm.Print_Titles" localSheetId="9">'IDENTIFICACION DE RIESGOS'!$1:$11</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D19" i="22" l="1"/>
  <c r="D16" i="22"/>
  <c r="D14" i="22" l="1"/>
  <c r="A10" i="22"/>
  <c r="I10" i="1"/>
  <c r="I24" i="1"/>
  <c r="I13" i="1"/>
  <c r="D22" i="1"/>
  <c r="E22" i="22"/>
  <c r="D21" i="1"/>
  <c r="I21" i="1"/>
  <c r="I11" i="1"/>
  <c r="E11" i="26"/>
  <c r="I20" i="1"/>
  <c r="I25" i="1"/>
  <c r="E15" i="1"/>
  <c r="F15" i="1"/>
  <c r="B15" i="24"/>
  <c r="F11" i="23"/>
  <c r="I17" i="1"/>
  <c r="I15" i="1"/>
  <c r="B1" i="1"/>
  <c r="G21" i="1"/>
  <c r="F21" i="1"/>
  <c r="E21" i="1"/>
  <c r="G10" i="1"/>
  <c r="F10" i="1"/>
  <c r="E10" i="1"/>
  <c r="I19" i="1"/>
  <c r="I18" i="1"/>
  <c r="I14" i="1"/>
  <c r="B71" i="16"/>
  <c r="J77" i="16"/>
  <c r="J79" i="16"/>
  <c r="J81" i="16"/>
  <c r="J83" i="16"/>
  <c r="E26" i="26"/>
  <c r="C26" i="26"/>
  <c r="K71" i="16"/>
  <c r="E24" i="26"/>
  <c r="C24" i="26"/>
  <c r="E23" i="26"/>
  <c r="C23" i="26"/>
  <c r="E22" i="26"/>
  <c r="C22" i="26"/>
  <c r="E21" i="26"/>
  <c r="C21" i="26"/>
  <c r="E20" i="26"/>
  <c r="C20" i="26"/>
  <c r="E19" i="26"/>
  <c r="C19" i="26"/>
  <c r="E15" i="26"/>
  <c r="C15" i="26"/>
  <c r="B99" i="3"/>
  <c r="B88" i="3"/>
  <c r="B66" i="3"/>
  <c r="B33" i="3"/>
  <c r="A22" i="22"/>
  <c r="A15" i="8" s="1"/>
  <c r="B11" i="3"/>
  <c r="A13" i="13"/>
  <c r="E16" i="22"/>
  <c r="E17" i="22"/>
  <c r="E18" i="22"/>
  <c r="E20" i="22"/>
  <c r="E21" i="22"/>
  <c r="D25" i="22"/>
  <c r="B30" i="26" s="1"/>
  <c r="B22" i="26"/>
  <c r="B77" i="3"/>
  <c r="D20" i="22"/>
  <c r="D17" i="1" s="1"/>
  <c r="D21" i="22"/>
  <c r="D19" i="1" s="1"/>
  <c r="B110" i="3"/>
  <c r="D17" i="22"/>
  <c r="D18" i="22"/>
  <c r="D15" i="1" s="1"/>
  <c r="D10" i="22"/>
  <c r="F22" i="23"/>
  <c r="F21" i="23"/>
  <c r="F20" i="23"/>
  <c r="F19" i="23"/>
  <c r="F18" i="23"/>
  <c r="F17" i="23"/>
  <c r="F16" i="23"/>
  <c r="F15" i="23"/>
  <c r="F14" i="23"/>
  <c r="F13" i="23"/>
  <c r="F12" i="23"/>
  <c r="B28" i="24"/>
  <c r="B27" i="24"/>
  <c r="B26" i="24"/>
  <c r="B25" i="24"/>
  <c r="B24" i="24"/>
  <c r="B22" i="24"/>
  <c r="B21" i="24"/>
  <c r="B20" i="24"/>
  <c r="B19" i="24"/>
  <c r="B18" i="24"/>
  <c r="B17" i="24"/>
  <c r="B16" i="24"/>
  <c r="B14" i="24"/>
  <c r="B13" i="24"/>
  <c r="B12" i="24"/>
  <c r="B11" i="24"/>
  <c r="B55" i="3"/>
  <c r="C21" i="1"/>
  <c r="B1" i="34"/>
  <c r="E12" i="26"/>
  <c r="A8" i="34"/>
  <c r="A6" i="34"/>
  <c r="S40" i="24"/>
  <c r="R40" i="24"/>
  <c r="R11" i="24"/>
  <c r="S35" i="24"/>
  <c r="S36" i="24"/>
  <c r="S37" i="24"/>
  <c r="S38" i="24"/>
  <c r="S39" i="24"/>
  <c r="R35" i="24"/>
  <c r="R36" i="24"/>
  <c r="R37" i="24"/>
  <c r="R38" i="24"/>
  <c r="R39" i="24"/>
  <c r="J214" i="29"/>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c r="K202" i="29"/>
  <c r="K32" i="29"/>
  <c r="K53" i="29"/>
  <c r="G15" i="1"/>
  <c r="K74" i="29"/>
  <c r="K95" i="29"/>
  <c r="K116" i="29"/>
  <c r="K172" i="16"/>
  <c r="K181" i="29"/>
  <c r="K158" i="29"/>
  <c r="K137" i="29"/>
  <c r="K180" i="29"/>
  <c r="K201" i="29"/>
  <c r="K11" i="29"/>
  <c r="J163" i="16"/>
  <c r="J161" i="16"/>
  <c r="J159" i="16"/>
  <c r="J157" i="16"/>
  <c r="J143" i="16"/>
  <c r="J141" i="16"/>
  <c r="J139" i="16"/>
  <c r="J137" i="16"/>
  <c r="J123" i="16"/>
  <c r="J121" i="16"/>
  <c r="J119" i="16"/>
  <c r="J117" i="16"/>
  <c r="J103" i="16"/>
  <c r="J101" i="16"/>
  <c r="J99" i="16"/>
  <c r="J97" i="16"/>
  <c r="J63" i="16"/>
  <c r="J61" i="16"/>
  <c r="J59" i="16"/>
  <c r="J57" i="16"/>
  <c r="J43" i="16"/>
  <c r="K51" i="16"/>
  <c r="K54" i="29"/>
  <c r="K75" i="29"/>
  <c r="K91" i="16"/>
  <c r="K96" i="29"/>
  <c r="K111" i="16"/>
  <c r="K117" i="29"/>
  <c r="K131" i="16"/>
  <c r="K138" i="29"/>
  <c r="K151" i="16"/>
  <c r="K159" i="29"/>
  <c r="J41" i="16"/>
  <c r="J39" i="16"/>
  <c r="J23" i="16"/>
  <c r="J21" i="16"/>
  <c r="J19" i="16"/>
  <c r="J37" i="16"/>
  <c r="K31" i="16"/>
  <c r="K33" i="29"/>
  <c r="J17" i="16"/>
  <c r="K11" i="16"/>
  <c r="K12" i="29"/>
  <c r="S12" i="8"/>
  <c r="T12" i="8"/>
  <c r="R12" i="8"/>
  <c r="E48" i="26"/>
  <c r="E47" i="26"/>
  <c r="E46" i="26"/>
  <c r="E44" i="26"/>
  <c r="E43" i="26"/>
  <c r="E42" i="26"/>
  <c r="E40" i="26"/>
  <c r="E39" i="26"/>
  <c r="E38" i="26"/>
  <c r="E36" i="26"/>
  <c r="E35" i="26"/>
  <c r="E34" i="26"/>
  <c r="E32" i="26"/>
  <c r="E31" i="26"/>
  <c r="E30" i="26"/>
  <c r="E28" i="26"/>
  <c r="E27" i="26"/>
  <c r="E17" i="26"/>
  <c r="C48" i="26"/>
  <c r="C47" i="26"/>
  <c r="C46" i="26"/>
  <c r="C44" i="26"/>
  <c r="C43" i="26"/>
  <c r="C42" i="26"/>
  <c r="C40" i="26"/>
  <c r="C39" i="26"/>
  <c r="C38" i="26"/>
  <c r="C36" i="26"/>
  <c r="C35" i="26"/>
  <c r="C34" i="26"/>
  <c r="C32" i="26"/>
  <c r="C31" i="26"/>
  <c r="C30" i="26"/>
  <c r="C28" i="26"/>
  <c r="C27" i="26"/>
  <c r="C17" i="26"/>
  <c r="C12" i="26"/>
  <c r="D32" i="16"/>
  <c r="A9" i="29"/>
  <c r="A8" i="29"/>
  <c r="C1" i="29"/>
  <c r="J31" i="20"/>
  <c r="C11" i="26"/>
  <c r="B32" i="26"/>
  <c r="B31"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9" i="22"/>
  <c r="E38" i="22"/>
  <c r="E37" i="22"/>
  <c r="D39" i="22"/>
  <c r="B48" i="26" s="1"/>
  <c r="D38" i="22"/>
  <c r="B47" i="26" s="1"/>
  <c r="D37" i="22"/>
  <c r="B46" i="26" s="1"/>
  <c r="E36" i="22"/>
  <c r="E35" i="22"/>
  <c r="E34" i="22"/>
  <c r="D36" i="22"/>
  <c r="D35" i="22"/>
  <c r="B43" i="26" s="1"/>
  <c r="D34" i="22"/>
  <c r="E33" i="22"/>
  <c r="E32" i="22"/>
  <c r="E31" i="22"/>
  <c r="D33" i="22"/>
  <c r="B40" i="26" s="1"/>
  <c r="D32" i="22"/>
  <c r="B39" i="26" s="1"/>
  <c r="D31" i="22"/>
  <c r="B38" i="26" s="1"/>
  <c r="E30" i="22"/>
  <c r="E29" i="22"/>
  <c r="E28" i="22"/>
  <c r="D30" i="22"/>
  <c r="B36" i="26" s="1"/>
  <c r="D29" i="22"/>
  <c r="D28" i="22"/>
  <c r="B34" i="26" s="1"/>
  <c r="E27" i="22"/>
  <c r="E26" i="22"/>
  <c r="E25" i="22"/>
  <c r="D27" i="22"/>
  <c r="D26" i="22"/>
  <c r="B23" i="26"/>
  <c r="E15" i="22"/>
  <c r="E14" i="22"/>
  <c r="E13" i="22"/>
  <c r="D15" i="22"/>
  <c r="D12" i="1" s="1"/>
  <c r="D13" i="22"/>
  <c r="D10" i="1" s="1"/>
  <c r="E12" i="22"/>
  <c r="E11" i="22"/>
  <c r="E10" i="22"/>
  <c r="D12" i="22"/>
  <c r="D11" i="22"/>
  <c r="J13" i="20"/>
  <c r="C10" i="1"/>
  <c r="J16" i="20"/>
  <c r="C15" i="1"/>
  <c r="J25" i="20"/>
  <c r="J28" i="20"/>
  <c r="J34" i="20"/>
  <c r="J37" i="20"/>
  <c r="J40" i="20"/>
  <c r="C37" i="22"/>
  <c r="B16" i="26"/>
  <c r="D11" i="1"/>
  <c r="B44" i="3"/>
  <c r="G128" i="3"/>
  <c r="H121" i="3"/>
  <c r="J121" i="3"/>
  <c r="G194" i="3"/>
  <c r="H187" i="3"/>
  <c r="J187" i="3"/>
  <c r="G216" i="3"/>
  <c r="H209" i="3"/>
  <c r="D34" i="26"/>
  <c r="G260" i="3"/>
  <c r="H253" i="3"/>
  <c r="D39" i="26"/>
  <c r="G304" i="3"/>
  <c r="H297" i="3"/>
  <c r="J297" i="3"/>
  <c r="G326" i="3"/>
  <c r="H319" i="3"/>
  <c r="J319" i="3"/>
  <c r="B19" i="26"/>
  <c r="B26" i="26"/>
  <c r="B42" i="26"/>
  <c r="C28" i="22"/>
  <c r="B11" i="26"/>
  <c r="G183" i="3"/>
  <c r="H176" i="3"/>
  <c r="G293" i="3"/>
  <c r="H286" i="3"/>
  <c r="G150" i="3"/>
  <c r="H143" i="3"/>
  <c r="G172" i="3"/>
  <c r="H165" i="3"/>
  <c r="G238" i="3"/>
  <c r="H231" i="3"/>
  <c r="G282" i="3"/>
  <c r="H275" i="3"/>
  <c r="B12" i="26"/>
  <c r="B20" i="26"/>
  <c r="B27" i="26"/>
  <c r="B35" i="26"/>
  <c r="C31" i="22"/>
  <c r="C25" i="22"/>
  <c r="C34" i="22"/>
  <c r="G73" i="3"/>
  <c r="H66" i="3"/>
  <c r="D21" i="26"/>
  <c r="G139" i="3"/>
  <c r="H132" i="3"/>
  <c r="G161" i="3"/>
  <c r="H154" i="3"/>
  <c r="G205" i="3"/>
  <c r="H198" i="3"/>
  <c r="G227" i="3"/>
  <c r="H220" i="3"/>
  <c r="G271" i="3"/>
  <c r="H264" i="3"/>
  <c r="G315" i="3"/>
  <c r="H308" i="3"/>
  <c r="G337" i="3"/>
  <c r="H330" i="3"/>
  <c r="B17" i="26"/>
  <c r="B21" i="26"/>
  <c r="B28" i="26"/>
  <c r="B44" i="26"/>
  <c r="J209" i="3"/>
  <c r="G249" i="3"/>
  <c r="H242" i="3"/>
  <c r="G12" i="3"/>
  <c r="J253" i="3"/>
  <c r="K253" i="3"/>
  <c r="D47" i="26"/>
  <c r="D44" i="26"/>
  <c r="D31" i="26"/>
  <c r="J264" i="3"/>
  <c r="D40" i="26"/>
  <c r="J275" i="3"/>
  <c r="D42" i="26"/>
  <c r="J220" i="3"/>
  <c r="D35" i="26"/>
  <c r="J242" i="3"/>
  <c r="D38" i="26"/>
  <c r="J132" i="3"/>
  <c r="J286" i="3"/>
  <c r="D43" i="26"/>
  <c r="K319" i="3"/>
  <c r="F47" i="26"/>
  <c r="G47" i="26"/>
  <c r="K209" i="3"/>
  <c r="F34" i="26"/>
  <c r="J330" i="3"/>
  <c r="D48" i="26"/>
  <c r="J198" i="3"/>
  <c r="D32" i="26"/>
  <c r="J165" i="3"/>
  <c r="D28" i="26"/>
  <c r="J308" i="3"/>
  <c r="D46" i="26"/>
  <c r="J154" i="3"/>
  <c r="D27" i="26"/>
  <c r="K297" i="3"/>
  <c r="F44" i="26"/>
  <c r="G44" i="26"/>
  <c r="J143" i="3"/>
  <c r="K187" i="3"/>
  <c r="F31" i="26"/>
  <c r="G31" i="26"/>
  <c r="J66" i="3"/>
  <c r="F21" i="26"/>
  <c r="D17" i="26"/>
  <c r="J231" i="3"/>
  <c r="D36" i="26"/>
  <c r="J176" i="3"/>
  <c r="D30" i="26"/>
  <c r="K121" i="3"/>
  <c r="C16" i="22"/>
  <c r="C13" i="22"/>
  <c r="C10" i="22"/>
  <c r="G34" i="26"/>
  <c r="F39" i="26"/>
  <c r="G39" i="26"/>
  <c r="K176" i="3"/>
  <c r="F30" i="26"/>
  <c r="K330" i="3"/>
  <c r="F48" i="26"/>
  <c r="G48" i="26"/>
  <c r="K231" i="3"/>
  <c r="F36" i="26"/>
  <c r="G36" i="26"/>
  <c r="K198" i="3"/>
  <c r="F32" i="26"/>
  <c r="G32" i="26"/>
  <c r="K143" i="3"/>
  <c r="K66" i="3"/>
  <c r="F17" i="26"/>
  <c r="G17" i="26"/>
  <c r="K165" i="3"/>
  <c r="F28" i="26"/>
  <c r="G28" i="26"/>
  <c r="K220" i="3"/>
  <c r="F35" i="26"/>
  <c r="G35" i="26"/>
  <c r="K264" i="3"/>
  <c r="F40" i="26"/>
  <c r="G40" i="26"/>
  <c r="K154" i="3"/>
  <c r="F27" i="26"/>
  <c r="G27" i="26"/>
  <c r="K132" i="3"/>
  <c r="K308" i="3"/>
  <c r="F46" i="26"/>
  <c r="K286" i="3"/>
  <c r="F43" i="26"/>
  <c r="G43" i="26"/>
  <c r="K242" i="3"/>
  <c r="F38" i="26"/>
  <c r="K275" i="3"/>
  <c r="F42" i="26"/>
  <c r="B1" i="26"/>
  <c r="B1" i="3"/>
  <c r="C1" i="16"/>
  <c r="B1" i="25"/>
  <c r="E21" i="13"/>
  <c r="E22" i="13"/>
  <c r="C22" i="13"/>
  <c r="C21" i="13"/>
  <c r="B1" i="13"/>
  <c r="A37" i="22"/>
  <c r="A46" i="26"/>
  <c r="A34" i="22"/>
  <c r="A19" i="8" s="1"/>
  <c r="A31" i="22"/>
  <c r="B151" i="16" s="1"/>
  <c r="A28" i="22"/>
  <c r="B131" i="16" s="1"/>
  <c r="A25" i="22"/>
  <c r="A16" i="8" s="1"/>
  <c r="B1" i="8"/>
  <c r="A16" i="22"/>
  <c r="A36" i="25" s="1"/>
  <c r="B15" i="1"/>
  <c r="A13" i="22"/>
  <c r="B31" i="16" s="1"/>
  <c r="B1" i="22"/>
  <c r="B1" i="20"/>
  <c r="S11" i="24"/>
  <c r="A6" i="23"/>
  <c r="A6" i="3"/>
  <c r="A9" i="16"/>
  <c r="A8" i="16"/>
  <c r="A8" i="13"/>
  <c r="A6" i="13"/>
  <c r="A7" i="8"/>
  <c r="A6" i="8"/>
  <c r="A7" i="22"/>
  <c r="A6" i="22"/>
  <c r="A6" i="20"/>
  <c r="A7" i="20"/>
  <c r="A66" i="3"/>
  <c r="A77" i="3"/>
  <c r="A44" i="3"/>
  <c r="G37" i="26"/>
  <c r="H34" i="26"/>
  <c r="K139" i="29"/>
  <c r="G46" i="26"/>
  <c r="G49" i="26"/>
  <c r="H46" i="26"/>
  <c r="K203" i="29"/>
  <c r="G42" i="26"/>
  <c r="G45" i="26"/>
  <c r="H42" i="26"/>
  <c r="K182" i="29"/>
  <c r="G38" i="26"/>
  <c r="G41" i="26"/>
  <c r="H38" i="26"/>
  <c r="K160" i="29"/>
  <c r="G30" i="26"/>
  <c r="G33" i="26"/>
  <c r="H30" i="26"/>
  <c r="K118" i="29"/>
  <c r="A132" i="3"/>
  <c r="A18" i="8"/>
  <c r="B158" i="29"/>
  <c r="A11" i="8"/>
  <c r="B11" i="29"/>
  <c r="B11" i="16"/>
  <c r="A11" i="26"/>
  <c r="A34" i="26"/>
  <c r="A13" i="8"/>
  <c r="B53" i="29"/>
  <c r="A19" i="26"/>
  <c r="A88" i="3"/>
  <c r="B51" i="16"/>
  <c r="B21" i="1"/>
  <c r="A42" i="26"/>
  <c r="A20" i="8"/>
  <c r="B201" i="29"/>
  <c r="B192" i="16"/>
  <c r="A1" i="23"/>
  <c r="B1" i="24"/>
  <c r="E13" i="13"/>
  <c r="S11" i="8"/>
  <c r="T11" i="8"/>
  <c r="D12" i="16"/>
  <c r="A7" i="26"/>
  <c r="A6" i="26"/>
  <c r="A7" i="3"/>
  <c r="A8" i="25"/>
  <c r="A6" i="25"/>
  <c r="R14" i="8"/>
  <c r="S12" i="24"/>
  <c r="S13" i="24"/>
  <c r="S14" i="24"/>
  <c r="S15" i="24"/>
  <c r="S16" i="24"/>
  <c r="S17" i="24"/>
  <c r="S18" i="24"/>
  <c r="S19" i="24"/>
  <c r="S20" i="24"/>
  <c r="S21" i="24"/>
  <c r="S22" i="24"/>
  <c r="S23" i="24"/>
  <c r="S24" i="24"/>
  <c r="S25" i="24"/>
  <c r="S26" i="24"/>
  <c r="S27" i="24"/>
  <c r="S28" i="24"/>
  <c r="S29" i="24"/>
  <c r="S30" i="24"/>
  <c r="S31" i="24"/>
  <c r="S32" i="24"/>
  <c r="S33" i="24"/>
  <c r="S34" i="24"/>
  <c r="R34" i="24"/>
  <c r="R33" i="24"/>
  <c r="R32" i="24"/>
  <c r="G116" i="3"/>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E20" i="13"/>
  <c r="C20" i="13"/>
  <c r="E19" i="13"/>
  <c r="C19" i="13"/>
  <c r="E18" i="13"/>
  <c r="C18" i="13"/>
  <c r="E17" i="13"/>
  <c r="C17" i="13"/>
  <c r="E16" i="13"/>
  <c r="C16" i="13"/>
  <c r="E15" i="13"/>
  <c r="C15" i="13"/>
  <c r="E14" i="13"/>
  <c r="C14" i="13"/>
  <c r="C13" i="13"/>
  <c r="S20" i="8"/>
  <c r="T20" i="8"/>
  <c r="R20" i="8"/>
  <c r="S19" i="8"/>
  <c r="T19" i="8"/>
  <c r="R19" i="8"/>
  <c r="S18" i="8"/>
  <c r="T18" i="8"/>
  <c r="R18" i="8"/>
  <c r="S17" i="8"/>
  <c r="T17" i="8"/>
  <c r="R17" i="8"/>
  <c r="S16" i="8"/>
  <c r="T16" i="8"/>
  <c r="R16" i="8"/>
  <c r="S15" i="8"/>
  <c r="T15" i="8"/>
  <c r="D92" i="16"/>
  <c r="R15" i="8"/>
  <c r="S14" i="8"/>
  <c r="T14" i="8"/>
  <c r="D72" i="16"/>
  <c r="S13" i="8"/>
  <c r="T13" i="8"/>
  <c r="R13" i="8"/>
  <c r="R11" i="8"/>
  <c r="R31" i="24"/>
  <c r="R30" i="24"/>
  <c r="R29" i="24"/>
  <c r="R28" i="24"/>
  <c r="R27" i="24"/>
  <c r="R26" i="24"/>
  <c r="R25" i="24"/>
  <c r="R24" i="24"/>
  <c r="R23" i="24"/>
  <c r="R22" i="24"/>
  <c r="R21" i="24"/>
  <c r="R20" i="24"/>
  <c r="R19" i="24"/>
  <c r="R18" i="24"/>
  <c r="R17" i="24"/>
  <c r="R16" i="24"/>
  <c r="R15" i="24"/>
  <c r="R14" i="24"/>
  <c r="R13" i="24"/>
  <c r="R12" i="24"/>
  <c r="D132" i="16"/>
  <c r="D173" i="16"/>
  <c r="D52" i="16"/>
  <c r="D112" i="16"/>
  <c r="D152" i="16"/>
  <c r="D193" i="16"/>
  <c r="S41" i="24"/>
  <c r="S42" i="24"/>
  <c r="G117" i="3"/>
  <c r="H110" i="3"/>
  <c r="D26" i="26"/>
  <c r="B100" i="21"/>
  <c r="D78" i="25"/>
  <c r="F59" i="25"/>
  <c r="B123" i="21"/>
  <c r="D101" i="25"/>
  <c r="F82" i="25"/>
  <c r="B146" i="21"/>
  <c r="D124" i="25"/>
  <c r="F105" i="25"/>
  <c r="G106" i="3"/>
  <c r="H99" i="3"/>
  <c r="D24" i="26"/>
  <c r="G95" i="3"/>
  <c r="H88" i="3"/>
  <c r="D23" i="26"/>
  <c r="G84" i="3"/>
  <c r="H77" i="3"/>
  <c r="D22" i="26"/>
  <c r="G62" i="3"/>
  <c r="G51" i="3"/>
  <c r="H44" i="3"/>
  <c r="D19" i="26"/>
  <c r="G40" i="3"/>
  <c r="H33" i="3"/>
  <c r="J33" i="3"/>
  <c r="G29" i="3"/>
  <c r="H22" i="3"/>
  <c r="J22" i="3"/>
  <c r="K22" i="3"/>
  <c r="G18" i="3"/>
  <c r="H11" i="3"/>
  <c r="J11" i="3"/>
  <c r="K11" i="3"/>
  <c r="B77" i="21"/>
  <c r="D55" i="25"/>
  <c r="F36" i="25"/>
  <c r="B54" i="21"/>
  <c r="D32" i="25"/>
  <c r="F13" i="25"/>
  <c r="D15" i="26"/>
  <c r="D12" i="26"/>
  <c r="F12" i="26"/>
  <c r="G12" i="26"/>
  <c r="J44" i="3"/>
  <c r="F19" i="26"/>
  <c r="J99" i="3"/>
  <c r="F24" i="26"/>
  <c r="G24" i="26"/>
  <c r="J77" i="3"/>
  <c r="F22" i="26"/>
  <c r="F13" i="26"/>
  <c r="G13" i="26"/>
  <c r="J88" i="3"/>
  <c r="F23" i="26"/>
  <c r="G23" i="26"/>
  <c r="J110" i="3"/>
  <c r="F26" i="26"/>
  <c r="G26" i="26"/>
  <c r="G29" i="26"/>
  <c r="H26" i="26"/>
  <c r="K97" i="29"/>
  <c r="H55" i="3"/>
  <c r="D20" i="26"/>
  <c r="K33" i="3"/>
  <c r="F15" i="26"/>
  <c r="D11" i="26"/>
  <c r="F11" i="26"/>
  <c r="G11" i="26"/>
  <c r="K110" i="3"/>
  <c r="K88" i="3"/>
  <c r="K77" i="3"/>
  <c r="K44" i="3"/>
  <c r="J55" i="3"/>
  <c r="F20" i="26"/>
  <c r="G20" i="26"/>
  <c r="K99" i="3"/>
  <c r="G21" i="26"/>
  <c r="G19" i="26"/>
  <c r="G22" i="26"/>
  <c r="G15" i="26"/>
  <c r="G14" i="26"/>
  <c r="H11" i="26"/>
  <c r="K13" i="29"/>
  <c r="K55" i="3"/>
  <c r="G16" i="26"/>
  <c r="K55" i="29"/>
  <c r="G25" i="26"/>
  <c r="H19" i="26"/>
  <c r="K76" i="29"/>
  <c r="G18" i="26"/>
  <c r="H15" i="26"/>
  <c r="K34" i="29"/>
  <c r="A26" i="26" l="1"/>
  <c r="A30" i="26"/>
  <c r="A99" i="3"/>
  <c r="A38" i="26"/>
  <c r="A55" i="3"/>
  <c r="B111" i="16"/>
  <c r="B15" i="26"/>
  <c r="A12" i="8"/>
  <c r="B137" i="29"/>
  <c r="B32" i="29"/>
  <c r="A17" i="8"/>
  <c r="A13" i="25"/>
  <c r="B180" i="29"/>
  <c r="A110" i="3"/>
  <c r="B172" i="16"/>
  <c r="B10" i="1"/>
  <c r="B74" i="29"/>
  <c r="A15" i="26"/>
  <c r="B24" i="26"/>
  <c r="B91" i="16"/>
</calcChain>
</file>

<file path=xl/sharedStrings.xml><?xml version="1.0" encoding="utf-8"?>
<sst xmlns="http://schemas.openxmlformats.org/spreadsheetml/2006/main" count="2593" uniqueCount="554">
  <si>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</si>
  <si>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</si>
  <si>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</si>
  <si>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</si>
  <si>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</si>
  <si>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</si>
  <si>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</si>
  <si>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</si>
  <si>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</si>
  <si>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</si>
  <si>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</si>
  <si>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</si>
  <si>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</si>
  <si>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</si>
  <si>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</si>
  <si>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</si>
  <si>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</si>
  <si>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</si>
  <si>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</si>
  <si>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</si>
  <si>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</si>
  <si>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</si>
  <si>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</si>
  <si>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</si>
  <si>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</si>
  <si>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</si>
  <si>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</si>
  <si>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</si>
  <si>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</si>
  <si>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</si>
  <si>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</si>
  <si>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</si>
  <si>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</si>
  <si>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</si>
  <si>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</si>
  <si>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</si>
  <si>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</si>
  <si>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</si>
  <si>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</si>
  <si>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</si>
  <si>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</si>
  <si>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</si>
  <si>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</si>
  <si>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</si>
  <si>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</si>
  <si>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</si>
  <si>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</si>
  <si>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</si>
  <si>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</si>
  <si>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</si>
  <si>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</si>
  <si>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</si>
  <si>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</si>
  <si>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</si>
  <si>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</si>
  <si>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</si>
  <si>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</si>
  <si>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</si>
  <si>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</si>
  <si>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</si>
  <si>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</si>
  <si>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</si>
  <si>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</si>
  <si>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</si>
  <si>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</si>
  <si>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</si>
  <si>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</si>
  <si>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</si>
  <si>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</si>
  <si>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</si>
  <si>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</si>
  <si>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</si>
  <si>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</si>
  <si>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</si>
  <si>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</si>
  <si>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</si>
  <si>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</si>
  <si>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</si>
  <si>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</si>
  <si>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</si>
  <si>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</si>
  <si>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</si>
  <si>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</si>
  <si>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</si>
  <si>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</si>
  <si>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FORMATO: DETERMINACION DEL IMPACTO DE RIESGOS DE GESTION</t>
  </si>
  <si>
    <t>Fecha:</t>
  </si>
  <si>
    <t>RIESGO</t>
  </si>
  <si>
    <t>NIVELES</t>
  </si>
  <si>
    <t>Impacto (Consecuencias)</t>
  </si>
  <si>
    <t>Cuantitativo</t>
  </si>
  <si>
    <t>Cualitativo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</si>
  <si>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</si>
  <si>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</si>
  <si>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</si>
  <si>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</si>
  <si>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</si>
  <si>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</si>
  <si>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</si>
  <si>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</si>
  <si>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</si>
  <si>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</si>
  <si>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</si>
  <si>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</si>
  <si>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</si>
  <si>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</si>
  <si>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</si>
  <si>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</si>
  <si>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</si>
  <si>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</si>
  <si>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</si>
  <si>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</si>
  <si>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</si>
  <si>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</si>
  <si>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</si>
  <si>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</si>
  <si>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</si>
  <si>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</si>
  <si>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</si>
  <si>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</si>
  <si>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</si>
  <si>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</si>
  <si>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</si>
  <si>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</si>
  <si>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</si>
  <si>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</si>
  <si>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</si>
  <si>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</si>
  <si>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</si>
  <si>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</si>
  <si>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</si>
  <si>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</si>
  <si>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</si>
  <si>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</si>
  <si>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</si>
  <si>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</si>
  <si>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</si>
  <si>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</si>
  <si>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</si>
  <si>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</si>
  <si>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</si>
  <si>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</si>
  <si>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</si>
  <si>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</si>
  <si>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</si>
  <si>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</si>
  <si>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</si>
  <si>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</si>
  <si>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</si>
  <si>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</si>
  <si>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</si>
  <si>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</si>
  <si>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</si>
  <si>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</si>
  <si>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</si>
  <si>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</si>
  <si>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</si>
  <si>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</si>
  <si>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</si>
  <si>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</si>
  <si>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</si>
  <si>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</si>
  <si>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</si>
  <si>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</si>
  <si>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</si>
  <si>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</si>
  <si>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</si>
  <si>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</si>
  <si>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</si>
  <si>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</si>
  <si>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</si>
  <si>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</si>
  <si>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</si>
  <si>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</si>
  <si>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</si>
  <si>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</si>
  <si>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</si>
  <si>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</si>
  <si>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</si>
  <si>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</si>
  <si>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</si>
  <si>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</si>
  <si>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</si>
  <si>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</si>
  <si>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</si>
  <si>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</si>
  <si>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</si>
  <si>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</si>
  <si>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</si>
  <si>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</si>
  <si>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</si>
  <si>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</si>
  <si>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</si>
  <si>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</si>
  <si>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</si>
  <si>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</si>
  <si>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</si>
  <si>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</si>
  <si>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</si>
  <si>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</si>
  <si>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</si>
  <si>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</si>
  <si>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</si>
  <si>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</si>
  <si>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</si>
  <si>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</si>
  <si>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</si>
  <si>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</si>
  <si>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</si>
  <si>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</si>
  <si>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</si>
  <si>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</si>
  <si>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</si>
  <si>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</si>
  <si>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</si>
  <si>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</si>
  <si>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</si>
  <si>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</si>
  <si>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</si>
  <si>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</si>
  <si>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</si>
  <si>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</si>
  <si>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</si>
  <si>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</si>
  <si>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</si>
  <si>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</si>
  <si>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</si>
  <si>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</si>
  <si>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</si>
  <si>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</si>
  <si>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</si>
  <si>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</si>
  <si>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</si>
  <si>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</si>
  <si>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</si>
  <si>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</si>
  <si>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</si>
  <si>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</si>
  <si>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</si>
  <si>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</si>
  <si>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</si>
  <si>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</si>
  <si>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</si>
  <si>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</si>
  <si>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</si>
  <si>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</si>
  <si>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</si>
  <si>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</si>
  <si>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</si>
  <si>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</si>
  <si>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</si>
  <si>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</si>
  <si>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</si>
  <si>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</si>
  <si>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</si>
  <si>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</si>
  <si>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</si>
  <si>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</si>
  <si>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</si>
  <si>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</si>
  <si>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</si>
  <si>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</si>
  <si>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</si>
  <si>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</si>
  <si>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</si>
  <si>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</si>
  <si>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</si>
  <si>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</si>
  <si>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</si>
  <si>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</si>
  <si>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</si>
  <si>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</si>
  <si>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</si>
  <si>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</si>
  <si>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</si>
  <si>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</si>
  <si>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</si>
  <si>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</si>
  <si>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</si>
  <si>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</si>
  <si>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</si>
  <si>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</si>
  <si>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</si>
  <si>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</si>
  <si>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</si>
  <si>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</si>
  <si>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</si>
  <si>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</si>
  <si>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</si>
  <si>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</si>
  <si>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</si>
  <si>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</si>
  <si>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</si>
  <si>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</si>
  <si>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</si>
  <si>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</si>
  <si>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</si>
  <si>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</si>
  <si>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</si>
  <si>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</si>
  <si>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</si>
  <si>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</si>
  <si>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</si>
  <si>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</si>
  <si>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</si>
  <si>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</si>
  <si>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</si>
  <si>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</si>
  <si>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</si>
  <si>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</si>
  <si>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</si>
  <si>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</si>
  <si>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</si>
  <si>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</si>
  <si>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</si>
  <si>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</si>
  <si>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</si>
  <si>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</si>
  <si>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</si>
  <si>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</si>
  <si>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</si>
  <si>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</si>
  <si>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</si>
  <si>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</si>
  <si>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</si>
  <si>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</si>
  <si>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</si>
  <si>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</si>
  <si>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</si>
  <si>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</si>
  <si>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</si>
  <si>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</si>
  <si>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</si>
  <si>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</si>
  <si>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</si>
  <si>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</si>
  <si>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</si>
  <si>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</si>
  <si>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</si>
  <si>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</si>
  <si>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</si>
  <si>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</si>
  <si>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</si>
  <si>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</si>
  <si>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</si>
  <si>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</si>
  <si>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</si>
  <si>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</si>
  <si>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</si>
  <si>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</si>
  <si>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</si>
  <si>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</si>
  <si>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</si>
  <si>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</si>
  <si>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</si>
  <si>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</si>
  <si>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</si>
  <si>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</si>
  <si>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</si>
  <si>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</si>
  <si>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</si>
  <si>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</si>
  <si>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</si>
  <si>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</si>
  <si>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</si>
  <si>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</si>
  <si>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</si>
  <si>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</si>
  <si>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</si>
  <si>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</si>
  <si>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</si>
  <si>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</si>
  <si>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</si>
  <si>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</si>
  <si>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</si>
  <si>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</si>
  <si>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</si>
  <si>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</si>
  <si>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</si>
  <si>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</si>
  <si>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</si>
  <si>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 xml:space="preserve">Cambios de Gobierno </t>
  </si>
  <si>
    <t xml:space="preserve">Constantes cambios normativos </t>
  </si>
  <si>
    <t>Constante innovación tecnológica.</t>
  </si>
  <si>
    <t xml:space="preserve">Fallas en aplicativos para cargue o reporte de información a plataformas (SECOP) y/o entes de control. </t>
  </si>
  <si>
    <t>Pandemias: Falta de preparación y experiencia en la forma de afrontar las pandemias.</t>
  </si>
  <si>
    <t xml:space="preserve">Designación de rubro presupuestal   para el funcionamiento de la oficina de contratación. </t>
  </si>
  <si>
    <t xml:space="preserve">Falta de Etica y valores  y de aplicación del código de integridad y buen gobierno. </t>
  </si>
  <si>
    <t xml:space="preserve">Desconocimiento del estatuto contractual y sus decretos reglamentarios </t>
  </si>
  <si>
    <t xml:space="preserve">Dificultad en la unificación de criterios para la realización de los procesos contractuales </t>
  </si>
  <si>
    <t>Falta de articulación entre las Secretarías ejecutoras, Secretaría de Planeación  y oficina de Contratación</t>
  </si>
  <si>
    <t xml:space="preserve">Equipos tecnológicos obsoletos, Sistemas de Información no integrados. </t>
  </si>
  <si>
    <t xml:space="preserve">Dificultad de trabajar en equipo </t>
  </si>
  <si>
    <t>Unidades administrativas ubicadas en diferentes sitios de la ciudad (Ibagué).</t>
  </si>
  <si>
    <t xml:space="preserve">Dificultad en la comunicación con los  lideres de los demás procesos </t>
  </si>
  <si>
    <t xml:space="preserve">Desactualización de la caracterización del proceso. </t>
  </si>
  <si>
    <t>Demoras en la recepción de la información contractual por parte de las secretarias ejecutoras.</t>
  </si>
  <si>
    <t xml:space="preserve">Desconocimiento de la caracterización, manuales, procedimientos, instructivos, guías, formatos y demas documentos propios del proceso por parte del personal nuevo. </t>
  </si>
  <si>
    <t>Falta de compromiso de los líderes de los procesos en la implementación de mejora, asociadas a los planes de mejoramiento</t>
  </si>
  <si>
    <t>Contratar bienes y servicios no relacionados con la emergencia y justificándose en ella.</t>
  </si>
  <si>
    <t>Falta de claridad en la justificación previa de la necesidad para adquisición del bien o servicio contratado.</t>
  </si>
  <si>
    <t xml:space="preserve">Adjudicación de contratos a proveedores que presentan falta de idoneidad, por ausencia de la capacidad financiera, o la experiencia necesaria; para la
ejecución del objeto contractual de forma eficiente y adecuada
</t>
  </si>
  <si>
    <t>Sobrecostos en los contratos de bienes o servicios independiente de posibles distorsiones del mercado</t>
  </si>
  <si>
    <t xml:space="preserve">Omisión en el envío de actos administrativos de declaratoria de urgencia manifiesta y reporte de los  contratos celebrados, para el control jurisdiccional y  la contraloría municipal </t>
  </si>
  <si>
    <t xml:space="preserve">Omisión en el envio de actos administrativos de declaratoria de urgencia manifiesta y contratos celebrados, para el control jurisidiccional y  la contraloria municipal </t>
  </si>
  <si>
    <t>1) El otorgamiento de certificaciones a la alcaldía de Ibagué bajo las normas ISO 9001, OHSAS 18000, ISO 14001.</t>
  </si>
  <si>
    <r>
      <rPr>
        <b/>
        <sz val="11"/>
        <rFont val="Arial"/>
        <family val="2"/>
      </rPr>
      <t>2) S</t>
    </r>
    <r>
      <rPr>
        <sz val="11"/>
        <rFont val="Arial"/>
        <family val="2"/>
      </rPr>
      <t xml:space="preserve">istemas de información desarrollados e implementados en la entidad que facilitan la unificación de la información (SOFTCON-PISAMI). </t>
    </r>
  </si>
  <si>
    <r>
      <rPr>
        <b/>
        <sz val="11"/>
        <rFont val="Arial"/>
        <family val="2"/>
      </rPr>
      <t xml:space="preserve">3) </t>
    </r>
    <r>
      <rPr>
        <sz val="11"/>
        <rFont val="Arial"/>
        <family val="2"/>
      </rPr>
      <t xml:space="preserve">Capacitación permanente en temas atinentes al proceso. </t>
    </r>
  </si>
  <si>
    <r>
      <rPr>
        <b/>
        <sz val="11"/>
        <rFont val="Arial"/>
        <family val="2"/>
      </rPr>
      <t xml:space="preserve">4) </t>
    </r>
    <r>
      <rPr>
        <sz val="11"/>
        <rFont val="Arial"/>
        <family val="2"/>
      </rPr>
      <t>Empoderamiento por parte del líder del proceso.</t>
    </r>
  </si>
  <si>
    <r>
      <rPr>
        <b/>
        <sz val="11"/>
        <rFont val="Arial"/>
        <family val="2"/>
      </rPr>
      <t>5)</t>
    </r>
    <r>
      <rPr>
        <sz val="11"/>
        <rFont val="Arial"/>
        <family val="2"/>
      </rPr>
      <t xml:space="preserve"> El proceso  tiene su manual, caracterización, instructivos, procedimientos y formatos documentados.</t>
    </r>
  </si>
  <si>
    <r>
      <rPr>
        <b/>
        <sz val="11"/>
        <rFont val="Arial"/>
        <family val="2"/>
      </rPr>
      <t>6)</t>
    </r>
    <r>
      <rPr>
        <sz val="11"/>
        <rFont val="Arial"/>
        <family val="2"/>
      </rPr>
      <t xml:space="preserve"> Apoyo técnico por parte de la secretaría de las TICS para garantizar la cobertura de internet y el buen funcionamiento tecnológico de la oficina (Publicaciones de procesos contractuales en diferentes plataformas).</t>
    </r>
  </si>
  <si>
    <r>
      <rPr>
        <b/>
        <sz val="11"/>
        <rFont val="Arial"/>
        <family val="2"/>
      </rPr>
      <t xml:space="preserve">7) </t>
    </r>
    <r>
      <rPr>
        <sz val="11"/>
        <rFont val="Arial"/>
        <family val="2"/>
      </rPr>
      <t>Reorganización administrativa de la Alcaldía, que brindo talento humano de planta para el apoyo de las actividades del proceso.</t>
    </r>
  </si>
  <si>
    <t xml:space="preserve">8) La política de administración del riesgo esta alineada con el manual para la identificación y cobertura del riesgo en los procesos de contratación. </t>
  </si>
  <si>
    <t>9) Utilización de las guías e instructivos establecidos por Colombia Compra Eficiente.</t>
  </si>
  <si>
    <t/>
  </si>
  <si>
    <t xml:space="preserve">Omisión en el envío de actos administrativos de declaratoria de urgencia manifiesta y reporte de los contratos celebrados, para el control jurisdiccional y  la contraloría municipal </t>
  </si>
  <si>
    <r>
      <rPr>
        <b/>
        <sz val="11"/>
        <rFont val="Arial"/>
        <family val="2"/>
      </rPr>
      <t>1)</t>
    </r>
    <r>
      <rPr>
        <sz val="11"/>
        <rFont val="Arial"/>
        <family val="2"/>
      </rPr>
      <t xml:space="preserve"> Acceso a la información publicada en paginas web de entidades del orden nacional </t>
    </r>
  </si>
  <si>
    <t>F1O6   Fortalecer todo lo referente al SIGAMI, con el fin de tener continuidad en el proceso.</t>
  </si>
  <si>
    <r>
      <rPr>
        <b/>
        <sz val="11"/>
        <rFont val="Arial"/>
        <family val="2"/>
      </rPr>
      <t xml:space="preserve">2) </t>
    </r>
    <r>
      <rPr>
        <sz val="11"/>
        <rFont val="Arial"/>
        <family val="2"/>
      </rPr>
      <t>Acceso a la herramienta tecnológica SECOP (Colombia compra eficiente) que facilita los procesos de contratación estatal.</t>
    </r>
  </si>
  <si>
    <t>O5D1 Poder realizar una contratación acorde a la  necesidad de la oficina, según la planeación realizada para fortalecer la parte administrativa.</t>
  </si>
  <si>
    <t>F3O3 Capacitar al talento humano adscrito a la oficina de contratación, con el fin de conocer la documentación propia del proceso  para fortalecimiento del mismo.</t>
  </si>
  <si>
    <t>3) Capacitaciones con entidades publicas expertas en el área de contratación</t>
  </si>
  <si>
    <t>O6D11D7 Fortalecer las actividades relacionadas con el SIGAMI en el proceso gestión contractual mediante reuniones periódicas para evaluar el la implementación de los sistemas en el proceso y así aportar a la mejora continua de la administración.</t>
  </si>
  <si>
    <t>F6O2 Trabajar conjuntamente con Colombia Compra y  la secretaria de las TICS, para el manejo adecuado de las plataformas.</t>
  </si>
  <si>
    <t>4) Adquisición de un sistema de información, donde permita trabajar en conjunto y tiempo real los procesos a sacar.</t>
  </si>
  <si>
    <t>5) Contar con recursos propios de la oficina de contratación.</t>
  </si>
  <si>
    <t xml:space="preserve">6) Que todos los lideres del proceso se comprometan en un 100%, para que continúe y se cumpla el proceso de certificación </t>
  </si>
  <si>
    <t xml:space="preserve">O3D12 Realizar capacitaciones para la unificación de criterios en los procesos contractuales, con el personal adscrito a la oficina de contratación. </t>
  </si>
  <si>
    <t>7) compromiso de las secretarias ejecutoras al momento de adquirir lo necesario para la emergencia.</t>
  </si>
  <si>
    <t>O3D12 Realizar capacitaciones de los temas contractuales en los términos de emergencia y socializar con comunicaciones internas las actualizaciones normativas</t>
  </si>
  <si>
    <t>8) Normatividad y Directrices para la implementación  de MIPG</t>
  </si>
  <si>
    <t>9) Recurso tecnológico necesario para remitir información en línea. (Internet, Correo Electrónico Institucional, Scanner, Computadores)</t>
  </si>
  <si>
    <t>08 D3 Socialización del código  de Integridad y Buen Gobierno</t>
  </si>
  <si>
    <t xml:space="preserve">O1 D15 Verificar que los proponentes sean empresas formalmente constituidas, y que estén registrados en la Cámara de Comercio </t>
  </si>
  <si>
    <t>07 O1 D16 Uso de las plataformas, herramientas y demás instrumentos de la Agencia Nacional de Contratación por parte de las Secretarias Ejecutoras, de tal manera que se garanticen precios del mercado justos y razonables</t>
  </si>
  <si>
    <t>O9 D17 Remitir por correo electrónico a los Entes de Control los documentos requeridos para facilitar el control fiscal</t>
  </si>
  <si>
    <t>A1D2D4, Evaluar la continuidad del personal de contrato, para garantizar la no interrupción en los procesos en que ha avanzado la oficina.</t>
  </si>
  <si>
    <t>A1F1 Realizar seguimientos periódicos para mantener los estándares de calidad certificados en los diferentes procesos que adelanta la administración Municipal.</t>
  </si>
  <si>
    <t>A2D10D11, Realizar reuniones de comité jurídico de manera periódica, para realizar las vigencias de las normas y analizar los cambios que se van presentando en esta materia. posteriormente fortalecer y actualizar todo el cambio normativo socializando con las secretarias de la administración.</t>
  </si>
  <si>
    <t>A2F3 Institucionalizar los comités jurídicos y fomentar la participación en este proceso por parte de todas las secretarias ejecutoras.</t>
  </si>
  <si>
    <t>A3D7D11 citar a reuniones extraordinaria con los lideres de los procesos y sus equipos de trabajo, para verificar las dificultades en el manejo del secop y demás actividades relacionadas con el proceso .</t>
  </si>
  <si>
    <t>Posibilidad  en la demora  de los procesos contractuales para la adquisición de los bienes y servicios requeridos por la entidad.</t>
  </si>
  <si>
    <t>EN CADA ETAPA DEL PROCESO CONTRACTUAL</t>
  </si>
  <si>
    <t>Posibilidad de recibir o solicitar cualquier dádiva a nombre propio o de terceros con el fin de beneficiar a un proponente que no cumple con los requisitos contractuales</t>
  </si>
  <si>
    <t>Que se beneficie a un proponente que no cumple con la totalidad de los requisitos contractuales</t>
  </si>
  <si>
    <t>perdida de imagen y credibilidad institucional</t>
  </si>
  <si>
    <t>Contratar bienes, obras y servicios no relacionados ni vinculados con la emergencia y/o justificándose en ella.</t>
  </si>
  <si>
    <t>Adjudicación de contratos a proveedores sin idoneidad, o sin adecuada capacidad financiera o experiencia necesaria en detrimento de la ejecución del contrato</t>
  </si>
  <si>
    <t>Sobrecostos en los contratos de bienes, obras o servicios independiente de posibles distorsiones del mercado</t>
  </si>
  <si>
    <t>Apertura de procesos y sanciones disciplinarios, penales, fiscales o administrativos</t>
  </si>
  <si>
    <t>Mala Imagen Institucional</t>
  </si>
  <si>
    <t>Pérdida de credibilidad</t>
  </si>
  <si>
    <t>Detrimento del erario</t>
  </si>
  <si>
    <t>Posibilidad de Incumplimiento en el envío oportuno del Acto Administrativo de declaratoria de Emergencia al Tribunal de lo Contencioso Administrativo  y los reportes de los contratos a la Contraloría Municipal y/o otros entes control</t>
  </si>
  <si>
    <t xml:space="preserve">La jefe de oficina cada vez que  requiere la secretaria administrativa, envia a sus empleados de planta a las capacitaciones realizadas por talento humano con el fin de conocer el codigo de integridad etica y buen gobierno de la administracion municipal para luego ser socializado con el personal de contratro de la oficina, dejando como evidencia las planillas de asistencia y actas. 
De no socializarse el codigo de integridad etica y gobierno de la administracion municipal el personal pude incurrir en faltas a la etica. </t>
  </si>
  <si>
    <t>La Oficina Jurídica y la oficina de Contratación socializarán a través de circulares, memorandos o correos electrónicos, las actualizaciones normativas  cada vez que se emitan desde el gobierno nacional una vez sean expedidas, sobre las modalidades de contratación en el marco de la emergencia sanitaria para atender las necesidades en materia de mitigación, prevención y control, con el fin de dar a conocer a las secretarías ejecutoras, el marco legal de la contratación pública permitida.  En caso de detectar un incumplimiento a la norma se devuelve el proceso a la Secretaria Ejecutora con las observaciones y correciones pertinentes mediante correo electrónico con el fin de hacer el respectivo seguimiento. La evidencia reposa en el correo electrónico y PISAMI</t>
  </si>
  <si>
    <t xml:space="preserve">La Oficina de Contratación cada vez que las Secretarías ejecutoras radiquen un proceso relacionado con la urgencia manifiesta, hará la revisión de la carpeta del proceso de adquisición de bienes, servicios u obras dentro del marco de la Urgencia Manifiesta para enfrentar el COVID-19, verificando que el objeto contratado guarde relación directa y conexidad con la prevención, mitigación y control de la pandemia y que se encuentre claramente determinada la población objetivo.  
En caso de encontrar que el objeto del proceso no tiene relación con la adecuada atención de la pandemia COVID-19, se devuelve el proceso a la Secretaria Ejecutora con las observaciones y correciones pertinentes mediante correo electrónico con el fin de hacer el respectivo seguimiento. La evidencia reposa en el correo electrónico.
</t>
  </si>
  <si>
    <t>La Oficina de Contratación cada vez que las Secretarías ejecutoras radiquen un proceso relacionado con la urgencia manifiesta, realizará la revisión de los documentos precontractuales con los que se pretende adquirir bienes, obras o servicios para atender la emergencia sanitaria con ocasión de la pandemia por el covid- 19 con el fin de que se garantice por parte de la secretaría ejecutora, la sufiente claridad en la justiticación de la necesidad que se pretende satisfacer mediante la utilización de la urgencia manfiesta. 
 En caso de evidenciarse falta de claridad en la justificacion previa, se procederá a hacer las respectivas correciones y observaciones a través de correo electrónico con el fin de hacer el respectivo seguimiento. 
La evidencia reposa en el correo electrónico.</t>
  </si>
  <si>
    <t xml:space="preserve"> La secretaria ejecutora cada vez que pretende adelantar la adquisición de un bien, obra o servicio para atender la emergencia sanitaria con ocasión de la pandemia por el covid- 19, revisa los documentos relacionados con la idoneidad y capacidad técnica, organizacional y financiera del proveedor o contratista, con el que se pretende adquirir bienes, obras o servicios para atender la emergencia sanitaria con ocasión de la pandemia por el covid- 19 con el fin de garantizar que el futuro proveedor cuenta con  la capacidad financiera y experiencia necesaria  para asegurar la debida ejecucion del contrato.                                                             La oficina de contratación revisará la carpeta del proceso, verificando que esten los requisitos necesarios para la contratación, de no ser asi, se procederá a hacer las respectivas  observaciones a través de correo electrónico con el fin de hacer el respectivo seguimiento. La evidencia reposa en el correo electrónico institucional.</t>
  </si>
  <si>
    <t xml:space="preserve">La secretaria ejecutora cada vez que pretende adelantar la adquisición de un bien, obra o servicio para atender la emergencia sanitaria con ocasión de la pandemia por el covid- 19, deberá agotar todas las gestiones tendientes para garantizar un estudio o revisión de precios de mercado con el fin de evitar sobrecostos y tener unos precios referencia que recojan las condiciones de mercado al momento de adelantar los procesos. 
En caso de evidenciarse sobrecosto, la secretaria ejecutora,  procederá a hacer las respectivas observaciones a los proponentes.
Las Evidencias reposarán en cada secretaría las cuales deben anexarse al proceso contractual. </t>
  </si>
  <si>
    <t>La Oficina Jurídica remitirá mediante oficio,  inmediatamente se produzca el acto administrativo de declaratoria de urgencia manifiesta al Tribunal Administrativo del Tolima, para el control judicial. La Oficina de Contratación remitirá mediante correo electronico inmediatamente se celebren los contratos en el marco de la urgencia manifiesta, junto con los antecedentes contractuales a la Contraloria Municipal de ibagué , Contraloría General de la República,  para el respectivo control fiscal. Se enviara por medio de correo electronico y de memorando a la oficina de juridica los contratos en el marco de la urgencia manifiesta. En caso de que se omita esta obligación, inmediatamente se detecte el incumplimiento, se remite la documentación al  Ente de Control. La evidencia queda registrada en el correo electrónico.</t>
  </si>
  <si>
    <t>OBJETIVO: CONTRIBUIR ANUALMENTE EN LA GESTION DE ADQUISICION DE BIENES Y SERVICIOS REQUERIDOS EN LA OPERACIÓN DE LOS PROCESOS DE LA ENTIDAD CUMPLIENDO LA NORMATIVIDAD CONTRACTUAL VIGENTE.</t>
  </si>
  <si>
    <t>PROCESO: GESTIÓN CONTRACTUAL</t>
  </si>
  <si>
    <t>PROCESO: GESTION CONTRACTUAL</t>
  </si>
  <si>
    <t>La Jefe de Oficina anualmente con el proposito de unificar los criterios contractuales reune a los abogados relacionados con el proceso, mediante mesas de trabajo  para exponer el paso a paso del proceso contractual , socializando los temas claves del manual de contratación y de los formatos que se deben utilizar. En caso de incumplimiento de las directrices, por parte de los abogados, la Jefe devuelve la carpeta. dejando como evidencia las planillas de asistencia y actas, y control en el libro de las devoluciones</t>
  </si>
  <si>
    <t>La Jefe de oficina cada vez que se requiera publica los formatos actualizados y necesarios para los procesos contractuales,  los comunica mediante circular  a las demas dependencias con el proposito de no generar reprocesos   y demoras en la contratacion, dejando como evidencia los correos institucionales enviados a la secretaria de planeación para la actualizacion de formatos y las circulares emitidas por la oficina para todas las dependencias de la Alcaldia Municipal de Ibague. Si una dependecia presenta demora en los ajustes a las carpetas el abogado directamente se comunica con el enlace de dependencia para que realice las correcciones a que haya lugar. Dejando como evidencia la entrega  en el libro radicador</t>
  </si>
  <si>
    <t xml:space="preserve">La jefe de oficina cada vez que  requiere la secretaria administrativa, envia a sus empleados de planta a las capacitaciones realizadas por talento humano con el fin de conocer el codigo de integridad etica y buen gobierno de la administracion municipal igualmente una vez al año la Oficina socializa con toda la administración un valor institucional, dejando como evidencia las planillas de asistencia y actas. 
</t>
  </si>
  <si>
    <t>Jefe de Oficina</t>
  </si>
  <si>
    <t>Semestral</t>
  </si>
  <si>
    <t>A1 D2 Reporte para Inicio de procesos Disciplinarios, penales, Fiscales, administrativo según corresponda</t>
  </si>
  <si>
    <t>Oficios y Memorando</t>
  </si>
  <si>
    <t>Secretarias ejecutoras</t>
  </si>
  <si>
    <t>Documento Soporte de analisis de precios de mercado en el expediente contractual</t>
  </si>
  <si>
    <t>Memorandos y Oficios</t>
  </si>
  <si>
    <t xml:space="preserve">Indice de cumplimiento = (Actividades ejecutadas /Actividades programadas)*100.    
</t>
  </si>
  <si>
    <t>A3 D11Envío de comunicación a los ordenadores del gasto que hayan tenido dificultad en el desarrollo del proceso para que elaboren y radiquen el acto administrativo por el cual se da de baja el proceso en la plataforma SECOP</t>
  </si>
  <si>
    <t>10)Capacitación para fortalecer el trabajo en equipo y los valores institucionales</t>
  </si>
  <si>
    <t>Acta y planilla de asistencia</t>
  </si>
  <si>
    <t>Anual</t>
  </si>
  <si>
    <t xml:space="preserve">O3D3 Realizar una capacitación semestral  para la unificación de criterios en los procesos contractuales, con el personal adscrito a la oficina de contratación. </t>
  </si>
  <si>
    <t>Dos Actas y dos planillas de asistencia</t>
  </si>
  <si>
    <t>Resolución de urgencia manifiesta</t>
  </si>
  <si>
    <t xml:space="preserve">O7D14 Convocar a mesa de trabajo por medios virtuales a las secretarías ejecutoras, a la oficina de jurídica y  oficina de contratación, para  hacer enfasis que en los procesos debe haber claridad de la necesidad y en la identificación del beneficiario. </t>
  </si>
  <si>
    <t>SECOP II</t>
  </si>
  <si>
    <t xml:space="preserve">1.Personal insuficiente para adelantar las labores de proceso administrativo y contractual. </t>
  </si>
  <si>
    <t>A3F9 Realizar una capacitacion Anual con los delegados de todas la secretarias ejecutoras para fomentar las consulta de los instructivos, manuales y  diferentes procedimientos publicados por el proceso gestión contractual y  por Colombia Compra Eficiente, para  el adecuado manejo de la plataforma SECOP II y agilizar los procesos contractuales.</t>
  </si>
  <si>
    <t>Codigo:FOR-13-PRO-SIG-04</t>
  </si>
  <si>
    <t>Versión: 04</t>
  </si>
  <si>
    <t>Fecha: 2020/06/26</t>
  </si>
  <si>
    <t>Pagina: 1 de 15</t>
  </si>
  <si>
    <t>Pagina:2 de 15</t>
  </si>
  <si>
    <t>Pagina: 3 de 15</t>
  </si>
  <si>
    <t>FOR-13-PRO-SIG-04</t>
  </si>
  <si>
    <t>4 de 15</t>
  </si>
  <si>
    <t>Codigo: FOR-13-PRO-SIG-04</t>
  </si>
  <si>
    <t>Pagina: 5 de 15</t>
  </si>
  <si>
    <t>Pagina: 6 de 15</t>
  </si>
  <si>
    <t>Pagina: 7 de 15</t>
  </si>
  <si>
    <t xml:space="preserve">Codigo:FOR-13-PRO-SIG-04                             </t>
  </si>
  <si>
    <t>Pagina: 8 de 15</t>
  </si>
  <si>
    <t xml:space="preserve">Codigo:  FOR-13-PRO-SIG-04                  </t>
  </si>
  <si>
    <t>Pagina: 9 de 15</t>
  </si>
  <si>
    <t xml:space="preserve">Codigo: FOR-13-PRO-SIG-04           </t>
  </si>
  <si>
    <t>Pagina: 10 de 15</t>
  </si>
  <si>
    <t>Versión:04</t>
  </si>
  <si>
    <t>Pagina: 11 de 15</t>
  </si>
  <si>
    <t>Pagina: 12 de 15</t>
  </si>
  <si>
    <t>Pagina: 13 de 15</t>
  </si>
  <si>
    <t>Pagina: 14 de 15</t>
  </si>
  <si>
    <t>Pagina: 15 de 15</t>
  </si>
  <si>
    <t>Falta de controles en el proceso de selección de los proponentes</t>
  </si>
  <si>
    <t>No aplicación de la normatividad vigente y de las directrices establecidas en el manual de contratación</t>
  </si>
  <si>
    <t>11) Cumplimiento de la normatividade vigente y las direrectrices establecidas en el manual de contratación</t>
  </si>
  <si>
    <t>010 D 02 Denunciar actos de corrupción frente a la instancia que corresponda</t>
  </si>
  <si>
    <t>Secretarias ejecutoras y oficina de contratación</t>
  </si>
  <si>
    <t>Trimestral</t>
  </si>
  <si>
    <t>PROCESO: GESTION CONTRACTUAL OBJETIVO: CONTRIBUIR ANUALMENTE EN LA GESTION DE ADQUISICION DE BIENES Y SERVICIOS REQUERIDOS EN LA OPERACIÓN DE LOS PROCESOS DE LA ENTIDAD CUMPLIENDO LA NORMATIVIDAD CONTRACTUAL VIGENTE.</t>
  </si>
  <si>
    <t>Informe trimestral  de Muestreo de los contratos suscritos con sus respectivos  estudios previos aprobados ( visto bueno por parte  del equipo estructurador de la secretaria ejecutora)</t>
  </si>
  <si>
    <t>Semestral (Si se celebran contratos de urgencia manifiesta)</t>
  </si>
  <si>
    <t>CORRUPCION</t>
  </si>
  <si>
    <t xml:space="preserve">D11 O11 Desconocimiento de las obligaciones contractuales del supervisor </t>
  </si>
  <si>
    <t>Que se realicen los pagos al contratista sin el cumplimiento del objeto contractual</t>
  </si>
  <si>
    <t>ETAPA CONTRACTUAL</t>
  </si>
  <si>
    <t>Acciones disciplinarias, fiscales, penales y administrativas para al supervisor del contrato y/o convenio</t>
  </si>
  <si>
    <t>Incumplimiento del objetio contractual</t>
  </si>
  <si>
    <t>D11O2 Realizar una capacitación semestral con los lideres de los procesos, para el fortalecimiento y la toma de conciencia del proceso gestión contractual.</t>
  </si>
  <si>
    <t>Desconocimiento del manual de contratación y manual de supervisión por parte del supervisor</t>
  </si>
  <si>
    <t>Incumplimiento de las obligaciones por parte del contratista</t>
  </si>
  <si>
    <t>detrimento patrimonial</t>
  </si>
  <si>
    <t>O7 D13 Verificar el objeto contractual tenga estrecha relacion entre  la urgencia manifiesta , con lo proferido en la resolución de declaración de la misma</t>
  </si>
  <si>
    <t>El supervisor no hace seguimiento a las obligaciones contratuales</t>
  </si>
  <si>
    <t>12) Cumplimiento de circular No. 00035 del 14/09/2021. Directriz de seguimiento a riesgos contractuales en la etapa de ejecución por parte de los ordenadores del gasto y supervisores de contratos Y/O convenios</t>
  </si>
  <si>
    <t>Cuatro circulares</t>
  </si>
  <si>
    <r>
      <t xml:space="preserve">D18 O12. Realizar circular  trimestal a los ordenadores del gasto y supervisores, reiterando el cumplimiento de la circular No. 00035 del 14/09/2021. </t>
    </r>
    <r>
      <rPr>
        <b/>
        <u/>
        <sz val="11"/>
        <rFont val="Arial"/>
        <family val="2"/>
      </rPr>
      <t xml:space="preserve">Directriz de seguimiento a riesgos contractuales en la etapa de ejecución por parte de los ordenadores del gasto y supervisores de contratos y/o convenios </t>
    </r>
  </si>
  <si>
    <t>011 D03 Estudios previos (procesos de selección)con vistos buenos de la revisión del equipo estructurador responsable del proceso</t>
  </si>
  <si>
    <t>Supervisor y Ordenador del Gasto</t>
  </si>
  <si>
    <t>Se realizó capacitación con el equipo de trabajo de la oficina de contratación sobre  los valores institucionales y trabajo en equipo, con acta No. 02 del 17 de enero de 2022</t>
  </si>
  <si>
    <t>Se realizó capacitación y revisión con el equipo de trabajo de la oficina de contratación sobre  la actualizacion de los  procedimientos del proceso contractual , con acta No. 03 del 21 de febrero  de 2022</t>
  </si>
  <si>
    <r>
      <t>marzo,</t>
    </r>
    <r>
      <rPr>
        <sz val="10"/>
        <color rgb="FFFF0000"/>
        <rFont val="Calibri"/>
        <family val="2"/>
        <scheme val="minor"/>
      </rPr>
      <t xml:space="preserve"> junio, sep y diciembre</t>
    </r>
  </si>
  <si>
    <t>Se realizó circular No. 00014 del 03 de marzo de 2022, reiterando la circular No. 35 del 14/09/2021. Directriz de seguimiento a riesgos contractuales, para los ordenadores del gasto ,secretarios de despacho y supervisores</t>
  </si>
  <si>
    <t>No aplica , durante los meses de enero a abril de 2022, no se suscribieron contratos de urgencia manifiesta</t>
  </si>
  <si>
    <t>Autoevaluacion mayo y junio de 2022</t>
  </si>
  <si>
    <t>Se realizó socialización y capacitación del proceso de Gestión  contractual, para ordenadores del gasto, jefes de oficna, directores y supervisores, en relación a  las actualizaciones realizadas al  formato de informe de supervision , según  acta No. 07 del 12 de mayo de 2022</t>
  </si>
  <si>
    <t>Se realizó socialización y capacitación del proceso de contratacion para ordenadores del gasto, jefes de oficina, directores y supervisores, en relacion a  las actualizaciones realizadas al  formato de informe de supervision , según  acta No. 07 del 12 de mayo de 2022</t>
  </si>
  <si>
    <t>Se procede a realizar revisión de los contratos publicados en la plataforma contractual de la entidad-Pisami, verificando que los estudios previos estén publicados en SECOP II, y que cuenten con los vistos buenos del equipo estructurador responsable del proceso (ordenador del gasto y supervisor)
Se tomó muestra de 200 contratos suscritos del primer trimestre, de los cuales se evidencia que él 100%, cuenta con los estudios previos publicados y con los vistos buenos por parte del equipo estructurados responsable de cada proceso
.</t>
  </si>
  <si>
    <t xml:space="preserve">D2O10 Realizar una capacitación semestral con el equipo de trabajo de la oficina de contratación con el fin de  fortalecer el trabajo en equipo, y los valores institucionales </t>
  </si>
  <si>
    <t xml:space="preserve">posibilidad de que el supervisor certifique el cumplimiento del objeto contractual sin haberse ejecutado. </t>
  </si>
  <si>
    <t>Posibilidad de que se presente direccionamiento de los procesos de contratación a favor de terceros</t>
  </si>
  <si>
    <t>Posibilidad de la Indebida utilización de la figura de urgencia manifiesta en el marco de la ley 80 de 1993 y sus normas concordantes</t>
  </si>
  <si>
    <t>La combinación de Factores como la Falta de etica y valore aplicados al código de integridad y buen gobierno,falta de controles en el proceso de seleccion de los proponentes y la no aplicacion de la normatividad vigente y las directirces establecidas en el manual de contratacion,  pueden ocasionar la posibilidad de recibir o solicitar cualqueir dádiva a nombre propio o de terceros con el fin de beneficiar a un proponente que no cumple con los requisitos contractuales, teniendo como consecuencias la perdida de imagen y credibilidad institucional, sanciones de todos los tipos y perdida de recursos</t>
  </si>
  <si>
    <t>La combinacion de factores como el desconocimiento del estatuto contractual y sus decretos reglamenarios, contratar bienes , obras y servicios no relacionados ni vinculados con la emergencia sanitaria, adjudicacion de contratos a proveedores sin indoneidad o sin aducada capacidad financiera o experiencia necesaria,sobrecostos en los contratos de biens , obras o servicios independiene de posibles distorciones del mercado,   pueden ocasionar la indebida utilización de esta figura , teniendo como consecuencias la apertura de procesos y sanciones disciplinarias, penales, fiscales, administrativas; mala imagen institucional, perdida de credibilidad, comunidad insatisfecha y detrimento del erario</t>
  </si>
  <si>
    <t>La combinacion de factores relacionados con el desconocimiento de manual de contratacion y supervision por parte del supervisor y incumplimineto de las obligaciones por parte del contratista,pueden ocasionar la posibilidad de que el supervisor certifique el cumplimiento de  las obligaciones contractuales del contratista sin la respectiva verificación , generando consecuencias discilinarias, penales, fiscales y administrativas para el supervisor del contrato y/o convenio</t>
  </si>
  <si>
    <t>Investigaciones y sanciones de los entes de control</t>
  </si>
  <si>
    <t>Celebración de contratos con la figura de urgencia manifiesta sin el cumplimiento de los principios de la contratación estatal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</si>
</sst>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61"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2"/>
      <color rgb="FF000000"/>
      <name val="Arial"/>
      <family val="2"/>
    </font>
    <font>
      <sz val="11"/>
      <color theme="1"/>
      <name val="Calibri"/>
      <family val="2"/>
    </font>
    <font>
      <sz val="11"/>
      <color rgb="FF000000"/>
      <name val="Calibri"/>
      <family val="2"/>
    </font>
    <font>
      <sz val="11"/>
      <name val="Calibri"/>
      <family val="2"/>
    </font>
    <font>
      <sz val="12"/>
      <color theme="1"/>
      <name val="Arial"/>
      <family val="2"/>
    </font>
    <font>
      <sz val="11"/>
      <name val="Arial"/>
      <family val="2"/>
    </font>
    <font>
      <sz val="11"/>
      <color rgb="FF000000"/>
      <name val="Arial"/>
      <family val="2"/>
    </font>
    <font>
      <sz val="11"/>
      <color rgb="FF000000"/>
      <name val="Arial"/>
      <family val="2"/>
    </font>
    <font>
      <b/>
      <u/>
      <sz val="11"/>
      <name val="Arial"/>
      <family val="2"/>
    </font>
    <font>
      <sz val="10"/>
      <name val="Calibri"/>
      <family val="2"/>
      <scheme val="minor"/>
    </font>
    <font>
      <sz val="10"/>
      <color rgb="FFFF0000"/>
      <name val="Calibri"/>
      <family val="2"/>
      <scheme val="minor"/>
    </font>
  </fonts>
  <fills count="31">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rgb="FFFFFFFF"/>
        <bgColor rgb="FFFFFFFF"/>
      </patternFill>
    </fill>
    <fill>
      <patternFill patternType="solid">
        <fgColor rgb="FFFFFF00"/>
        <bgColor rgb="FFFFFF00"/>
      </patternFill>
    </fill>
    <fill>
      <patternFill patternType="solid">
        <fgColor rgb="FFB6DDE8"/>
        <bgColor rgb="FFB6DDE8"/>
      </patternFill>
    </fill>
    <fill>
      <patternFill patternType="solid">
        <fgColor rgb="FFE5B8B7"/>
        <bgColor rgb="FFE5B8B7"/>
      </patternFill>
    </fill>
    <fill>
      <patternFill patternType="solid">
        <fgColor theme="0"/>
        <bgColor theme="0"/>
      </patternFill>
    </fill>
    <fill>
      <patternFill patternType="solid">
        <fgColor theme="0"/>
        <bgColor rgb="FFE5B8B7"/>
      </patternFill>
    </fill>
  </fills>
  <borders count="132">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bottom style="thin">
        <color rgb="FF000000"/>
      </bottom>
      <diagonal/>
    </border>
    <border>
      <left/>
      <right/>
      <top style="thin">
        <color rgb="FF000000"/>
      </top>
      <bottom/>
      <diagonal/>
    </border>
    <border>
      <left style="thin">
        <color rgb="FF000000"/>
      </left>
      <right style="thin">
        <color rgb="FF000000"/>
      </right>
      <top/>
      <bottom style="thin">
        <color rgb="FF000000"/>
      </bottom>
      <diagonal/>
    </border>
    <border>
      <left style="thin">
        <color indexed="64"/>
      </left>
      <right style="thin">
        <color indexed="64"/>
      </right>
      <top style="thin">
        <color rgb="FF000000"/>
      </top>
      <bottom/>
      <diagonal/>
    </border>
    <border>
      <left/>
      <right style="medium">
        <color rgb="FF000000"/>
      </right>
      <top style="medium">
        <color rgb="FF000000"/>
      </top>
      <bottom/>
      <diagonal/>
    </border>
    <border>
      <left/>
      <right style="medium">
        <color rgb="FF000000"/>
      </right>
      <top/>
      <bottom/>
      <diagonal/>
    </border>
    <border>
      <left/>
      <right style="medium">
        <color rgb="FF000000"/>
      </right>
      <top/>
      <bottom style="medium">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thin">
        <color rgb="FF000000"/>
      </bottom>
      <diagonal/>
    </border>
    <border>
      <left style="thin">
        <color rgb="FF000000"/>
      </left>
      <right style="thin">
        <color rgb="FF00000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theme="0"/>
      </right>
      <top/>
      <bottom style="thin">
        <color theme="0"/>
      </bottom>
      <diagonal/>
    </border>
    <border>
      <left style="thin">
        <color indexed="64"/>
      </left>
      <right/>
      <top style="thin">
        <color indexed="64"/>
      </top>
      <bottom style="thin">
        <color rgb="FF000000"/>
      </bottom>
      <diagonal/>
    </border>
    <border>
      <left/>
      <right style="thin">
        <color rgb="FF000000"/>
      </right>
      <top style="thin">
        <color indexed="64"/>
      </top>
      <bottom style="thin">
        <color rgb="FF000000"/>
      </bottom>
      <diagonal/>
    </border>
    <border>
      <left style="thin">
        <color indexed="64"/>
      </left>
      <right/>
      <top style="thin">
        <color rgb="FF000000"/>
      </top>
      <bottom style="thin">
        <color rgb="FF000000"/>
      </bottom>
      <diagonal/>
    </border>
    <border>
      <left/>
      <right/>
      <top/>
      <bottom style="thin">
        <color rgb="FF000000"/>
      </bottom>
      <diagonal/>
    </border>
    <border>
      <left style="thin">
        <color indexed="64"/>
      </left>
      <right style="thin">
        <color indexed="64"/>
      </right>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s>
  <cellStyleXfs count="1">
    <xf numFmtId="0" fontId="0" fillId="0" borderId="0"/>
  </cellStyleXfs>
  <cellXfs count="1155">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Border="1" applyAlignment="1">
      <alignment horizontal="center" vertical="center" wrapText="1"/>
    </xf>
    <xf numFmtId="0" fontId="5" fillId="0" borderId="0" xfId="0" applyFont="1" applyBorder="1"/>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5" fillId="0" borderId="1" xfId="0" applyFont="1" applyFill="1" applyBorder="1" applyAlignment="1" applyProtection="1">
      <alignment horizontal="center" vertical="center"/>
      <protection locked="0"/>
    </xf>
    <xf numFmtId="0" fontId="0" fillId="0" borderId="0" xfId="0" applyAlignment="1" applyProtection="1">
      <alignment horizontal="center"/>
      <protection locked="0"/>
    </xf>
    <xf numFmtId="0" fontId="5" fillId="0" borderId="28" xfId="0" applyFont="1" applyBorder="1" applyAlignment="1" applyProtection="1">
      <alignment horizontal="center" vertical="center"/>
      <protection locked="0"/>
    </xf>
    <xf numFmtId="0" fontId="0" fillId="0" borderId="0" xfId="0" applyBorder="1"/>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applyBorder="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9" fillId="0" borderId="0" xfId="0" applyFont="1" applyBorder="1"/>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5" fillId="0" borderId="0" xfId="0" applyFont="1" applyBorder="1" applyAlignment="1">
      <alignment horizont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ont="1" applyFill="1" applyBorder="1" applyAlignment="1">
      <alignment horizontal="center" vertical="center" wrapText="1"/>
    </xf>
    <xf numFmtId="0" fontId="0" fillId="5" borderId="58" xfId="0" applyFont="1" applyFill="1" applyBorder="1" applyAlignment="1">
      <alignment horizontal="left"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6" fillId="0" borderId="0" xfId="0" applyFont="1" applyBorder="1" applyAlignment="1">
      <alignment vertical="center"/>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0" fillId="5" borderId="58" xfId="0" applyFill="1" applyBorder="1" applyAlignment="1">
      <alignment horizontal="center"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Font="1"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Border="1" applyAlignment="1">
      <alignment horizontal="left" vertical="center" wrapText="1"/>
    </xf>
    <xf numFmtId="0" fontId="0" fillId="3" borderId="41" xfId="0" applyFill="1" applyBorder="1" applyAlignment="1"/>
    <xf numFmtId="0" fontId="0" fillId="3" borderId="24" xfId="0" applyFill="1" applyBorder="1" applyAlignment="1"/>
    <xf numFmtId="0" fontId="3" fillId="16" borderId="87" xfId="0" applyFont="1" applyFill="1" applyBorder="1" applyAlignment="1">
      <alignment vertical="center" wrapText="1"/>
    </xf>
    <xf numFmtId="0" fontId="2" fillId="16" borderId="87" xfId="0" applyFont="1" applyFill="1" applyBorder="1" applyAlignment="1">
      <alignment vertical="center" wrapText="1"/>
    </xf>
    <xf numFmtId="0" fontId="2" fillId="16" borderId="87"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22" xfId="0" applyFont="1" applyFill="1" applyBorder="1" applyAlignment="1">
      <alignment horizontal="center" vertical="center" wrapText="1"/>
    </xf>
    <xf numFmtId="0" fontId="3" fillId="16" borderId="87" xfId="0" quotePrefix="1" applyFont="1" applyFill="1" applyBorder="1" applyAlignment="1">
      <alignment vertical="center" wrapText="1"/>
    </xf>
    <xf numFmtId="0" fontId="2" fillId="16" borderId="88" xfId="0" applyFont="1" applyFill="1" applyBorder="1" applyAlignment="1">
      <alignment vertical="center" wrapText="1"/>
    </xf>
    <xf numFmtId="0" fontId="5" fillId="0" borderId="0" xfId="0" applyFont="1" applyFill="1" applyBorder="1"/>
    <xf numFmtId="0" fontId="5" fillId="0" borderId="0" xfId="0" applyFont="1" applyFill="1" applyBorder="1" applyAlignment="1">
      <alignment horizontal="center"/>
    </xf>
    <xf numFmtId="0" fontId="5" fillId="0" borderId="0" xfId="0" applyFont="1" applyFill="1" applyBorder="1" applyAlignment="1">
      <alignment horizontal="center" vertical="top"/>
    </xf>
    <xf numFmtId="0" fontId="6" fillId="0" borderId="0" xfId="0" applyFont="1" applyFill="1" applyBorder="1"/>
    <xf numFmtId="0" fontId="2" fillId="0" borderId="0" xfId="0" applyFont="1" applyFill="1" applyBorder="1" applyAlignment="1">
      <alignment vertical="center" wrapText="1"/>
    </xf>
    <xf numFmtId="0" fontId="3" fillId="0" borderId="0" xfId="0" applyFont="1" applyFill="1" applyBorder="1" applyAlignment="1">
      <alignment vertical="center" wrapText="1"/>
    </xf>
    <xf numFmtId="0" fontId="6" fillId="0" borderId="0" xfId="0" applyFont="1" applyFill="1" applyBorder="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7" fillId="0" borderId="1" xfId="0" applyFont="1" applyBorder="1" applyAlignment="1">
      <alignment horizontal="left" vertical="center" wrapText="1"/>
    </xf>
    <xf numFmtId="0" fontId="7" fillId="0" borderId="1" xfId="0" applyFont="1" applyBorder="1" applyAlignment="1">
      <alignment horizontal="center" vertical="center" wrapText="1"/>
    </xf>
    <xf numFmtId="0" fontId="5" fillId="3" borderId="0" xfId="0" applyFont="1" applyFill="1" applyBorder="1" applyAlignment="1">
      <alignment horizontal="center" vertical="center"/>
    </xf>
    <xf numFmtId="0" fontId="5" fillId="3" borderId="22" xfId="0" applyFont="1" applyFill="1" applyBorder="1" applyAlignment="1">
      <alignment horizontal="center" vertical="center"/>
    </xf>
    <xf numFmtId="0" fontId="6" fillId="3" borderId="0" xfId="0" applyFont="1" applyFill="1" applyBorder="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5" fillId="0" borderId="1" xfId="0" applyFont="1" applyBorder="1" applyAlignment="1">
      <alignment horizontal="left" vertical="center" wrapText="1"/>
    </xf>
    <xf numFmtId="0" fontId="33" fillId="10" borderId="0" xfId="0" applyFont="1" applyFill="1" applyBorder="1" applyAlignment="1">
      <alignment horizontal="center" vertical="center"/>
    </xf>
    <xf numFmtId="0" fontId="33" fillId="3" borderId="0" xfId="0" applyFont="1" applyFill="1" applyBorder="1" applyAlignment="1">
      <alignment horizontal="center" vertical="center"/>
    </xf>
    <xf numFmtId="0" fontId="33" fillId="9" borderId="0" xfId="0" applyFont="1" applyFill="1" applyBorder="1" applyAlignment="1">
      <alignment horizontal="center" vertical="center"/>
    </xf>
    <xf numFmtId="0" fontId="33" fillId="0" borderId="0" xfId="0" applyFont="1" applyBorder="1" applyAlignment="1">
      <alignment horizontal="center" vertical="center"/>
    </xf>
    <xf numFmtId="0" fontId="33" fillId="8" borderId="0" xfId="0" applyFont="1" applyFill="1" applyBorder="1" applyAlignment="1">
      <alignment horizontal="center" vertical="center"/>
    </xf>
    <xf numFmtId="0" fontId="33" fillId="11" borderId="0" xfId="0" applyFont="1" applyFill="1" applyBorder="1" applyAlignment="1">
      <alignment horizontal="center" vertical="center"/>
    </xf>
    <xf numFmtId="0" fontId="0" fillId="3" borderId="22" xfId="0" applyFill="1" applyBorder="1" applyAlignment="1">
      <alignment horizontal="center" vertical="center"/>
    </xf>
    <xf numFmtId="0" fontId="0" fillId="3" borderId="0" xfId="0" applyFill="1" applyBorder="1" applyAlignment="1">
      <alignment horizontal="center" vertical="center"/>
    </xf>
    <xf numFmtId="0" fontId="0" fillId="3" borderId="39" xfId="0" applyFill="1" applyBorder="1" applyAlignment="1">
      <alignment horizontal="center" vertical="center"/>
    </xf>
    <xf numFmtId="0" fontId="5" fillId="0" borderId="0" xfId="0" applyFont="1" applyBorder="1" applyAlignment="1">
      <alignment horizontal="center" vertical="center"/>
    </xf>
    <xf numFmtId="0" fontId="5" fillId="0" borderId="22" xfId="0" applyFont="1" applyBorder="1" applyAlignment="1">
      <alignment horizontal="center" vertical="center"/>
    </xf>
    <xf numFmtId="0" fontId="10" fillId="3" borderId="0" xfId="0" applyFont="1" applyFill="1" applyBorder="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39" fillId="10" borderId="0" xfId="0" applyFont="1" applyFill="1" applyBorder="1" applyAlignment="1">
      <alignment horizontal="center" vertical="center"/>
    </xf>
    <xf numFmtId="0" fontId="39" fillId="3" borderId="0" xfId="0" applyFont="1" applyFill="1" applyBorder="1" applyAlignment="1">
      <alignment horizontal="center" vertical="center"/>
    </xf>
    <xf numFmtId="0" fontId="39" fillId="9" borderId="0" xfId="0" applyFont="1" applyFill="1" applyBorder="1" applyAlignment="1">
      <alignment horizontal="center" vertical="center"/>
    </xf>
    <xf numFmtId="0" fontId="39" fillId="0" borderId="0" xfId="0" applyFont="1" applyBorder="1" applyAlignment="1">
      <alignment horizontal="center" vertical="center"/>
    </xf>
    <xf numFmtId="0" fontId="39" fillId="8" borderId="0" xfId="0" applyFont="1" applyFill="1" applyBorder="1" applyAlignment="1">
      <alignment horizontal="center" vertical="center"/>
    </xf>
    <xf numFmtId="0" fontId="39" fillId="11" borderId="0" xfId="0" applyFont="1" applyFill="1" applyBorder="1" applyAlignment="1">
      <alignment horizontal="center" vertical="center"/>
    </xf>
    <xf numFmtId="0" fontId="40" fillId="3" borderId="0" xfId="0" applyFont="1" applyFill="1" applyBorder="1" applyAlignment="1">
      <alignment horizontal="center" vertical="center"/>
    </xf>
    <xf numFmtId="0" fontId="5" fillId="16" borderId="87" xfId="0" applyFont="1" applyFill="1" applyBorder="1" applyAlignment="1">
      <alignment horizontal="center" vertical="center"/>
    </xf>
    <xf numFmtId="0" fontId="5" fillId="16" borderId="87" xfId="0" applyFont="1" applyFill="1" applyBorder="1"/>
    <xf numFmtId="0" fontId="0" fillId="16" borderId="87" xfId="0" applyFill="1" applyBorder="1"/>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Border="1" applyAlignment="1">
      <alignment vertical="center" wrapText="1"/>
    </xf>
    <xf numFmtId="0" fontId="5" fillId="0" borderId="0" xfId="0" applyFont="1" applyBorder="1" applyAlignment="1">
      <alignment horizontal="left" vertical="center"/>
    </xf>
    <xf numFmtId="0" fontId="7" fillId="0" borderId="0" xfId="0" applyFont="1" applyBorder="1" applyAlignment="1">
      <alignment horizontal="left" vertical="center" wrapText="1"/>
    </xf>
    <xf numFmtId="0" fontId="23" fillId="0" borderId="0" xfId="0" applyFont="1" applyBorder="1" applyAlignment="1">
      <alignment horizontal="left" vertical="center" wrapText="1"/>
    </xf>
    <xf numFmtId="0" fontId="7" fillId="0" borderId="0" xfId="0" applyFont="1" applyBorder="1" applyAlignment="1">
      <alignment horizontal="left" vertical="center"/>
    </xf>
    <xf numFmtId="0" fontId="23" fillId="0" borderId="0" xfId="0" applyFont="1" applyBorder="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2" fillId="0" borderId="1" xfId="0" applyFont="1" applyBorder="1" applyAlignment="1">
      <alignment horizontal="left" vertical="center" wrapText="1"/>
    </xf>
    <xf numFmtId="0" fontId="42" fillId="0" borderId="5" xfId="0" applyFont="1" applyBorder="1" applyAlignment="1">
      <alignment horizontal="left" vertical="center" wrapText="1"/>
    </xf>
    <xf numFmtId="0" fontId="5" fillId="23" borderId="8" xfId="0" applyFont="1" applyFill="1" applyBorder="1" applyAlignment="1">
      <alignmen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1" xfId="0" applyFont="1" applyFill="1" applyBorder="1" applyAlignment="1" applyProtection="1">
      <alignment horizontal="center" vertical="center"/>
    </xf>
    <xf numFmtId="0" fontId="5" fillId="0" borderId="0" xfId="0" applyFont="1" applyAlignment="1">
      <alignment vertical="top"/>
    </xf>
    <xf numFmtId="0" fontId="7" fillId="0" borderId="0" xfId="0" applyFont="1" applyAlignment="1">
      <alignment horizontal="left"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7" fillId="0" borderId="1" xfId="0" applyFont="1" applyBorder="1" applyAlignment="1" applyProtection="1">
      <alignment vertical="center" wrapText="1"/>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pplyProtection="1">
      <alignment horizontal="center" vertical="center" wrapText="1"/>
    </xf>
    <xf numFmtId="0" fontId="6" fillId="15" borderId="28" xfId="0" applyFont="1" applyFill="1" applyBorder="1" applyAlignment="1" applyProtection="1">
      <alignment horizontal="center" vertical="center" wrapText="1"/>
    </xf>
    <xf numFmtId="0" fontId="19" fillId="15" borderId="28" xfId="0" applyFont="1" applyFill="1" applyBorder="1" applyAlignment="1" applyProtection="1">
      <alignment horizontal="center" vertical="center" wrapText="1"/>
    </xf>
    <xf numFmtId="0" fontId="5" fillId="0" borderId="1" xfId="0" applyFont="1" applyBorder="1" applyAlignment="1" applyProtection="1">
      <alignment horizontal="center" vertical="center"/>
    </xf>
    <xf numFmtId="0" fontId="5" fillId="0" borderId="1" xfId="0" applyFont="1" applyFill="1" applyBorder="1" applyAlignment="1" applyProtection="1">
      <alignment horizontal="left" vertical="center" wrapText="1"/>
    </xf>
    <xf numFmtId="0" fontId="5" fillId="0" borderId="0" xfId="0" applyFont="1" applyBorder="1" applyAlignment="1" applyProtection="1">
      <alignment horizontal="left" vertical="center" wrapText="1"/>
    </xf>
    <xf numFmtId="0" fontId="5" fillId="0" borderId="22" xfId="0" applyFont="1" applyBorder="1" applyAlignment="1" applyProtection="1">
      <alignment horizontal="left" vertical="center" wrapText="1"/>
    </xf>
    <xf numFmtId="0" fontId="5" fillId="0" borderId="0" xfId="0" applyFont="1" applyBorder="1" applyProtection="1"/>
    <xf numFmtId="0" fontId="5" fillId="0" borderId="22" xfId="0" applyFont="1" applyBorder="1" applyProtection="1"/>
    <xf numFmtId="0" fontId="5" fillId="0" borderId="41" xfId="0" applyFont="1" applyBorder="1" applyProtection="1"/>
    <xf numFmtId="0" fontId="5" fillId="0" borderId="24" xfId="0" applyFont="1" applyBorder="1" applyProtection="1"/>
    <xf numFmtId="0" fontId="5" fillId="3" borderId="0" xfId="0" applyFont="1" applyFill="1" applyBorder="1" applyAlignment="1" applyProtection="1">
      <alignment horizontal="left" vertical="center" wrapText="1"/>
    </xf>
    <xf numFmtId="0" fontId="5" fillId="3" borderId="36" xfId="0" applyFont="1" applyFill="1" applyBorder="1" applyAlignment="1" applyProtection="1">
      <alignment horizontal="left" vertical="center" wrapText="1"/>
    </xf>
    <xf numFmtId="0" fontId="5" fillId="0" borderId="0" xfId="0" applyFont="1" applyProtection="1"/>
    <xf numFmtId="164" fontId="19" fillId="15" borderId="16" xfId="0" applyNumberFormat="1" applyFont="1" applyFill="1" applyBorder="1" applyAlignment="1" applyProtection="1">
      <alignment horizontal="center" vertical="center" wrapText="1"/>
    </xf>
    <xf numFmtId="165" fontId="5" fillId="0" borderId="60" xfId="0" applyNumberFormat="1" applyFont="1" applyFill="1" applyBorder="1" applyAlignment="1" applyProtection="1">
      <alignment horizontal="center" vertical="center"/>
    </xf>
    <xf numFmtId="164" fontId="5" fillId="0" borderId="60" xfId="0" applyNumberFormat="1" applyFont="1" applyFill="1" applyBorder="1" applyAlignment="1" applyProtection="1">
      <alignment horizontal="center" vertical="center"/>
    </xf>
    <xf numFmtId="0" fontId="0" fillId="0" borderId="96" xfId="0" applyBorder="1" applyAlignment="1" applyProtection="1">
      <alignment vertical="top"/>
      <protection locked="0"/>
    </xf>
    <xf numFmtId="0" fontId="0" fillId="0" borderId="96" xfId="0" applyBorder="1"/>
    <xf numFmtId="0" fontId="0" fillId="0" borderId="97" xfId="0" applyBorder="1"/>
    <xf numFmtId="0" fontId="45" fillId="15" borderId="54" xfId="0" applyFont="1" applyFill="1" applyBorder="1" applyAlignment="1" applyProtection="1">
      <alignment horizontal="center" vertical="center" wrapText="1"/>
    </xf>
    <xf numFmtId="0" fontId="0" fillId="0" borderId="95" xfId="0" applyBorder="1" applyAlignment="1" applyProtection="1">
      <alignment horizontal="center" vertical="top"/>
      <protection locked="0"/>
    </xf>
    <xf numFmtId="0" fontId="1" fillId="0" borderId="1" xfId="0" applyFont="1" applyBorder="1" applyAlignment="1">
      <alignment horizontal="center" vertical="center" wrapText="1"/>
    </xf>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8" xfId="0" applyFont="1" applyFill="1" applyBorder="1" applyAlignment="1">
      <alignment horizontal="left"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5" fillId="0" borderId="1" xfId="0" applyFont="1" applyBorder="1" applyAlignment="1" applyProtection="1">
      <alignment horizontal="center" vertical="center" wrapText="1"/>
      <protection locked="0"/>
    </xf>
    <xf numFmtId="0" fontId="5" fillId="16" borderId="87" xfId="0" applyFont="1" applyFill="1" applyBorder="1" applyAlignment="1">
      <alignment horizontal="left" vertical="center"/>
    </xf>
    <xf numFmtId="0" fontId="5" fillId="0" borderId="1" xfId="0" applyFont="1" applyBorder="1" applyAlignment="1" applyProtection="1">
      <alignment horizontal="left" vertical="center" wrapText="1"/>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pplyProtection="1">
      <alignment horizontal="center" vertical="center"/>
    </xf>
    <xf numFmtId="0" fontId="5" fillId="0" borderId="10" xfId="0" applyFont="1" applyBorder="1" applyAlignment="1" applyProtection="1">
      <alignment horizontal="left" vertical="center" wrapText="1"/>
    </xf>
    <xf numFmtId="0" fontId="5" fillId="0" borderId="10" xfId="0" applyFont="1" applyFill="1" applyBorder="1" applyAlignment="1" applyProtection="1">
      <alignment horizontal="center" vertical="center"/>
      <protection locked="0"/>
    </xf>
    <xf numFmtId="0" fontId="5" fillId="0" borderId="10" xfId="0" applyFont="1" applyFill="1" applyBorder="1" applyAlignment="1" applyProtection="1">
      <alignment horizontal="center" vertical="center"/>
    </xf>
    <xf numFmtId="164" fontId="5" fillId="0" borderId="14" xfId="0" applyNumberFormat="1" applyFont="1" applyFill="1" applyBorder="1" applyAlignment="1" applyProtection="1">
      <alignment horizontal="center" vertical="center"/>
    </xf>
    <xf numFmtId="164" fontId="5" fillId="17" borderId="9" xfId="0" applyNumberFormat="1" applyFont="1" applyFill="1" applyBorder="1" applyAlignment="1" applyProtection="1">
      <alignment vertical="center"/>
    </xf>
    <xf numFmtId="164" fontId="5" fillId="8" borderId="6" xfId="0" applyNumberFormat="1" applyFont="1" applyFill="1" applyBorder="1" applyAlignment="1" applyProtection="1">
      <alignment vertical="center"/>
    </xf>
    <xf numFmtId="0" fontId="23" fillId="3" borderId="0" xfId="0" applyFont="1" applyFill="1" applyAlignment="1">
      <alignment horizontal="left"/>
    </xf>
    <xf numFmtId="0" fontId="7" fillId="0" borderId="1" xfId="0" applyFont="1" applyBorder="1" applyAlignment="1">
      <alignment horizontal="left" vertical="center" wrapText="1"/>
    </xf>
    <xf numFmtId="0" fontId="5" fillId="0" borderId="1" xfId="0" applyFont="1" applyBorder="1" applyAlignment="1" applyProtection="1">
      <alignment horizontal="center" vertical="center" wrapText="1"/>
      <protection locked="0"/>
    </xf>
    <xf numFmtId="0" fontId="0" fillId="0" borderId="99" xfId="0" applyFont="1" applyBorder="1" applyAlignment="1">
      <alignment vertical="top" wrapText="1"/>
    </xf>
    <xf numFmtId="0" fontId="0" fillId="0" borderId="99" xfId="0" applyFont="1" applyBorder="1" applyAlignment="1">
      <alignment horizontal="left" vertical="center" wrapText="1"/>
    </xf>
    <xf numFmtId="0" fontId="0" fillId="25" borderId="99" xfId="0" applyFont="1" applyFill="1" applyBorder="1" applyAlignment="1">
      <alignment horizontal="center" vertical="center" wrapText="1"/>
    </xf>
    <xf numFmtId="0" fontId="50" fillId="25" borderId="99" xfId="0" applyFont="1" applyFill="1" applyBorder="1" applyAlignment="1">
      <alignment vertical="center" wrapText="1"/>
    </xf>
    <xf numFmtId="0" fontId="0" fillId="0" borderId="99" xfId="0" applyFont="1" applyBorder="1" applyAlignment="1">
      <alignment vertical="center" wrapText="1"/>
    </xf>
    <xf numFmtId="0" fontId="0" fillId="0" borderId="99" xfId="0" applyFont="1" applyBorder="1" applyAlignment="1">
      <alignment wrapText="1"/>
    </xf>
    <xf numFmtId="0" fontId="0" fillId="26" borderId="99" xfId="0" applyFont="1" applyFill="1" applyBorder="1" applyAlignment="1">
      <alignment vertical="top" wrapText="1"/>
    </xf>
    <xf numFmtId="0" fontId="51" fillId="0" borderId="99" xfId="0" applyFont="1" applyBorder="1" applyAlignment="1">
      <alignment horizontal="center" vertical="center"/>
    </xf>
    <xf numFmtId="0" fontId="0" fillId="27" borderId="99" xfId="0" applyFont="1" applyFill="1" applyBorder="1" applyAlignment="1">
      <alignment vertical="top" wrapText="1"/>
    </xf>
    <xf numFmtId="0" fontId="0" fillId="27" borderId="100" xfId="0" applyFont="1" applyFill="1" applyBorder="1" applyAlignment="1">
      <alignment vertical="top" wrapText="1"/>
    </xf>
    <xf numFmtId="0" fontId="0" fillId="28" borderId="100" xfId="0" applyFont="1" applyFill="1" applyBorder="1" applyAlignment="1">
      <alignment vertical="top" wrapText="1"/>
    </xf>
    <xf numFmtId="0" fontId="0" fillId="28" borderId="101" xfId="0" applyFont="1" applyFill="1" applyBorder="1" applyAlignment="1">
      <alignment vertical="top" wrapText="1"/>
    </xf>
    <xf numFmtId="0" fontId="51" fillId="0" borderId="102" xfId="0" applyFont="1" applyBorder="1" applyAlignment="1">
      <alignment horizontal="center" vertical="center"/>
    </xf>
    <xf numFmtId="0" fontId="51" fillId="0" borderId="101" xfId="0" applyFont="1" applyBorder="1" applyAlignment="1">
      <alignment wrapText="1"/>
    </xf>
    <xf numFmtId="0" fontId="52" fillId="0" borderId="102" xfId="0" applyFont="1" applyBorder="1"/>
    <xf numFmtId="0" fontId="0" fillId="0" borderId="100" xfId="0" applyFont="1" applyBorder="1" applyAlignment="1">
      <alignment vertical="top" wrapText="1"/>
    </xf>
    <xf numFmtId="0" fontId="51" fillId="0" borderId="99" xfId="0" applyFont="1" applyBorder="1"/>
    <xf numFmtId="0" fontId="0" fillId="0" borderId="101" xfId="0" applyFont="1" applyBorder="1" applyAlignment="1">
      <alignment vertical="top" wrapText="1"/>
    </xf>
    <xf numFmtId="0" fontId="51" fillId="0" borderId="102" xfId="0" applyFont="1" applyBorder="1"/>
    <xf numFmtId="0" fontId="51" fillId="0" borderId="100" xfId="0" applyFont="1" applyBorder="1" applyAlignment="1">
      <alignment wrapText="1"/>
    </xf>
    <xf numFmtId="0" fontId="42" fillId="29" borderId="104" xfId="0" applyFont="1" applyFill="1" applyBorder="1" applyAlignment="1">
      <alignment horizontal="center" vertical="center" wrapText="1"/>
    </xf>
    <xf numFmtId="0" fontId="42" fillId="29" borderId="100" xfId="0" applyFont="1" applyFill="1" applyBorder="1" applyAlignment="1">
      <alignment horizontal="center" vertical="center" wrapText="1"/>
    </xf>
    <xf numFmtId="0" fontId="54" fillId="0" borderId="99" xfId="0" applyFont="1" applyBorder="1" applyAlignment="1">
      <alignment vertical="center" wrapText="1"/>
    </xf>
    <xf numFmtId="0" fontId="0" fillId="29" borderId="108" xfId="0" applyFont="1" applyFill="1" applyBorder="1" applyAlignment="1">
      <alignment horizontal="left" vertical="center" wrapText="1"/>
    </xf>
    <xf numFmtId="0" fontId="0" fillId="29" borderId="102" xfId="0" applyFont="1" applyFill="1" applyBorder="1" applyAlignment="1">
      <alignment horizontal="left" vertical="center" wrapText="1"/>
    </xf>
    <xf numFmtId="0" fontId="0" fillId="0" borderId="99" xfId="0" applyFont="1" applyBorder="1"/>
    <xf numFmtId="49" fontId="1" fillId="0" borderId="2" xfId="0" applyNumberFormat="1"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7" fillId="0" borderId="1" xfId="0" applyFont="1" applyBorder="1" applyAlignment="1">
      <alignment horizontal="left" vertical="center" wrapText="1"/>
    </xf>
    <xf numFmtId="0" fontId="5" fillId="0" borderId="1" xfId="0" applyFont="1" applyBorder="1" applyAlignment="1">
      <alignment horizontal="left" vertical="center" wrapText="1"/>
    </xf>
    <xf numFmtId="0" fontId="9" fillId="0" borderId="1" xfId="0" applyFont="1" applyBorder="1" applyAlignment="1" applyProtection="1">
      <alignment horizontal="left" vertical="center"/>
      <protection locked="0"/>
    </xf>
    <xf numFmtId="0" fontId="7" fillId="0" borderId="28" xfId="0" applyFont="1" applyBorder="1" applyAlignment="1" applyProtection="1">
      <alignment vertical="center" wrapText="1"/>
      <protection locked="0"/>
    </xf>
    <xf numFmtId="0" fontId="15" fillId="5" borderId="14" xfId="0" applyFont="1" applyFill="1" applyBorder="1" applyAlignment="1">
      <alignment horizontal="center" vertical="center"/>
    </xf>
    <xf numFmtId="0" fontId="42" fillId="0" borderId="104" xfId="0" applyFont="1" applyBorder="1"/>
    <xf numFmtId="0" fontId="18" fillId="15" borderId="1" xfId="0" applyFont="1" applyFill="1" applyBorder="1" applyAlignment="1">
      <alignment horizontal="center" vertical="center"/>
    </xf>
    <xf numFmtId="0" fontId="24" fillId="15" borderId="1" xfId="0" applyFont="1" applyFill="1" applyBorder="1" applyAlignment="1">
      <alignment horizontal="center" vertical="center" wrapText="1"/>
    </xf>
    <xf numFmtId="0" fontId="18" fillId="15" borderId="56" xfId="0" applyFont="1" applyFill="1" applyBorder="1" applyAlignment="1">
      <alignment horizontal="center" vertical="center"/>
    </xf>
    <xf numFmtId="0" fontId="23" fillId="3" borderId="0" xfId="0" applyFont="1" applyFill="1" applyAlignment="1">
      <alignment horizontal="left"/>
    </xf>
    <xf numFmtId="0" fontId="24" fillId="15" borderId="60"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0" fillId="0" borderId="128" xfId="0" applyFont="1" applyFill="1" applyBorder="1" applyAlignment="1">
      <alignment horizontal="center" vertical="top" wrapText="1"/>
    </xf>
    <xf numFmtId="0" fontId="0" fillId="0" borderId="37" xfId="0" applyFont="1" applyFill="1" applyBorder="1" applyAlignment="1">
      <alignment horizontal="center" vertical="top" wrapText="1"/>
    </xf>
    <xf numFmtId="0" fontId="42" fillId="0" borderId="107" xfId="0" applyFont="1" applyFill="1" applyBorder="1"/>
    <xf numFmtId="0" fontId="42" fillId="0" borderId="101" xfId="0" applyFont="1" applyFill="1" applyBorder="1"/>
    <xf numFmtId="0" fontId="1" fillId="0" borderId="1" xfId="0" applyFont="1" applyBorder="1" applyAlignment="1">
      <alignment horizontal="left" vertical="center" wrapText="1"/>
    </xf>
    <xf numFmtId="0" fontId="1" fillId="0" borderId="36" xfId="0" applyFont="1" applyBorder="1" applyAlignment="1">
      <alignment horizontal="left" vertical="center" wrapText="1"/>
    </xf>
    <xf numFmtId="0" fontId="7" fillId="0" borderId="7" xfId="0" applyFont="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14" fontId="7" fillId="0" borderId="1" xfId="0" applyNumberFormat="1" applyFont="1" applyBorder="1" applyAlignment="1">
      <alignment horizontal="center" vertical="center" wrapText="1"/>
    </xf>
    <xf numFmtId="0" fontId="15" fillId="24" borderId="5" xfId="0" applyFont="1" applyFill="1" applyBorder="1" applyAlignment="1">
      <alignment horizontal="center" vertical="center" wrapText="1"/>
    </xf>
    <xf numFmtId="0" fontId="42" fillId="0" borderId="104" xfId="0" applyFont="1" applyBorder="1"/>
    <xf numFmtId="0" fontId="42" fillId="0" borderId="100" xfId="0" applyFont="1" applyBorder="1"/>
    <xf numFmtId="0" fontId="42" fillId="29" borderId="103" xfId="0" applyFont="1" applyFill="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 xfId="0" applyFont="1" applyBorder="1" applyAlignment="1" applyProtection="1">
      <alignment horizontal="center" vertical="center" wrapText="1"/>
      <protection locked="0"/>
    </xf>
    <xf numFmtId="0" fontId="42" fillId="29" borderId="1" xfId="0" applyFont="1" applyFill="1" applyBorder="1" applyAlignment="1">
      <alignment horizontal="center" vertical="center" wrapText="1"/>
    </xf>
    <xf numFmtId="0" fontId="42" fillId="0" borderId="1" xfId="0" applyFont="1" applyBorder="1"/>
    <xf numFmtId="0" fontId="42" fillId="29" borderId="104" xfId="0" applyFont="1" applyFill="1" applyBorder="1" applyAlignment="1">
      <alignment horizontal="center" vertical="center" wrapText="1"/>
    </xf>
    <xf numFmtId="0" fontId="42" fillId="0" borderId="107" xfId="0" applyFont="1" applyBorder="1"/>
    <xf numFmtId="0" fontId="42" fillId="0" borderId="101" xfId="0" applyFont="1" applyBorder="1"/>
    <xf numFmtId="0" fontId="24" fillId="15" borderId="1" xfId="0" applyFont="1" applyFill="1" applyBorder="1" applyAlignment="1">
      <alignment horizontal="center" vertical="center" wrapText="1"/>
    </xf>
    <xf numFmtId="0" fontId="18" fillId="15" borderId="1" xfId="0" applyFont="1" applyFill="1" applyBorder="1" applyAlignment="1">
      <alignment horizontal="center" vertical="center" textRotation="255"/>
    </xf>
    <xf numFmtId="0" fontId="7" fillId="0" borderId="10" xfId="0" applyFont="1" applyBorder="1" applyAlignment="1" applyProtection="1">
      <alignment horizontal="center" vertical="center" wrapText="1"/>
      <protection locked="0"/>
    </xf>
    <xf numFmtId="0" fontId="7" fillId="0" borderId="66"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7" fillId="0" borderId="10" xfId="0" applyFont="1" applyBorder="1" applyAlignment="1" applyProtection="1">
      <alignment horizontal="left" vertical="center" wrapText="1"/>
    </xf>
    <xf numFmtId="0" fontId="15" fillId="24" borderId="10" xfId="0" applyFont="1" applyFill="1" applyBorder="1" applyAlignment="1">
      <alignment vertical="center" wrapText="1"/>
    </xf>
    <xf numFmtId="0" fontId="7" fillId="0" borderId="28" xfId="0" applyFont="1" applyBorder="1" applyAlignment="1">
      <alignment horizontal="left" vertical="center" wrapText="1"/>
    </xf>
    <xf numFmtId="0" fontId="9" fillId="0" borderId="109" xfId="0" applyFont="1" applyBorder="1" applyAlignment="1">
      <alignment vertical="top" wrapText="1"/>
    </xf>
    <xf numFmtId="0" fontId="9" fillId="0" borderId="11" xfId="0" applyFont="1" applyBorder="1" applyAlignment="1">
      <alignment vertical="top" wrapText="1"/>
    </xf>
    <xf numFmtId="0" fontId="9" fillId="0" borderId="129" xfId="0" applyFont="1" applyBorder="1" applyAlignment="1">
      <alignment vertical="top" wrapText="1"/>
    </xf>
    <xf numFmtId="0" fontId="7" fillId="0" borderId="60" xfId="0" applyFont="1" applyBorder="1" applyAlignment="1">
      <alignment vertical="center"/>
    </xf>
    <xf numFmtId="0" fontId="7" fillId="0" borderId="69" xfId="0" applyFont="1" applyBorder="1" applyAlignment="1">
      <alignment vertical="center"/>
    </xf>
    <xf numFmtId="0" fontId="7" fillId="24" borderId="1" xfId="0" applyFont="1" applyFill="1" applyBorder="1" applyAlignment="1" applyProtection="1">
      <alignment horizontal="left" vertical="center" wrapText="1"/>
      <protection locked="0"/>
    </xf>
    <xf numFmtId="0" fontId="42" fillId="0" borderId="105" xfId="0" applyFont="1" applyFill="1" applyBorder="1" applyAlignment="1">
      <alignment horizontal="center" vertical="center" wrapText="1"/>
    </xf>
    <xf numFmtId="0" fontId="5" fillId="0" borderId="0" xfId="0" applyFont="1" applyAlignment="1">
      <alignment wrapText="1"/>
    </xf>
    <xf numFmtId="0" fontId="42" fillId="29" borderId="105" xfId="0" applyFont="1" applyFill="1" applyBorder="1" applyAlignment="1">
      <alignment horizontal="center" vertical="center" wrapText="1"/>
    </xf>
    <xf numFmtId="0" fontId="42" fillId="0" borderId="1" xfId="0" applyFont="1" applyFill="1" applyBorder="1" applyAlignment="1">
      <alignment horizontal="center" vertical="center" wrapText="1"/>
    </xf>
    <xf numFmtId="0" fontId="42" fillId="0" borderId="1" xfId="0" applyFont="1" applyFill="1" applyBorder="1"/>
    <xf numFmtId="0" fontId="1" fillId="0" borderId="0" xfId="0" applyFont="1"/>
    <xf numFmtId="0" fontId="7" fillId="0" borderId="66" xfId="0" applyFont="1" applyBorder="1" applyAlignment="1" applyProtection="1">
      <alignment vertical="center" wrapText="1"/>
      <protection locked="0"/>
    </xf>
    <xf numFmtId="0" fontId="23" fillId="0" borderId="10" xfId="0" applyFont="1" applyFill="1" applyBorder="1" applyAlignment="1" applyProtection="1">
      <alignment horizontal="center" vertical="center"/>
      <protection locked="0"/>
    </xf>
    <xf numFmtId="0" fontId="23" fillId="0" borderId="1" xfId="0" applyFont="1" applyFill="1" applyBorder="1" applyAlignment="1" applyProtection="1">
      <alignment horizontal="center" vertical="center" wrapText="1"/>
      <protection locked="0"/>
    </xf>
    <xf numFmtId="0" fontId="23" fillId="0" borderId="10" xfId="0" applyFont="1" applyFill="1" applyBorder="1" applyAlignment="1" applyProtection="1">
      <alignment horizontal="center" vertical="center" wrapText="1"/>
      <protection locked="0"/>
    </xf>
    <xf numFmtId="0" fontId="23" fillId="0" borderId="1" xfId="0" applyFont="1" applyFill="1" applyBorder="1" applyAlignment="1" applyProtection="1">
      <alignment vertical="center" wrapText="1"/>
      <protection locked="0"/>
    </xf>
    <xf numFmtId="0" fontId="59" fillId="0" borderId="0" xfId="0" applyFont="1" applyFill="1"/>
    <xf numFmtId="0" fontId="7" fillId="0" borderId="1" xfId="0" applyFont="1" applyBorder="1" applyAlignment="1">
      <alignment horizontal="left" vertical="center" wrapText="1"/>
    </xf>
    <xf numFmtId="0" fontId="7" fillId="0" borderId="1" xfId="0" applyFont="1" applyBorder="1" applyAlignment="1">
      <alignment horizontal="center" vertical="center" wrapText="1"/>
    </xf>
    <xf numFmtId="0" fontId="13" fillId="0" borderId="0" xfId="0" applyFont="1" applyBorder="1" applyAlignment="1">
      <alignment horizontal="center" vertical="center" wrapText="1"/>
    </xf>
    <xf numFmtId="0" fontId="14" fillId="0" borderId="0" xfId="0" applyFont="1" applyBorder="1" applyAlignment="1">
      <alignment horizontal="center" wrapText="1"/>
    </xf>
    <xf numFmtId="0" fontId="7" fillId="0" borderId="0" xfId="0" applyFont="1" applyBorder="1" applyAlignment="1">
      <alignment horizontal="left" wrapText="1"/>
    </xf>
    <xf numFmtId="0" fontId="7" fillId="0" borderId="0" xfId="0" applyFont="1" applyBorder="1" applyAlignment="1">
      <alignment horizontal="center" wrapText="1"/>
    </xf>
    <xf numFmtId="0" fontId="15" fillId="4" borderId="1" xfId="0" applyFont="1" applyFill="1" applyBorder="1" applyAlignment="1">
      <alignment horizontal="center" vertical="center" wrapText="1"/>
    </xf>
    <xf numFmtId="0" fontId="59" fillId="4" borderId="0" xfId="0" applyFont="1" applyFill="1"/>
    <xf numFmtId="0" fontId="7" fillId="0" borderId="1" xfId="0" applyFont="1" applyBorder="1" applyAlignment="1">
      <alignment horizontal="center" vertical="center" wrapText="1"/>
    </xf>
    <xf numFmtId="0" fontId="7" fillId="0" borderId="1" xfId="0" applyFont="1" applyBorder="1" applyAlignment="1">
      <alignment horizontal="left" vertical="center" wrapText="1"/>
    </xf>
    <xf numFmtId="0" fontId="9" fillId="0" borderId="10" xfId="0" applyFont="1" applyBorder="1" applyAlignment="1" applyProtection="1">
      <alignment vertical="center" wrapText="1"/>
      <protection locked="0"/>
    </xf>
    <xf numFmtId="0" fontId="9" fillId="0" borderId="11" xfId="0" applyFont="1" applyBorder="1" applyAlignment="1" applyProtection="1">
      <alignment vertical="center" wrapText="1"/>
      <protection locked="0"/>
    </xf>
    <xf numFmtId="0" fontId="7" fillId="0" borderId="1" xfId="0" applyFont="1" applyFill="1" applyBorder="1" applyAlignment="1" applyProtection="1">
      <alignment vertical="center" wrapText="1"/>
      <protection locked="0"/>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6"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Border="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Border="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Border="1" applyAlignment="1">
      <alignment horizontal="center"/>
    </xf>
    <xf numFmtId="0" fontId="6" fillId="8" borderId="89" xfId="0" applyFont="1" applyFill="1" applyBorder="1" applyAlignment="1">
      <alignment horizontal="center" vertic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1" fillId="0" borderId="92" xfId="0" applyFont="1" applyBorder="1" applyAlignment="1">
      <alignment horizontal="left" vertical="center" wrapText="1"/>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Border="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wrapText="1"/>
    </xf>
    <xf numFmtId="0" fontId="17" fillId="16" borderId="6" xfId="0" applyFont="1" applyFill="1" applyBorder="1" applyAlignment="1">
      <alignment horizontal="left" vertical="top" wrapText="1"/>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6" fillId="17" borderId="4" xfId="0" applyFont="1" applyFill="1" applyBorder="1" applyAlignment="1" applyProtection="1">
      <alignment horizontal="right" vertical="center"/>
    </xf>
    <xf numFmtId="0" fontId="6" fillId="17" borderId="5" xfId="0" applyFont="1" applyFill="1" applyBorder="1" applyAlignment="1" applyProtection="1">
      <alignment horizontal="right" vertical="center"/>
    </xf>
    <xf numFmtId="0" fontId="6" fillId="15" borderId="83" xfId="0" applyFont="1" applyFill="1" applyBorder="1" applyAlignment="1" applyProtection="1">
      <alignment horizontal="center" vertical="center" wrapText="1"/>
    </xf>
    <xf numFmtId="0" fontId="6" fillId="15" borderId="84" xfId="0" applyFont="1" applyFill="1" applyBorder="1" applyAlignment="1" applyProtection="1">
      <alignment horizontal="center" vertical="center" wrapText="1"/>
    </xf>
    <xf numFmtId="0" fontId="1" fillId="0" borderId="7" xfId="0" applyFont="1" applyBorder="1" applyAlignment="1">
      <alignment horizontal="left" vertical="center" wrapText="1"/>
    </xf>
    <xf numFmtId="0" fontId="1" fillId="0" borderId="9" xfId="0" applyFont="1" applyBorder="1" applyAlignment="1">
      <alignment horizontal="left" vertical="center" wrapText="1"/>
    </xf>
    <xf numFmtId="0" fontId="1" fillId="0" borderId="60" xfId="0" applyFont="1" applyBorder="1" applyAlignment="1">
      <alignment horizontal="left" vertical="center" wrapText="1"/>
    </xf>
    <xf numFmtId="0" fontId="1" fillId="0" borderId="56" xfId="0" applyFont="1" applyBorder="1" applyAlignment="1">
      <alignment horizontal="left" vertical="center" wrapText="1"/>
    </xf>
    <xf numFmtId="0" fontId="1" fillId="0" borderId="69" xfId="0" applyFont="1" applyBorder="1" applyAlignment="1">
      <alignment horizontal="left" vertical="center" wrapText="1"/>
    </xf>
    <xf numFmtId="0" fontId="1" fillId="0" borderId="1" xfId="0" applyFont="1" applyBorder="1" applyAlignment="1">
      <alignment horizontal="left" vertical="center" wrapText="1"/>
    </xf>
    <xf numFmtId="0" fontId="1" fillId="0" borderId="3" xfId="0" applyFont="1" applyBorder="1" applyAlignment="1">
      <alignment horizontal="left" vertical="center" wrapText="1"/>
    </xf>
    <xf numFmtId="0" fontId="6" fillId="17" borderId="26" xfId="0" applyFont="1" applyFill="1" applyBorder="1" applyAlignment="1" applyProtection="1">
      <alignment horizontal="right" vertical="center"/>
    </xf>
    <xf numFmtId="0" fontId="6" fillId="17" borderId="19" xfId="0" applyFont="1" applyFill="1" applyBorder="1" applyAlignment="1" applyProtection="1">
      <alignment horizontal="right" vertical="center"/>
    </xf>
    <xf numFmtId="0" fontId="6" fillId="17" borderId="44" xfId="0" applyFont="1" applyFill="1" applyBorder="1" applyAlignment="1" applyProtection="1">
      <alignment horizontal="right" vertical="center"/>
    </xf>
    <xf numFmtId="0" fontId="0" fillId="0" borderId="19" xfId="0" applyBorder="1" applyAlignment="1" applyProtection="1">
      <alignment horizontal="center"/>
    </xf>
    <xf numFmtId="0" fontId="0" fillId="0" borderId="0" xfId="0" applyBorder="1" applyAlignment="1" applyProtection="1">
      <alignment horizontal="center"/>
    </xf>
    <xf numFmtId="0" fontId="0" fillId="0" borderId="38" xfId="0" applyBorder="1" applyAlignment="1" applyProtection="1">
      <alignment horizontal="center"/>
    </xf>
    <xf numFmtId="0" fontId="1" fillId="16" borderId="5" xfId="0" applyFont="1" applyFill="1" applyBorder="1" applyAlignment="1" applyProtection="1">
      <alignment horizontal="left" vertical="center" wrapText="1"/>
    </xf>
    <xf numFmtId="0" fontId="5" fillId="16" borderId="5" xfId="0" applyFont="1" applyFill="1" applyBorder="1" applyAlignment="1" applyProtection="1">
      <alignment horizontal="left" vertical="center" wrapText="1"/>
    </xf>
    <xf numFmtId="0" fontId="1" fillId="16" borderId="1" xfId="0" applyFont="1" applyFill="1" applyBorder="1" applyAlignment="1" applyProtection="1">
      <alignment vertical="center"/>
    </xf>
    <xf numFmtId="0" fontId="5" fillId="16" borderId="1" xfId="0" applyFont="1" applyFill="1" applyBorder="1" applyAlignment="1" applyProtection="1">
      <alignment vertical="center"/>
    </xf>
    <xf numFmtId="0" fontId="16" fillId="0" borderId="0" xfId="0" applyFont="1" applyBorder="1" applyAlignment="1" applyProtection="1">
      <alignment horizontal="center" vertical="center" wrapText="1"/>
    </xf>
    <xf numFmtId="0" fontId="16" fillId="0" borderId="36" xfId="0" applyFont="1" applyBorder="1" applyAlignment="1" applyProtection="1">
      <alignment horizontal="center" vertical="center" wrapText="1"/>
    </xf>
    <xf numFmtId="0" fontId="16" fillId="0" borderId="38" xfId="0" applyFont="1" applyBorder="1" applyAlignment="1" applyProtection="1">
      <alignment horizontal="center" vertical="center" wrapText="1"/>
    </xf>
    <xf numFmtId="0" fontId="16" fillId="0" borderId="17" xfId="0" applyFont="1" applyBorder="1" applyAlignment="1" applyProtection="1">
      <alignment horizontal="center" vertical="center" wrapText="1"/>
    </xf>
    <xf numFmtId="0" fontId="16" fillId="0" borderId="19" xfId="0" applyFont="1" applyBorder="1" applyAlignment="1" applyProtection="1">
      <alignment horizontal="center" vertical="center" wrapText="1"/>
    </xf>
    <xf numFmtId="0" fontId="16" fillId="0" borderId="44" xfId="0" applyFont="1" applyBorder="1" applyAlignment="1" applyProtection="1">
      <alignment horizontal="center" vertical="center" wrapText="1"/>
    </xf>
    <xf numFmtId="0" fontId="0" fillId="0" borderId="17" xfId="0" applyBorder="1" applyAlignment="1" applyProtection="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38"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5" fillId="0" borderId="1" xfId="0" applyFont="1" applyBorder="1" applyAlignment="1">
      <alignment horizontal="left" vertical="center" wrapText="1"/>
    </xf>
    <xf numFmtId="0" fontId="42" fillId="29" borderId="127" xfId="0" applyFont="1" applyFill="1" applyBorder="1" applyAlignment="1">
      <alignment horizontal="center" vertical="center" wrapText="1"/>
    </xf>
    <xf numFmtId="0" fontId="42" fillId="29" borderId="100" xfId="0" applyFont="1" applyFill="1" applyBorder="1" applyAlignment="1">
      <alignment horizontal="center" vertical="center" wrapText="1"/>
    </xf>
    <xf numFmtId="0" fontId="42" fillId="0" borderId="60" xfId="0" applyFont="1" applyFill="1" applyBorder="1" applyAlignment="1">
      <alignment horizontal="center" vertical="center" wrapText="1"/>
    </xf>
    <xf numFmtId="0" fontId="42" fillId="0" borderId="62" xfId="0" applyFont="1" applyFill="1" applyBorder="1" applyAlignment="1">
      <alignment horizontal="center" vertical="center" wrapText="1"/>
    </xf>
    <xf numFmtId="0" fontId="1" fillId="0" borderId="60" xfId="0" applyFont="1" applyBorder="1" applyAlignment="1">
      <alignment horizontal="center" wrapText="1"/>
    </xf>
    <xf numFmtId="0" fontId="1" fillId="0" borderId="56" xfId="0" applyFont="1" applyBorder="1" applyAlignment="1">
      <alignment horizontal="center" wrapText="1"/>
    </xf>
    <xf numFmtId="0" fontId="1" fillId="0" borderId="62" xfId="0" applyFont="1" applyBorder="1" applyAlignment="1">
      <alignment horizontal="center" wrapText="1"/>
    </xf>
    <xf numFmtId="0" fontId="42" fillId="29" borderId="1" xfId="0" applyFont="1" applyFill="1" applyBorder="1" applyAlignment="1">
      <alignment horizontal="center" vertical="center" wrapText="1"/>
    </xf>
    <xf numFmtId="0" fontId="42" fillId="0" borderId="1" xfId="0" applyFont="1" applyBorder="1"/>
    <xf numFmtId="0" fontId="42" fillId="29" borderId="104" xfId="0" applyFont="1" applyFill="1" applyBorder="1" applyAlignment="1">
      <alignment horizontal="center" vertical="center" wrapText="1"/>
    </xf>
    <xf numFmtId="0" fontId="42" fillId="0" borderId="104" xfId="0" applyFont="1" applyBorder="1"/>
    <xf numFmtId="0" fontId="42" fillId="0" borderId="100" xfId="0" applyFont="1" applyBorder="1"/>
    <xf numFmtId="0" fontId="42" fillId="0" borderId="103" xfId="0" applyFont="1" applyFill="1" applyBorder="1" applyAlignment="1">
      <alignment horizontal="center" vertical="center" wrapText="1"/>
    </xf>
    <xf numFmtId="0" fontId="42" fillId="0" borderId="100" xfId="0" applyFont="1" applyFill="1" applyBorder="1"/>
    <xf numFmtId="0" fontId="42" fillId="0" borderId="104" xfId="0" applyFont="1" applyFill="1" applyBorder="1"/>
    <xf numFmtId="0" fontId="42" fillId="29" borderId="107" xfId="0" applyFont="1" applyFill="1" applyBorder="1" applyAlignment="1">
      <alignment horizontal="center" vertical="center" wrapText="1"/>
    </xf>
    <xf numFmtId="0" fontId="42" fillId="0" borderId="107" xfId="0" applyFont="1" applyBorder="1"/>
    <xf numFmtId="0" fontId="42" fillId="0" borderId="101" xfId="0" applyFont="1" applyBorder="1"/>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42" fillId="29" borderId="128" xfId="0" quotePrefix="1" applyFont="1" applyFill="1" applyBorder="1" applyAlignment="1">
      <alignment horizontal="center" vertical="center" wrapText="1"/>
    </xf>
    <xf numFmtId="0" fontId="42" fillId="0" borderId="128" xfId="0" applyFont="1" applyBorder="1"/>
    <xf numFmtId="0" fontId="42" fillId="0" borderId="106" xfId="0" applyFont="1" applyBorder="1"/>
    <xf numFmtId="0" fontId="1" fillId="0" borderId="62" xfId="0" applyFont="1" applyBorder="1" applyAlignment="1">
      <alignment horizontal="left" vertical="center" wrapText="1"/>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16" fillId="0" borderId="17"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42" fillId="0" borderId="103" xfId="0" applyFont="1" applyFill="1" applyBorder="1" applyAlignment="1">
      <alignment horizontal="center" vertical="center"/>
    </xf>
    <xf numFmtId="0" fontId="5" fillId="0" borderId="0" xfId="0" applyFont="1" applyAlignment="1">
      <alignment horizontal="center"/>
    </xf>
    <xf numFmtId="0" fontId="42" fillId="0" borderId="104" xfId="0" applyFont="1" applyBorder="1" applyAlignment="1">
      <alignment horizontal="center" vertical="center" wrapText="1"/>
    </xf>
    <xf numFmtId="0" fontId="42" fillId="0" borderId="1" xfId="0" applyFont="1" applyBorder="1" applyAlignment="1">
      <alignment horizontal="center" vertical="top" wrapText="1"/>
    </xf>
    <xf numFmtId="0" fontId="42" fillId="29" borderId="60" xfId="0" applyFont="1" applyFill="1" applyBorder="1" applyAlignment="1">
      <alignment horizontal="center" vertical="center" wrapText="1"/>
    </xf>
    <xf numFmtId="0" fontId="42" fillId="29" borderId="62" xfId="0" applyFont="1" applyFill="1" applyBorder="1" applyAlignment="1">
      <alignment horizontal="center" vertical="center" wrapText="1"/>
    </xf>
    <xf numFmtId="0" fontId="42" fillId="29" borderId="130" xfId="0" applyFont="1" applyFill="1" applyBorder="1" applyAlignment="1">
      <alignment horizontal="center" vertical="center" wrapText="1"/>
    </xf>
    <xf numFmtId="0" fontId="42" fillId="29" borderId="131" xfId="0" applyFont="1" applyFill="1" applyBorder="1" applyAlignment="1">
      <alignment horizontal="center" vertical="center" wrapText="1"/>
    </xf>
    <xf numFmtId="0" fontId="23" fillId="3" borderId="37" xfId="0" applyFont="1" applyFill="1" applyBorder="1" applyAlignment="1">
      <alignment horizontal="left"/>
    </xf>
    <xf numFmtId="0" fontId="23" fillId="0" borderId="60" xfId="0"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wrapText="1"/>
      <protection locked="0"/>
    </xf>
    <xf numFmtId="0" fontId="23" fillId="0" borderId="60" xfId="0" applyFont="1" applyFill="1" applyBorder="1" applyAlignment="1" applyProtection="1">
      <alignment horizontal="left" vertical="center"/>
      <protection locked="0"/>
    </xf>
    <xf numFmtId="0" fontId="23" fillId="0" borderId="56" xfId="0" applyFont="1" applyFill="1" applyBorder="1" applyAlignment="1" applyProtection="1">
      <alignment horizontal="left" vertical="center"/>
      <protection locked="0"/>
    </xf>
    <xf numFmtId="0" fontId="23" fillId="0" borderId="62" xfId="0" applyFont="1" applyFill="1" applyBorder="1" applyAlignment="1" applyProtection="1">
      <alignment horizontal="left" vertical="center"/>
      <protection locked="0"/>
    </xf>
    <xf numFmtId="0" fontId="23" fillId="3" borderId="0" xfId="0" applyFont="1" applyFill="1" applyAlignment="1">
      <alignment horizontal="left"/>
    </xf>
    <xf numFmtId="0" fontId="42" fillId="0" borderId="100" xfId="0" applyFont="1" applyFill="1" applyBorder="1" applyAlignment="1">
      <alignment wrapText="1"/>
    </xf>
    <xf numFmtId="0" fontId="28" fillId="29" borderId="103" xfId="0" applyFont="1" applyFill="1" applyBorder="1" applyAlignment="1">
      <alignment horizontal="center" vertical="center" wrapText="1"/>
    </xf>
    <xf numFmtId="0" fontId="53" fillId="29" borderId="103" xfId="0" applyFont="1" applyFill="1" applyBorder="1" applyAlignment="1">
      <alignment horizontal="center" wrapText="1"/>
    </xf>
    <xf numFmtId="0" fontId="42" fillId="29" borderId="103" xfId="0" applyFont="1" applyFill="1" applyBorder="1" applyAlignment="1">
      <alignment horizontal="center" vertical="center"/>
    </xf>
    <xf numFmtId="0" fontId="42" fillId="29" borderId="103" xfId="0" applyFont="1" applyFill="1" applyBorder="1" applyAlignment="1">
      <alignment horizontal="center" vertical="center" wrapText="1"/>
    </xf>
    <xf numFmtId="0" fontId="28" fillId="0" borderId="103" xfId="0" applyFont="1" applyFill="1" applyBorder="1" applyAlignment="1">
      <alignment horizontal="left" vertical="center" wrapText="1"/>
    </xf>
    <xf numFmtId="0" fontId="42" fillId="0" borderId="100" xfId="0" applyFont="1" applyFill="1" applyBorder="1" applyAlignment="1">
      <alignment horizontal="center" vertical="center" wrapText="1"/>
    </xf>
    <xf numFmtId="0" fontId="42" fillId="0" borderId="1" xfId="0" applyFont="1" applyFill="1" applyBorder="1" applyAlignment="1">
      <alignment horizontal="center" vertical="center" wrapText="1"/>
    </xf>
    <xf numFmtId="0" fontId="42" fillId="0" borderId="105" xfId="0" applyFont="1" applyFill="1" applyBorder="1" applyAlignment="1">
      <alignment horizontal="center" vertical="center" wrapText="1"/>
    </xf>
    <xf numFmtId="0" fontId="42" fillId="0" borderId="101" xfId="0" applyFont="1" applyFill="1" applyBorder="1" applyAlignment="1">
      <alignment horizontal="center" vertical="center" wrapText="1"/>
    </xf>
    <xf numFmtId="0" fontId="18" fillId="15" borderId="1" xfId="0" applyFont="1" applyFill="1" applyBorder="1" applyAlignment="1">
      <alignment horizontal="center" vertical="center" textRotation="255"/>
    </xf>
    <xf numFmtId="0" fontId="18" fillId="15" borderId="60" xfId="0" applyFont="1" applyFill="1" applyBorder="1" applyAlignment="1">
      <alignment horizontal="center" wrapText="1"/>
    </xf>
    <xf numFmtId="0" fontId="18" fillId="15" borderId="62" xfId="0" applyFont="1" applyFill="1" applyBorder="1" applyAlignment="1">
      <alignment horizontal="center" wrapText="1"/>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wrapText="1"/>
    </xf>
    <xf numFmtId="0" fontId="18" fillId="15" borderId="62" xfId="0" applyFont="1" applyFill="1" applyBorder="1" applyAlignment="1">
      <alignment horizontal="center" vertical="top" wrapText="1"/>
    </xf>
    <xf numFmtId="0" fontId="18" fillId="15" borderId="60" xfId="0" applyFont="1" applyFill="1" applyBorder="1" applyAlignment="1">
      <alignment horizontal="center" vertical="center"/>
    </xf>
    <xf numFmtId="0" fontId="0" fillId="0" borderId="125" xfId="0" applyFont="1" applyFill="1" applyBorder="1" applyAlignment="1">
      <alignment horizontal="center" vertical="top" wrapText="1"/>
    </xf>
    <xf numFmtId="0" fontId="0" fillId="0" borderId="126" xfId="0" applyFont="1" applyFill="1" applyBorder="1" applyAlignment="1">
      <alignment horizontal="center" vertical="top" wrapText="1"/>
    </xf>
    <xf numFmtId="0" fontId="9" fillId="0" borderId="10"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9" fillId="0" borderId="11"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32" fillId="17" borderId="40" xfId="0" applyFont="1" applyFill="1" applyBorder="1" applyAlignment="1">
      <alignment horizontal="left" vertical="center" wrapText="1"/>
    </xf>
    <xf numFmtId="0" fontId="32" fillId="17" borderId="41" xfId="0" applyFont="1" applyFill="1" applyBorder="1" applyAlignment="1">
      <alignment horizontal="left" vertical="center" wrapText="1"/>
    </xf>
    <xf numFmtId="0" fontId="32"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Border="1" applyAlignment="1">
      <alignment horizontal="center" vertical="center" wrapText="1"/>
    </xf>
    <xf numFmtId="0" fontId="2" fillId="0" borderId="39" xfId="0" applyFont="1" applyBorder="1" applyAlignment="1">
      <alignment horizontal="center" vertical="center" wrapText="1"/>
    </xf>
    <xf numFmtId="0" fontId="2" fillId="0" borderId="0" xfId="0" applyFont="1" applyBorder="1" applyAlignment="1">
      <alignment horizontal="center" vertical="center" wrapText="1"/>
    </xf>
    <xf numFmtId="0" fontId="2" fillId="0" borderId="22" xfId="0" applyFont="1" applyBorder="1" applyAlignment="1">
      <alignment horizontal="center" vertical="center" wrapText="1"/>
    </xf>
    <xf numFmtId="0" fontId="1" fillId="0" borderId="3" xfId="0" applyFont="1" applyBorder="1" applyAlignment="1">
      <alignment horizontal="center" vertical="center" wrapText="1"/>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12" fillId="30" borderId="109" xfId="0" applyFont="1" applyFill="1" applyBorder="1" applyAlignment="1">
      <alignment horizontal="center" vertical="center" wrapText="1"/>
    </xf>
    <xf numFmtId="0" fontId="12" fillId="30" borderId="11" xfId="0" applyFont="1" applyFill="1" applyBorder="1" applyAlignment="1">
      <alignment horizontal="center" vertical="center" wrapText="1"/>
    </xf>
    <xf numFmtId="0" fontId="12" fillId="30" borderId="28" xfId="0" applyFont="1" applyFill="1" applyBorder="1" applyAlignment="1">
      <alignment horizontal="center" vertical="center" wrapText="1"/>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10"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3" borderId="36" xfId="0" applyFont="1" applyFill="1" applyBorder="1" applyAlignment="1">
      <alignment horizontal="center" vertical="center" wrapText="1"/>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11" xfId="0" applyFont="1" applyBorder="1" applyAlignment="1">
      <alignment horizontal="center" vertical="center" wrapText="1"/>
    </xf>
    <xf numFmtId="0" fontId="7" fillId="0" borderId="16" xfId="0" applyFont="1" applyBorder="1" applyAlignment="1">
      <alignment horizontal="left" vertical="center" wrapText="1"/>
    </xf>
    <xf numFmtId="0" fontId="7" fillId="0" borderId="64" xfId="0" applyFont="1" applyBorder="1" applyAlignment="1">
      <alignment horizontal="left" vertical="center"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71" xfId="0" applyNumberFormat="1" applyFont="1" applyBorder="1" applyAlignment="1">
      <alignment horizontal="left" vertical="top" wrapText="1"/>
    </xf>
    <xf numFmtId="0" fontId="7" fillId="0" borderId="15" xfId="0" applyNumberFormat="1" applyFont="1" applyBorder="1" applyAlignment="1">
      <alignment horizontal="left" vertical="top" wrapText="1"/>
    </xf>
    <xf numFmtId="0" fontId="7" fillId="0" borderId="68" xfId="0" applyNumberFormat="1" applyFont="1" applyBorder="1" applyAlignment="1">
      <alignment horizontal="left" vertical="top" wrapText="1"/>
    </xf>
    <xf numFmtId="0" fontId="7" fillId="0" borderId="62" xfId="0" applyNumberFormat="1" applyFont="1" applyBorder="1" applyAlignment="1">
      <alignment horizontal="left" vertical="top" wrapText="1"/>
    </xf>
    <xf numFmtId="0" fontId="7" fillId="0" borderId="1" xfId="0" applyFont="1" applyBorder="1" applyAlignment="1">
      <alignment horizontal="left" vertical="top" wrapText="1"/>
    </xf>
    <xf numFmtId="0" fontId="7" fillId="0" borderId="3" xfId="0" applyFont="1" applyBorder="1" applyAlignment="1">
      <alignment horizontal="left" vertical="top" wrapText="1"/>
    </xf>
    <xf numFmtId="0" fontId="7" fillId="0" borderId="5" xfId="0" applyFont="1" applyBorder="1" applyAlignment="1">
      <alignment horizontal="left" vertical="top" wrapText="1"/>
    </xf>
    <xf numFmtId="0" fontId="7" fillId="0" borderId="6" xfId="0" applyFont="1" applyBorder="1" applyAlignment="1">
      <alignment horizontal="left" vertical="top" wrapText="1"/>
    </xf>
    <xf numFmtId="0" fontId="7" fillId="3" borderId="18" xfId="0" applyFont="1" applyFill="1" applyBorder="1" applyAlignment="1">
      <alignment horizontal="center" vertical="center" wrapText="1"/>
    </xf>
    <xf numFmtId="0" fontId="6" fillId="5" borderId="7" xfId="0" applyFont="1" applyFill="1" applyBorder="1" applyAlignment="1">
      <alignment horizontal="center" vertical="center"/>
    </xf>
    <xf numFmtId="0" fontId="6" fillId="5" borderId="9" xfId="0" applyFont="1" applyFill="1" applyBorder="1" applyAlignment="1">
      <alignment horizontal="center" vertical="center"/>
    </xf>
    <xf numFmtId="0" fontId="6" fillId="5" borderId="8"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1"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5" fillId="0" borderId="70" xfId="0" applyFont="1" applyBorder="1" applyAlignment="1">
      <alignment horizontal="center"/>
    </xf>
    <xf numFmtId="0" fontId="5" fillId="0" borderId="38" xfId="0" applyFont="1" applyBorder="1" applyAlignment="1">
      <alignment horizontal="center"/>
    </xf>
    <xf numFmtId="0" fontId="5" fillId="0" borderId="64" xfId="0" applyFont="1" applyBorder="1" applyAlignment="1">
      <alignment horizontal="center"/>
    </xf>
    <xf numFmtId="0" fontId="5" fillId="0" borderId="26" xfId="0" applyFont="1" applyBorder="1" applyAlignment="1">
      <alignment horizontal="center"/>
    </xf>
    <xf numFmtId="0" fontId="6" fillId="5" borderId="1" xfId="0" applyFont="1" applyFill="1" applyBorder="1" applyAlignment="1">
      <alignment horizontal="center" vertical="center"/>
    </xf>
    <xf numFmtId="0" fontId="7" fillId="17" borderId="2" xfId="0" applyFont="1" applyFill="1" applyBorder="1" applyAlignment="1">
      <alignment horizontal="left" vertical="center" wrapText="1"/>
    </xf>
    <xf numFmtId="0" fontId="7" fillId="17" borderId="1" xfId="0" applyFont="1" applyFill="1" applyBorder="1" applyAlignment="1">
      <alignment horizontal="left" vertical="center" wrapText="1"/>
    </xf>
    <xf numFmtId="0" fontId="7" fillId="17" borderId="3" xfId="0" applyFont="1" applyFill="1" applyBorder="1" applyAlignment="1">
      <alignment horizontal="left" vertical="center" wrapText="1"/>
    </xf>
    <xf numFmtId="0" fontId="7" fillId="17" borderId="4" xfId="0" applyFont="1" applyFill="1" applyBorder="1" applyAlignment="1">
      <alignment horizontal="left" vertical="center" wrapText="1"/>
    </xf>
    <xf numFmtId="0" fontId="7" fillId="17" borderId="5" xfId="0" applyFont="1" applyFill="1" applyBorder="1" applyAlignment="1">
      <alignment horizontal="left" vertical="center" wrapText="1"/>
    </xf>
    <xf numFmtId="0" fontId="7" fillId="17" borderId="6" xfId="0" applyFont="1" applyFill="1" applyBorder="1" applyAlignment="1">
      <alignment horizontal="left" vertical="center" wrapText="1"/>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34" fillId="7" borderId="72" xfId="0" applyFont="1" applyFill="1" applyBorder="1" applyAlignment="1" applyProtection="1">
      <alignment horizontal="center" vertical="center"/>
      <protection locked="0"/>
    </xf>
    <xf numFmtId="0" fontId="34" fillId="8" borderId="72" xfId="0" applyFont="1" applyFill="1" applyBorder="1" applyAlignment="1" applyProtection="1">
      <alignment horizontal="center" vertical="center" wrapText="1"/>
      <protection locked="0"/>
    </xf>
    <xf numFmtId="0" fontId="34" fillId="8" borderId="72" xfId="0" applyFont="1" applyFill="1" applyBorder="1" applyAlignment="1" applyProtection="1">
      <alignment horizontal="center" vertical="center"/>
      <protection locked="0"/>
    </xf>
    <xf numFmtId="0" fontId="34" fillId="9" borderId="72" xfId="0" applyFont="1" applyFill="1" applyBorder="1" applyAlignment="1" applyProtection="1">
      <alignment horizontal="center" vertical="center" wrapText="1"/>
      <protection locked="0"/>
    </xf>
    <xf numFmtId="0" fontId="34" fillId="9" borderId="72"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protection locked="0"/>
    </xf>
    <xf numFmtId="0" fontId="25" fillId="3" borderId="0" xfId="0" applyFont="1" applyFill="1" applyBorder="1" applyAlignment="1">
      <alignment horizontal="center" vertical="center"/>
    </xf>
    <xf numFmtId="0" fontId="34" fillId="7" borderId="75" xfId="0" applyFont="1" applyFill="1" applyBorder="1" applyAlignment="1" applyProtection="1">
      <alignment horizontal="center" vertical="center"/>
      <protection locked="0"/>
    </xf>
    <xf numFmtId="0" fontId="34" fillId="7" borderId="74" xfId="0" applyFont="1" applyFill="1" applyBorder="1" applyAlignment="1" applyProtection="1">
      <alignment horizontal="center" vertical="center"/>
      <protection locked="0"/>
    </xf>
    <xf numFmtId="0" fontId="34" fillId="7" borderId="76" xfId="0" applyFont="1" applyFill="1" applyBorder="1" applyAlignment="1" applyProtection="1">
      <alignment horizontal="center" vertical="center"/>
      <protection locked="0"/>
    </xf>
    <xf numFmtId="0" fontId="34" fillId="7" borderId="77" xfId="0" applyFont="1" applyFill="1" applyBorder="1" applyAlignment="1" applyProtection="1">
      <alignment horizontal="center" vertical="center"/>
      <protection locked="0"/>
    </xf>
    <xf numFmtId="0" fontId="35" fillId="8" borderId="76" xfId="0" applyFont="1" applyFill="1" applyBorder="1" applyAlignment="1" applyProtection="1">
      <alignment horizontal="center" vertical="center"/>
      <protection locked="0"/>
    </xf>
    <xf numFmtId="0" fontId="34" fillId="8"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4" fillId="9" borderId="76" xfId="0" applyFont="1" applyFill="1" applyBorder="1" applyAlignment="1" applyProtection="1">
      <alignment horizontal="center" vertical="center"/>
      <protection locked="0"/>
    </xf>
    <xf numFmtId="0" fontId="34" fillId="9" borderId="77"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wrapText="1"/>
      <protection locked="0"/>
    </xf>
    <xf numFmtId="0" fontId="34" fillId="7" borderId="73" xfId="0" applyFont="1" applyFill="1" applyBorder="1" applyAlignment="1" applyProtection="1">
      <alignment horizontal="center" vertical="center"/>
      <protection locked="0"/>
    </xf>
    <xf numFmtId="0" fontId="6" fillId="3" borderId="0" xfId="0" applyFont="1" applyFill="1" applyBorder="1" applyAlignment="1">
      <alignment horizontal="center" vertical="center"/>
    </xf>
    <xf numFmtId="0" fontId="6" fillId="3" borderId="22" xfId="0" applyFont="1" applyFill="1" applyBorder="1" applyAlignment="1">
      <alignment horizontal="center" vertical="center"/>
    </xf>
    <xf numFmtId="0" fontId="3" fillId="16" borderId="88"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25" fillId="0" borderId="39" xfId="0" applyFont="1" applyBorder="1" applyAlignment="1">
      <alignment horizontal="center" vertical="center" textRotation="90"/>
    </xf>
    <xf numFmtId="0" fontId="34" fillId="9" borderId="79" xfId="0" applyFont="1" applyFill="1" applyBorder="1" applyAlignment="1" applyProtection="1">
      <alignment horizontal="center" vertical="center"/>
      <protection locked="0"/>
    </xf>
    <xf numFmtId="0" fontId="34" fillId="9" borderId="73" xfId="0" applyFont="1" applyFill="1" applyBorder="1" applyAlignment="1" applyProtection="1">
      <alignment horizontal="center" vertical="center"/>
      <protection locked="0"/>
    </xf>
    <xf numFmtId="0" fontId="34" fillId="8" borderId="75" xfId="0" applyFont="1" applyFill="1" applyBorder="1" applyAlignment="1" applyProtection="1">
      <alignment horizontal="center" vertical="center"/>
      <protection locked="0"/>
    </xf>
    <xf numFmtId="0" fontId="34" fillId="8" borderId="73" xfId="0" applyFont="1" applyFill="1" applyBorder="1" applyAlignment="1" applyProtection="1">
      <alignment horizontal="center" vertical="center"/>
      <protection locked="0"/>
    </xf>
    <xf numFmtId="0" fontId="3" fillId="16" borderId="88"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40" fillId="7" borderId="72" xfId="0" applyFont="1" applyFill="1" applyBorder="1" applyAlignment="1" applyProtection="1">
      <alignment horizontal="center" vertical="center"/>
      <protection locked="0"/>
    </xf>
    <xf numFmtId="0" fontId="40" fillId="8" borderId="72" xfId="0" applyFont="1" applyFill="1" applyBorder="1" applyAlignment="1" applyProtection="1">
      <alignment horizontal="center" vertical="center" wrapText="1"/>
      <protection locked="0"/>
    </xf>
    <xf numFmtId="0" fontId="40" fillId="8" borderId="72" xfId="0" applyFont="1" applyFill="1" applyBorder="1" applyAlignment="1" applyProtection="1">
      <alignment horizontal="center" vertical="center"/>
      <protection locked="0"/>
    </xf>
    <xf numFmtId="0" fontId="40" fillId="9" borderId="72" xfId="0" applyFont="1" applyFill="1" applyBorder="1" applyAlignment="1" applyProtection="1">
      <alignment horizontal="center" vertical="center" wrapText="1"/>
      <protection locked="0"/>
    </xf>
    <xf numFmtId="0" fontId="40" fillId="9" borderId="72"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protection locked="0"/>
    </xf>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8"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8"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40" fillId="9" borderId="79" xfId="0" applyFont="1" applyFill="1" applyBorder="1" applyAlignment="1" applyProtection="1">
      <alignment horizontal="center" vertical="center"/>
      <protection locked="0"/>
    </xf>
    <xf numFmtId="0" fontId="40" fillId="9" borderId="73" xfId="0" applyFont="1" applyFill="1" applyBorder="1" applyAlignment="1" applyProtection="1">
      <alignment horizontal="center" vertical="center"/>
      <protection locked="0"/>
    </xf>
    <xf numFmtId="0" fontId="40" fillId="8" borderId="75" xfId="0" applyFont="1" applyFill="1" applyBorder="1" applyAlignment="1" applyProtection="1">
      <alignment horizontal="center" vertical="center"/>
      <protection locked="0"/>
    </xf>
    <xf numFmtId="0" fontId="40" fillId="8" borderId="73"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wrapText="1"/>
      <protection locked="0"/>
    </xf>
    <xf numFmtId="0" fontId="40" fillId="7" borderId="75" xfId="0" applyFont="1" applyFill="1" applyBorder="1" applyAlignment="1" applyProtection="1">
      <alignment horizontal="center" vertical="center"/>
      <protection locked="0"/>
    </xf>
    <xf numFmtId="0" fontId="40" fillId="7" borderId="73" xfId="0" applyFont="1" applyFill="1" applyBorder="1" applyAlignment="1" applyProtection="1">
      <alignment horizontal="center" vertical="center"/>
      <protection locked="0"/>
    </xf>
    <xf numFmtId="0" fontId="40" fillId="7" borderId="74" xfId="0" applyFont="1" applyFill="1" applyBorder="1" applyAlignment="1" applyProtection="1">
      <alignment horizontal="center" vertical="center"/>
      <protection locked="0"/>
    </xf>
    <xf numFmtId="0" fontId="40" fillId="7" borderId="76" xfId="0" applyFont="1" applyFill="1" applyBorder="1" applyAlignment="1" applyProtection="1">
      <alignment horizontal="center" vertical="center"/>
      <protection locked="0"/>
    </xf>
    <xf numFmtId="0" fontId="40" fillId="7" borderId="77" xfId="0" applyFont="1" applyFill="1" applyBorder="1" applyAlignment="1" applyProtection="1">
      <alignment horizontal="center" vertical="center"/>
      <protection locked="0"/>
    </xf>
    <xf numFmtId="0" fontId="41" fillId="8" borderId="76" xfId="0" applyFont="1" applyFill="1" applyBorder="1" applyAlignment="1" applyProtection="1">
      <alignment horizontal="center" vertical="center"/>
      <protection locked="0"/>
    </xf>
    <xf numFmtId="0" fontId="40" fillId="8"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0" fillId="9" borderId="76" xfId="0" applyFont="1" applyFill="1" applyBorder="1" applyAlignment="1" applyProtection="1">
      <alignment horizontal="center" vertical="center"/>
      <protection locked="0"/>
    </xf>
    <xf numFmtId="0" fontId="40" fillId="9" borderId="77"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wrapText="1"/>
      <protection locked="0"/>
    </xf>
    <xf numFmtId="0" fontId="36" fillId="8" borderId="31" xfId="0" applyFont="1" applyFill="1" applyBorder="1" applyAlignment="1" applyProtection="1">
      <alignment horizontal="center" vertical="center"/>
      <protection locked="0"/>
    </xf>
    <xf numFmtId="0" fontId="36" fillId="9" borderId="51" xfId="0" applyFont="1" applyFill="1" applyBorder="1" applyAlignment="1" applyProtection="1">
      <alignment horizontal="center" vertical="center" wrapText="1"/>
      <protection locked="0"/>
    </xf>
    <xf numFmtId="0" fontId="36" fillId="9" borderId="52" xfId="0" applyFont="1" applyFill="1" applyBorder="1" applyAlignment="1" applyProtection="1">
      <alignment horizontal="center" vertical="center"/>
      <protection locked="0"/>
    </xf>
    <xf numFmtId="0" fontId="36" fillId="10" borderId="31" xfId="0" applyFont="1" applyFill="1" applyBorder="1" applyAlignment="1" applyProtection="1">
      <alignment horizontal="center" vertical="center"/>
      <protection locked="0"/>
    </xf>
    <xf numFmtId="0" fontId="11" fillId="3" borderId="0" xfId="0" applyFont="1" applyFill="1" applyBorder="1" applyAlignment="1">
      <alignment horizontal="center" vertical="center"/>
    </xf>
    <xf numFmtId="0" fontId="10" fillId="3" borderId="0" xfId="0" applyFont="1" applyFill="1" applyBorder="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6" fillId="9"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protection locked="0"/>
    </xf>
    <xf numFmtId="0" fontId="36" fillId="8" borderId="33" xfId="0" applyFont="1" applyFill="1" applyBorder="1" applyAlignment="1" applyProtection="1">
      <alignment horizontal="center" vertical="center"/>
      <protection locked="0"/>
    </xf>
    <xf numFmtId="0" fontId="36" fillId="10" borderId="51" xfId="0" applyFont="1" applyFill="1" applyBorder="1" applyAlignment="1" applyProtection="1">
      <alignment horizontal="center" vertical="center" wrapText="1"/>
      <protection locked="0"/>
    </xf>
    <xf numFmtId="0" fontId="36" fillId="10" borderId="52" xfId="0" applyFont="1" applyFill="1" applyBorder="1" applyAlignment="1" applyProtection="1">
      <alignment horizontal="center" vertical="center" wrapText="1"/>
      <protection locked="0"/>
    </xf>
    <xf numFmtId="0" fontId="36" fillId="7"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wrapText="1"/>
      <protection locked="0"/>
    </xf>
    <xf numFmtId="0" fontId="36" fillId="7" borderId="34" xfId="0" applyFont="1" applyFill="1" applyBorder="1" applyAlignment="1" applyProtection="1">
      <alignment horizontal="center" vertical="center"/>
      <protection locked="0"/>
    </xf>
    <xf numFmtId="0" fontId="36" fillId="7" borderId="31" xfId="0" applyFont="1" applyFill="1" applyBorder="1" applyAlignment="1" applyProtection="1">
      <alignment horizontal="center" vertical="center"/>
      <protection locked="0"/>
    </xf>
    <xf numFmtId="0" fontId="36" fillId="7" borderId="32" xfId="0" applyFont="1" applyFill="1" applyBorder="1" applyAlignment="1" applyProtection="1">
      <alignment horizontal="center" vertical="center"/>
      <protection locked="0"/>
    </xf>
    <xf numFmtId="0" fontId="36" fillId="8" borderId="32" xfId="0" applyFont="1" applyFill="1" applyBorder="1" applyAlignment="1" applyProtection="1">
      <alignment horizontal="center" vertical="center"/>
      <protection locked="0"/>
    </xf>
    <xf numFmtId="0" fontId="36" fillId="9"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38" fillId="9" borderId="31" xfId="0" applyFont="1" applyFill="1" applyBorder="1" applyAlignment="1" applyProtection="1">
      <alignment horizontal="center" vertical="center"/>
      <protection locked="0"/>
    </xf>
    <xf numFmtId="0" fontId="38"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Border="1" applyAlignment="1">
      <alignment horizontal="center" vertical="center" wrapText="1"/>
    </xf>
    <xf numFmtId="0" fontId="5" fillId="16" borderId="2" xfId="0" applyFont="1" applyFill="1" applyBorder="1" applyAlignment="1">
      <alignment horizontal="left" vertical="center"/>
    </xf>
    <xf numFmtId="0" fontId="17" fillId="16" borderId="4" xfId="0" applyFont="1" applyFill="1" applyBorder="1" applyAlignment="1">
      <alignment horizontal="left" vertical="center" wrapText="1"/>
    </xf>
    <xf numFmtId="0" fontId="17" fillId="16" borderId="5" xfId="0" applyFont="1" applyFill="1" applyBorder="1" applyAlignment="1">
      <alignment horizontal="left" vertical="center" wrapText="1"/>
    </xf>
    <xf numFmtId="0" fontId="17"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2" xfId="0" applyFont="1" applyFill="1" applyBorder="1" applyAlignment="1">
      <alignment horizontal="left" vertical="center" wrapText="1"/>
    </xf>
    <xf numFmtId="0" fontId="5" fillId="3" borderId="0" xfId="0" applyFont="1" applyFill="1" applyBorder="1" applyAlignment="1">
      <alignment horizontal="center" vertical="center"/>
    </xf>
    <xf numFmtId="0" fontId="5" fillId="3" borderId="22" xfId="0" applyFont="1" applyFill="1" applyBorder="1" applyAlignment="1">
      <alignment horizontal="center" vertical="center"/>
    </xf>
    <xf numFmtId="0" fontId="34" fillId="10" borderId="120" xfId="0" applyFont="1" applyFill="1" applyBorder="1" applyAlignment="1" applyProtection="1">
      <alignment horizontal="center" vertical="center" wrapText="1"/>
      <protection locked="0"/>
    </xf>
    <xf numFmtId="0" fontId="34" fillId="10" borderId="123" xfId="0" applyFont="1" applyFill="1" applyBorder="1" applyAlignment="1" applyProtection="1">
      <alignment horizontal="center" vertical="center" wrapText="1"/>
      <protection locked="0"/>
    </xf>
    <xf numFmtId="0" fontId="34" fillId="10" borderId="120" xfId="0" applyFont="1" applyFill="1" applyBorder="1" applyAlignment="1" applyProtection="1">
      <alignment horizontal="center" vertical="center"/>
      <protection locked="0"/>
    </xf>
    <xf numFmtId="0" fontId="34" fillId="10" borderId="123" xfId="0" applyFont="1" applyFill="1" applyBorder="1" applyAlignment="1" applyProtection="1">
      <alignment horizontal="center" vertical="center"/>
      <protection locked="0"/>
    </xf>
    <xf numFmtId="0" fontId="34" fillId="7" borderId="122" xfId="0" applyFont="1" applyFill="1" applyBorder="1" applyAlignment="1" applyProtection="1">
      <alignment horizontal="center" vertical="center"/>
      <protection locked="0"/>
    </xf>
    <xf numFmtId="0" fontId="34" fillId="7" borderId="124" xfId="0" applyFont="1" applyFill="1" applyBorder="1" applyAlignment="1" applyProtection="1">
      <alignment horizontal="center" vertical="center"/>
      <protection locked="0"/>
    </xf>
    <xf numFmtId="0" fontId="34" fillId="7" borderId="120" xfId="0" applyFont="1" applyFill="1" applyBorder="1" applyAlignment="1" applyProtection="1">
      <alignment horizontal="center" vertical="center"/>
      <protection locked="0"/>
    </xf>
    <xf numFmtId="0" fontId="34" fillId="7" borderId="123" xfId="0" applyFont="1" applyFill="1" applyBorder="1" applyAlignment="1" applyProtection="1">
      <alignment horizontal="center" vertical="center"/>
      <protection locked="0"/>
    </xf>
    <xf numFmtId="0" fontId="34" fillId="8" borderId="120" xfId="0" applyFont="1" applyFill="1" applyBorder="1" applyAlignment="1" applyProtection="1">
      <alignment horizontal="center" vertical="center" wrapText="1"/>
      <protection locked="0"/>
    </xf>
    <xf numFmtId="0" fontId="34" fillId="8" borderId="123" xfId="0" applyFont="1" applyFill="1" applyBorder="1" applyAlignment="1" applyProtection="1">
      <alignment horizontal="center" vertical="center" wrapText="1"/>
      <protection locked="0"/>
    </xf>
    <xf numFmtId="0" fontId="34" fillId="9" borderId="120" xfId="0" applyFont="1" applyFill="1" applyBorder="1" applyAlignment="1" applyProtection="1">
      <alignment horizontal="center" vertical="center" wrapText="1"/>
      <protection locked="0"/>
    </xf>
    <xf numFmtId="0" fontId="34" fillId="9" borderId="123" xfId="0" applyFont="1" applyFill="1" applyBorder="1" applyAlignment="1" applyProtection="1">
      <alignment horizontal="center" vertical="center" wrapText="1"/>
      <protection locked="0"/>
    </xf>
    <xf numFmtId="0" fontId="34" fillId="9" borderId="120" xfId="0" applyFont="1" applyFill="1" applyBorder="1" applyAlignment="1" applyProtection="1">
      <alignment horizontal="center" vertical="center"/>
      <protection locked="0"/>
    </xf>
    <xf numFmtId="0" fontId="34" fillId="9" borderId="123" xfId="0" applyFont="1" applyFill="1" applyBorder="1" applyAlignment="1" applyProtection="1">
      <alignment horizontal="center" vertical="center"/>
      <protection locked="0"/>
    </xf>
    <xf numFmtId="0" fontId="34" fillId="9" borderId="122" xfId="0" applyFont="1" applyFill="1" applyBorder="1" applyAlignment="1" applyProtection="1">
      <alignment horizontal="center" vertical="center"/>
      <protection locked="0"/>
    </xf>
    <xf numFmtId="0" fontId="34" fillId="9" borderId="124" xfId="0" applyFont="1" applyFill="1" applyBorder="1" applyAlignment="1" applyProtection="1">
      <alignment horizontal="center" vertical="center"/>
      <protection locked="0"/>
    </xf>
    <xf numFmtId="0" fontId="34" fillId="9" borderId="121" xfId="0" applyFont="1" applyFill="1" applyBorder="1" applyAlignment="1" applyProtection="1">
      <alignment horizontal="center" vertical="center"/>
      <protection locked="0"/>
    </xf>
    <xf numFmtId="0" fontId="35" fillId="9" borderId="120" xfId="0" applyFont="1" applyFill="1" applyBorder="1" applyAlignment="1" applyProtection="1">
      <alignment horizontal="center" vertical="center"/>
      <protection locked="0"/>
    </xf>
    <xf numFmtId="0" fontId="35" fillId="9" borderId="121" xfId="0" applyFont="1" applyFill="1" applyBorder="1" applyAlignment="1" applyProtection="1">
      <alignment horizontal="center" vertical="center"/>
      <protection locked="0"/>
    </xf>
    <xf numFmtId="0" fontId="35" fillId="8" borderId="120" xfId="0" applyFont="1" applyFill="1" applyBorder="1" applyAlignment="1" applyProtection="1">
      <alignment horizontal="center" vertical="center"/>
      <protection locked="0"/>
    </xf>
    <xf numFmtId="0" fontId="35" fillId="8" borderId="121" xfId="0" applyFont="1" applyFill="1" applyBorder="1" applyAlignment="1" applyProtection="1">
      <alignment horizontal="center" vertical="center"/>
      <protection locked="0"/>
    </xf>
    <xf numFmtId="0" fontId="34" fillId="7" borderId="121" xfId="0" applyFont="1" applyFill="1" applyBorder="1" applyAlignment="1" applyProtection="1">
      <alignment horizontal="center" vertical="center"/>
      <protection locked="0"/>
    </xf>
    <xf numFmtId="0" fontId="34" fillId="7" borderId="79" xfId="0" applyFont="1" applyFill="1" applyBorder="1" applyAlignment="1" applyProtection="1">
      <alignment horizontal="center" vertical="center"/>
      <protection locked="0"/>
    </xf>
    <xf numFmtId="0" fontId="34" fillId="8" borderId="120" xfId="0" applyFont="1" applyFill="1" applyBorder="1" applyAlignment="1" applyProtection="1">
      <alignment horizontal="center" vertical="center"/>
      <protection locked="0"/>
    </xf>
    <xf numFmtId="0" fontId="34" fillId="8" borderId="123" xfId="0" applyFont="1" applyFill="1" applyBorder="1" applyAlignment="1" applyProtection="1">
      <alignment horizontal="center" vertical="center"/>
      <protection locked="0"/>
    </xf>
    <xf numFmtId="0" fontId="34" fillId="8" borderId="122" xfId="0" applyFont="1" applyFill="1" applyBorder="1" applyAlignment="1" applyProtection="1">
      <alignment horizontal="center" vertical="center"/>
      <protection locked="0"/>
    </xf>
    <xf numFmtId="0" fontId="34" fillId="8" borderId="124" xfId="0" applyFont="1" applyFill="1" applyBorder="1" applyAlignment="1" applyProtection="1">
      <alignment horizontal="center" vertical="center"/>
      <protection locked="0"/>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5" fillId="0" borderId="46"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29" xfId="0" applyFont="1" applyFill="1" applyBorder="1" applyAlignment="1">
      <alignment horizontal="center" vertical="center" wrapText="1"/>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0" borderId="7"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57" fillId="0" borderId="116" xfId="0" applyFont="1" applyFill="1" applyBorder="1" applyAlignment="1">
      <alignment horizontal="left" vertical="top" wrapText="1"/>
    </xf>
    <xf numFmtId="0" fontId="42" fillId="0" borderId="117" xfId="0" applyFont="1" applyFill="1" applyBorder="1"/>
    <xf numFmtId="0" fontId="42" fillId="0" borderId="118" xfId="0" applyFont="1" applyFill="1" applyBorder="1"/>
    <xf numFmtId="0" fontId="42" fillId="0" borderId="116" xfId="0" applyFont="1" applyFill="1" applyBorder="1" applyAlignment="1">
      <alignment horizontal="left" vertical="top"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1" fillId="0" borderId="20" xfId="0" applyFont="1" applyBorder="1" applyAlignment="1">
      <alignment horizontal="center"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6" fillId="0" borderId="43" xfId="0" applyFont="1" applyBorder="1" applyAlignment="1">
      <alignment horizontal="center" vertical="center" wrapText="1"/>
    </xf>
    <xf numFmtId="0" fontId="46" fillId="0" borderId="19" xfId="0" applyFont="1" applyBorder="1" applyAlignment="1">
      <alignment horizontal="center" vertical="center" wrapText="1"/>
    </xf>
    <xf numFmtId="0" fontId="46" fillId="0" borderId="44" xfId="0" applyFont="1" applyBorder="1" applyAlignment="1">
      <alignment horizontal="center" vertical="center" wrapText="1"/>
    </xf>
    <xf numFmtId="0" fontId="46" fillId="0" borderId="18" xfId="0" applyFont="1" applyBorder="1" applyAlignment="1">
      <alignment horizontal="center" vertical="center" wrapText="1"/>
    </xf>
    <xf numFmtId="0" fontId="46" fillId="0" borderId="0" xfId="0" applyFont="1" applyBorder="1" applyAlignment="1">
      <alignment horizontal="center" vertical="center" wrapText="1"/>
    </xf>
    <xf numFmtId="0" fontId="46" fillId="0" borderId="36"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5" xfId="0" applyFont="1" applyBorder="1" applyAlignment="1">
      <alignment horizontal="center" vertical="center" wrapText="1"/>
    </xf>
    <xf numFmtId="0" fontId="1" fillId="0" borderId="113" xfId="0" applyFont="1" applyBorder="1" applyAlignment="1">
      <alignment horizontal="center" vertical="center" wrapText="1"/>
    </xf>
    <xf numFmtId="0" fontId="42" fillId="0" borderId="114" xfId="0" applyFont="1" applyBorder="1"/>
    <xf numFmtId="0" fontId="42" fillId="0" borderId="115" xfId="0" applyFont="1" applyBorder="1"/>
    <xf numFmtId="0" fontId="6" fillId="13" borderId="11" xfId="0" applyFont="1" applyFill="1" applyBorder="1" applyAlignment="1">
      <alignment horizontal="center" vertical="center"/>
    </xf>
    <xf numFmtId="0" fontId="0" fillId="0" borderId="110" xfId="0" applyBorder="1" applyAlignment="1">
      <alignment horizontal="center" vertical="center" wrapText="1"/>
    </xf>
    <xf numFmtId="0" fontId="55" fillId="0" borderId="111" xfId="0" applyFont="1" applyBorder="1" applyAlignment="1">
      <alignment vertical="center"/>
    </xf>
    <xf numFmtId="0" fontId="55" fillId="0" borderId="112" xfId="0" applyFont="1" applyBorder="1" applyAlignment="1">
      <alignment vertical="center"/>
    </xf>
    <xf numFmtId="0" fontId="1" fillId="0" borderId="116" xfId="0" applyFont="1" applyBorder="1" applyAlignment="1">
      <alignment horizontal="center" vertical="center" wrapText="1"/>
    </xf>
    <xf numFmtId="0" fontId="42" fillId="0" borderId="117" xfId="0" applyFont="1" applyBorder="1"/>
    <xf numFmtId="0" fontId="42" fillId="0" borderId="118" xfId="0" applyFont="1" applyBorder="1"/>
    <xf numFmtId="0" fontId="1" fillId="0" borderId="30" xfId="0" applyFont="1" applyBorder="1" applyAlignment="1">
      <alignment horizontal="center" vertical="center" wrapText="1"/>
    </xf>
    <xf numFmtId="0" fontId="0" fillId="0" borderId="116" xfId="0" applyFill="1" applyBorder="1" applyAlignment="1">
      <alignment horizontal="left" vertical="top" wrapText="1"/>
    </xf>
    <xf numFmtId="0" fontId="56" fillId="0" borderId="116" xfId="0" applyFont="1" applyFill="1" applyBorder="1" applyAlignment="1">
      <alignment horizontal="left" vertical="center" wrapText="1"/>
    </xf>
    <xf numFmtId="0" fontId="55" fillId="0" borderId="117" xfId="0" applyFont="1" applyFill="1" applyBorder="1" applyAlignment="1">
      <alignment vertical="center"/>
    </xf>
    <xf numFmtId="0" fontId="55" fillId="0" borderId="118" xfId="0" applyFont="1" applyFill="1" applyBorder="1" applyAlignment="1">
      <alignment vertical="center"/>
    </xf>
    <xf numFmtId="0" fontId="6" fillId="0" borderId="65" xfId="0" applyFont="1" applyFill="1" applyBorder="1" applyAlignment="1">
      <alignment horizontal="center" vertical="center"/>
    </xf>
    <xf numFmtId="0" fontId="6" fillId="0" borderId="66" xfId="0" applyFont="1" applyFill="1" applyBorder="1" applyAlignment="1">
      <alignment horizontal="center" vertical="center"/>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0" fillId="0" borderId="102" xfId="0" applyBorder="1" applyAlignment="1">
      <alignment horizontal="left" vertical="top" wrapText="1"/>
    </xf>
    <xf numFmtId="0" fontId="42" fillId="0" borderId="119" xfId="0" applyFont="1" applyBorder="1"/>
    <xf numFmtId="0" fontId="42" fillId="0" borderId="108" xfId="0" applyFont="1" applyBorder="1"/>
    <xf numFmtId="0" fontId="5" fillId="0" borderId="10" xfId="0" applyFont="1" applyBorder="1" applyAlignment="1" applyProtection="1">
      <alignment horizontal="center" vertical="center" wrapText="1"/>
      <protection locked="0"/>
    </xf>
    <xf numFmtId="0" fontId="0" fillId="0" borderId="30" xfId="0" applyBorder="1" applyAlignment="1">
      <alignment horizontal="center"/>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6"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29" xfId="0" applyFont="1" applyBorder="1" applyAlignment="1">
      <alignment horizontal="center" vertical="center"/>
    </xf>
    <xf numFmtId="0" fontId="5" fillId="0" borderId="47" xfId="0" applyFont="1" applyBorder="1" applyAlignment="1">
      <alignment horizontal="center" vertical="center" wrapText="1"/>
    </xf>
    <xf numFmtId="0" fontId="0" fillId="0" borderId="30" xfId="0" applyFont="1" applyBorder="1" applyAlignment="1">
      <alignment horizontal="center"/>
    </xf>
    <xf numFmtId="0" fontId="0" fillId="0" borderId="20" xfId="0" applyFont="1" applyBorder="1" applyAlignment="1">
      <alignment horizontal="center"/>
    </xf>
    <xf numFmtId="0" fontId="0" fillId="0" borderId="45" xfId="0" applyFont="1" applyBorder="1" applyAlignment="1">
      <alignment horizontal="center"/>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ont="1" applyFill="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5" fillId="6" borderId="3" xfId="0" applyFont="1" applyFill="1" applyBorder="1" applyAlignment="1">
      <alignment horizontal="center" vertical="center" wrapText="1"/>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8" fillId="16" borderId="88" xfId="0" applyFont="1" applyFill="1" applyBorder="1" applyAlignment="1">
      <alignment horizontal="left"/>
    </xf>
    <xf numFmtId="0" fontId="8" fillId="16" borderId="84" xfId="0" applyFont="1" applyFill="1" applyBorder="1" applyAlignment="1">
      <alignment horizontal="left"/>
    </xf>
    <xf numFmtId="0" fontId="9" fillId="16" borderId="88"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36" fillId="9" borderId="98" xfId="0" applyFont="1" applyFill="1" applyBorder="1" applyAlignment="1" applyProtection="1">
      <alignment horizontal="center" vertical="center"/>
      <protection locked="0"/>
    </xf>
    <xf numFmtId="0" fontId="6" fillId="0" borderId="0" xfId="0" applyFont="1" applyFill="1" applyBorder="1" applyAlignment="1">
      <alignment horizontal="center"/>
    </xf>
    <xf numFmtId="0" fontId="5" fillId="0" borderId="0" xfId="0" applyFont="1" applyFill="1" applyBorder="1" applyAlignment="1">
      <alignment horizontal="center"/>
    </xf>
    <xf numFmtId="0" fontId="5" fillId="0" borderId="0" xfId="0" applyFont="1" applyFill="1" applyBorder="1" applyAlignment="1">
      <alignment horizontal="center" vertical="center" wrapText="1"/>
    </xf>
    <xf numFmtId="0" fontId="3" fillId="0" borderId="0" xfId="0" applyFont="1" applyFill="1" applyBorder="1" applyAlignment="1">
      <alignment horizontal="left" vertical="center" wrapText="1"/>
    </xf>
    <xf numFmtId="0" fontId="25" fillId="0" borderId="0" xfId="0" applyFont="1" applyFill="1" applyBorder="1" applyAlignment="1">
      <alignment vertical="center" textRotation="90"/>
    </xf>
    <xf numFmtId="0" fontId="5" fillId="0" borderId="0" xfId="0" applyFont="1" applyFill="1" applyBorder="1" applyAlignment="1">
      <alignment horizontal="center" vertical="center"/>
    </xf>
    <xf numFmtId="0" fontId="20" fillId="0" borderId="0" xfId="0" applyFont="1" applyFill="1" applyBorder="1" applyAlignment="1">
      <alignment horizontal="center"/>
    </xf>
    <xf numFmtId="0" fontId="20" fillId="0" borderId="0" xfId="0" applyFont="1" applyFill="1" applyBorder="1" applyAlignment="1">
      <alignment horizontal="center" vertical="center"/>
    </xf>
    <xf numFmtId="0" fontId="25" fillId="0" borderId="0" xfId="0" applyFont="1" applyFill="1" applyBorder="1" applyAlignment="1">
      <alignment horizontal="center" vertical="top"/>
    </xf>
    <xf numFmtId="0" fontId="8" fillId="16" borderId="83" xfId="0" applyFont="1" applyFill="1" applyBorder="1" applyAlignment="1">
      <alignment horizontal="left"/>
    </xf>
    <xf numFmtId="0" fontId="7" fillId="4" borderId="10" xfId="0" applyFont="1" applyFill="1" applyBorder="1" applyAlignment="1">
      <alignment horizontal="center" vertical="center" wrapText="1"/>
    </xf>
    <xf numFmtId="0" fontId="7" fillId="4" borderId="28" xfId="0" applyFont="1" applyFill="1" applyBorder="1" applyAlignment="1">
      <alignment horizontal="center" vertical="center" wrapText="1"/>
    </xf>
    <xf numFmtId="0" fontId="7" fillId="0" borderId="1"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14" fillId="0" borderId="9" xfId="0" applyFont="1" applyBorder="1" applyAlignment="1">
      <alignment horizontal="center"/>
    </xf>
    <xf numFmtId="0" fontId="14" fillId="0" borderId="3" xfId="0" applyFont="1" applyBorder="1" applyAlignment="1">
      <alignment horizontal="center"/>
    </xf>
    <xf numFmtId="0" fontId="13" fillId="0" borderId="7" xfId="0" applyFont="1" applyBorder="1" applyAlignment="1">
      <alignment horizontal="center" vertical="center" wrapText="1"/>
    </xf>
    <xf numFmtId="0" fontId="7" fillId="0" borderId="65" xfId="0" applyFont="1" applyBorder="1" applyAlignment="1">
      <alignment horizontal="center" vertical="center"/>
    </xf>
    <xf numFmtId="0" fontId="7" fillId="0" borderId="66" xfId="0" applyFont="1" applyBorder="1" applyAlignment="1">
      <alignment horizontal="center" vertical="center"/>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center" wrapText="1"/>
      <protection locked="0"/>
    </xf>
    <xf numFmtId="0" fontId="7" fillId="0" borderId="5" xfId="0" applyFont="1" applyBorder="1" applyAlignment="1">
      <alignment horizontal="center" vertical="center"/>
    </xf>
    <xf numFmtId="0" fontId="7" fillId="0" borderId="5" xfId="0" applyFont="1" applyBorder="1" applyAlignment="1" applyProtection="1">
      <alignment horizontal="center" vertical="center"/>
      <protection locked="0"/>
    </xf>
    <xf numFmtId="0" fontId="7" fillId="0" borderId="65" xfId="0" applyFont="1" applyBorder="1" applyAlignment="1" applyProtection="1">
      <alignment horizontal="center" vertical="center"/>
      <protection locked="0"/>
    </xf>
    <xf numFmtId="0" fontId="7" fillId="0" borderId="59"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66" xfId="0" applyFont="1" applyBorder="1" applyAlignment="1">
      <alignment horizontal="center" vertical="center" wrapText="1"/>
    </xf>
    <xf numFmtId="0" fontId="7" fillId="0" borderId="66" xfId="0" applyFont="1" applyBorder="1" applyAlignment="1" applyProtection="1">
      <alignment horizontal="center" vertical="center"/>
      <protection locked="0"/>
    </xf>
    <xf numFmtId="0" fontId="7" fillId="0" borderId="1" xfId="0" applyFont="1" applyBorder="1" applyAlignment="1">
      <alignment horizontal="left"/>
    </xf>
    <xf numFmtId="0" fontId="7" fillId="0" borderId="3" xfId="0" applyFont="1" applyBorder="1" applyAlignment="1">
      <alignment horizontal="left"/>
    </xf>
    <xf numFmtId="0" fontId="7" fillId="0" borderId="14" xfId="0" applyFont="1" applyBorder="1" applyAlignment="1">
      <alignment horizontal="left" vertical="center" wrapText="1"/>
    </xf>
    <xf numFmtId="0" fontId="7" fillId="0" borderId="68" xfId="0" applyFont="1" applyBorder="1" applyAlignment="1">
      <alignment horizontal="center"/>
    </xf>
    <xf numFmtId="0" fontId="7" fillId="0" borderId="56" xfId="0" applyFont="1" applyBorder="1" applyAlignment="1">
      <alignment horizontal="center"/>
    </xf>
    <xf numFmtId="0" fontId="15" fillId="0" borderId="1" xfId="0" applyFont="1" applyBorder="1" applyAlignment="1">
      <alignment horizontal="center" vertical="center" wrapText="1"/>
    </xf>
    <xf numFmtId="0" fontId="23" fillId="0" borderId="1" xfId="0" applyFont="1" applyFill="1" applyBorder="1" applyAlignment="1">
      <alignment horizontal="center" vertical="center" wrapText="1"/>
    </xf>
    <xf numFmtId="0" fontId="7" fillId="0" borderId="65" xfId="0" applyFont="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5.emf"/><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3">
          <a:extLst>
            <a:ext uri="{BEBA8EAE-BF5A-486C-A8C5-ECC9F3942E4B}">
              <a14:imgProps xmlns:a14="http://schemas.microsoft.com/office/drawing/2010/main">
                <a14:imgLayer r:embed="rId14">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273843</xdr:colOff>
      <xdr:row>0</xdr:row>
      <xdr:rowOff>54770</xdr:rowOff>
    </xdr:from>
    <xdr:to>
      <xdr:col>5</xdr:col>
      <xdr:colOff>959643</xdr:colOff>
      <xdr:row>3</xdr:row>
      <xdr:rowOff>121444</xdr:rowOff>
    </xdr:to>
    <xdr:pic>
      <xdr:nvPicPr>
        <xdr:cNvPr id="4" name="1 Imagen" descr="logocapitalmusical">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53687" y="54770"/>
          <a:ext cx="685800" cy="745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428625</xdr:colOff>
      <xdr:row>0</xdr:row>
      <xdr:rowOff>83344</xdr:rowOff>
    </xdr:from>
    <xdr:to>
      <xdr:col>0</xdr:col>
      <xdr:colOff>1988344</xdr:colOff>
      <xdr:row>3</xdr:row>
      <xdr:rowOff>11907</xdr:rowOff>
    </xdr:to>
    <xdr:pic>
      <xdr:nvPicPr>
        <xdr:cNvPr id="3" name="2 Imagen" descr="logotipo alcaldia version para documentos word">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a:srcRect/>
        <a:stretch>
          <a:fillRect/>
        </a:stretch>
      </xdr:blipFill>
      <xdr:spPr bwMode="auto">
        <a:xfrm>
          <a:off x="428625" y="83344"/>
          <a:ext cx="1559719" cy="608920"/>
        </a:xfrm>
        <a:prstGeom prst="rect">
          <a:avLst/>
        </a:prstGeom>
        <a:noFill/>
        <a:ln w="9525">
          <a:noFill/>
          <a:miter lim="800000"/>
          <a:headEnd/>
          <a:tailEnd/>
        </a:ln>
      </xdr:spPr>
    </xdr:pic>
    <xdr:clientData/>
  </xdr:twoCellAnchor>
  <xdr:twoCellAnchor>
    <xdr:from>
      <xdr:col>7</xdr:col>
      <xdr:colOff>163286</xdr:colOff>
      <xdr:row>12</xdr:row>
      <xdr:rowOff>136071</xdr:rowOff>
    </xdr:from>
    <xdr:to>
      <xdr:col>11</xdr:col>
      <xdr:colOff>721179</xdr:colOff>
      <xdr:row>12</xdr:row>
      <xdr:rowOff>2204356</xdr:rowOff>
    </xdr:to>
    <xdr:sp macro="" textlink="">
      <xdr:nvSpPr>
        <xdr:cNvPr id="2" name="CuadroTexto 1">
          <a:extLst>
            <a:ext uri="{FF2B5EF4-FFF2-40B4-BE49-F238E27FC236}">
              <a16:creationId xmlns:a16="http://schemas.microsoft.com/office/drawing/2014/main" id="{00000000-0008-0000-0C00-000002000000}"/>
            </a:ext>
          </a:extLst>
        </xdr:cNvPr>
        <xdr:cNvSpPr txBox="1"/>
      </xdr:nvSpPr>
      <xdr:spPr>
        <a:xfrm>
          <a:off x="12300857" y="3551464"/>
          <a:ext cx="3605893" cy="2068285"/>
        </a:xfrm>
        <a:prstGeom prst="rect">
          <a:avLst/>
        </a:prstGeom>
        <a:solidFill>
          <a:schemeClr val="lt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200">
              <a:latin typeface="Arial" panose="020B0604020202020204" pitchFamily="34" charset="0"/>
              <a:cs typeface="Arial" panose="020B0604020202020204" pitchFamily="34" charset="0"/>
            </a:rPr>
            <a:t>Nota: para calificar el impacto, se debe partir de las</a:t>
          </a:r>
          <a:r>
            <a:rPr lang="es-CO" sz="1200" baseline="0">
              <a:latin typeface="Arial" panose="020B0604020202020204" pitchFamily="34" charset="0"/>
              <a:cs typeface="Arial" panose="020B0604020202020204" pitchFamily="34" charset="0"/>
            </a:rPr>
            <a:t> </a:t>
          </a:r>
          <a:r>
            <a:rPr lang="es-CO" sz="1200">
              <a:latin typeface="Arial" panose="020B0604020202020204" pitchFamily="34" charset="0"/>
              <a:cs typeface="Arial" panose="020B0604020202020204" pitchFamily="34" charset="0"/>
            </a:rPr>
            <a:t>consecuencias  establecidas en la pestaña de descrpción del riesgo y se asocian a las descritas en la tabla de impacto ( cualitativo o cuantitativo). Para el caso nuestro se asocio al incumplimiento de metas y objetivos institucionales</a:t>
          </a:r>
        </a:p>
        <a:p>
          <a:pPr algn="l"/>
          <a:r>
            <a:rPr lang="es-CO" sz="1200">
              <a:latin typeface="Arial" panose="020B0604020202020204" pitchFamily="34" charset="0"/>
              <a:cs typeface="Arial" panose="020B0604020202020204" pitchFamily="34" charset="0"/>
            </a:rPr>
            <a:t>Al asociar las consecuencias descritas en la pestaña de descripción del riesgo con las establecidas en la de matriz de impacto  de tipo cualitativo.  </a:t>
          </a:r>
        </a:p>
      </xdr:txBody>
    </xdr:sp>
    <xdr:clientData/>
  </xdr:twoCellAnchor>
  <xdr:twoCellAnchor>
    <xdr:from>
      <xdr:col>6</xdr:col>
      <xdr:colOff>0</xdr:colOff>
      <xdr:row>12</xdr:row>
      <xdr:rowOff>1183821</xdr:rowOff>
    </xdr:from>
    <xdr:to>
      <xdr:col>7</xdr:col>
      <xdr:colOff>152400</xdr:colOff>
      <xdr:row>12</xdr:row>
      <xdr:rowOff>2098221</xdr:rowOff>
    </xdr:to>
    <xdr:cxnSp macro="">
      <xdr:nvCxnSpPr>
        <xdr:cNvPr id="6" name="Conector angular 5">
          <a:extLst>
            <a:ext uri="{FF2B5EF4-FFF2-40B4-BE49-F238E27FC236}">
              <a16:creationId xmlns:a16="http://schemas.microsoft.com/office/drawing/2014/main" id="{00000000-0008-0000-0C00-000006000000}"/>
            </a:ext>
          </a:extLst>
        </xdr:cNvPr>
        <xdr:cNvCxnSpPr/>
      </xdr:nvCxnSpPr>
      <xdr:spPr>
        <a:xfrm>
          <a:off x="11375571" y="4599214"/>
          <a:ext cx="914400" cy="914400"/>
        </a:xfrm>
        <a:prstGeom prst="bentConnector3">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149679</xdr:colOff>
      <xdr:row>13</xdr:row>
      <xdr:rowOff>421821</xdr:rowOff>
    </xdr:from>
    <xdr:to>
      <xdr:col>12</xdr:col>
      <xdr:colOff>176893</xdr:colOff>
      <xdr:row>13</xdr:row>
      <xdr:rowOff>2095500</xdr:rowOff>
    </xdr:to>
    <xdr:sp macro="" textlink="">
      <xdr:nvSpPr>
        <xdr:cNvPr id="7" name="CuadroTexto 6">
          <a:extLst>
            <a:ext uri="{FF2B5EF4-FFF2-40B4-BE49-F238E27FC236}">
              <a16:creationId xmlns:a16="http://schemas.microsoft.com/office/drawing/2014/main" id="{00000000-0008-0000-0C00-000007000000}"/>
            </a:ext>
          </a:extLst>
        </xdr:cNvPr>
        <xdr:cNvSpPr txBox="1"/>
      </xdr:nvSpPr>
      <xdr:spPr>
        <a:xfrm>
          <a:off x="12287250" y="6041571"/>
          <a:ext cx="3837214" cy="1673679"/>
        </a:xfrm>
        <a:prstGeom prst="rect">
          <a:avLst/>
        </a:prstGeom>
        <a:no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a:latin typeface="Arial" panose="020B0604020202020204" pitchFamily="34" charset="0"/>
              <a:cs typeface="Arial" panose="020B0604020202020204" pitchFamily="34" charset="0"/>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p>
      </xdr:txBody>
    </xdr:sp>
    <xdr:clientData/>
  </xdr:twoCellAnchor>
  <xdr:twoCellAnchor>
    <xdr:from>
      <xdr:col>6</xdr:col>
      <xdr:colOff>0</xdr:colOff>
      <xdr:row>13</xdr:row>
      <xdr:rowOff>898071</xdr:rowOff>
    </xdr:from>
    <xdr:to>
      <xdr:col>7</xdr:col>
      <xdr:colOff>152400</xdr:colOff>
      <xdr:row>13</xdr:row>
      <xdr:rowOff>1812471</xdr:rowOff>
    </xdr:to>
    <xdr:cxnSp macro="">
      <xdr:nvCxnSpPr>
        <xdr:cNvPr id="9" name="Conector angular 8">
          <a:extLst>
            <a:ext uri="{FF2B5EF4-FFF2-40B4-BE49-F238E27FC236}">
              <a16:creationId xmlns:a16="http://schemas.microsoft.com/office/drawing/2014/main" id="{00000000-0008-0000-0C00-000009000000}"/>
            </a:ext>
          </a:extLst>
        </xdr:cNvPr>
        <xdr:cNvCxnSpPr/>
      </xdr:nvCxnSpPr>
      <xdr:spPr>
        <a:xfrm>
          <a:off x="11375571" y="6517821"/>
          <a:ext cx="914400" cy="914400"/>
        </a:xfrm>
        <a:prstGeom prst="bentConnector3">
          <a:avLst/>
        </a:prstGeom>
        <a:ln w="12700">
          <a:solidFill>
            <a:schemeClr val="tx1">
              <a:lumMod val="75000"/>
              <a:lumOff val="25000"/>
            </a:schemeClr>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0E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0E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id="{00000000-0008-0000-0E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0E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0E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0E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0E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0E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0E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0E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0E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0E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0E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0E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0E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0E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0E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0E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0E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0E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0E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0E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0E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0E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0E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0E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0E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2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id="{00000000-0008-0000-12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4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4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4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4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4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4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4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4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4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4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4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4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4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4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4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4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4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4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4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4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4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4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4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4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4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4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4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4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4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4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16</xdr:row>
      <xdr:rowOff>59871</xdr:rowOff>
    </xdr:to>
    <xdr:pic>
      <xdr:nvPicPr>
        <xdr:cNvPr id="48" name="Imagen 47">
          <a:extLst>
            <a:ext uri="{FF2B5EF4-FFF2-40B4-BE49-F238E27FC236}">
              <a16:creationId xmlns:a16="http://schemas.microsoft.com/office/drawing/2014/main" id="{00000000-0008-0000-14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4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4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4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4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4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5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2"/>
        <a:srcRect/>
        <a:stretch>
          <a:fillRect/>
        </a:stretch>
      </xdr:blipFill>
      <xdr:spPr bwMode="auto">
        <a:xfrm>
          <a:off x="174626" y="87313"/>
          <a:ext cx="1559719" cy="607219"/>
        </a:xfrm>
        <a:prstGeom prst="rect">
          <a:avLst/>
        </a:prstGeom>
        <a:noFill/>
        <a:ln w="9525">
          <a:noFill/>
          <a:miter lim="800000"/>
          <a:headEnd/>
          <a:tailEnd/>
        </a:ln>
      </xdr:spPr>
    </xdr:pic>
    <xdr:clientData/>
  </xdr:twoCellAnchor>
  <xdr:twoCellAnchor>
    <xdr:from>
      <xdr:col>14</xdr:col>
      <xdr:colOff>654844</xdr:colOff>
      <xdr:row>8</xdr:row>
      <xdr:rowOff>38099</xdr:rowOff>
    </xdr:from>
    <xdr:to>
      <xdr:col>20</xdr:col>
      <xdr:colOff>457200</xdr:colOff>
      <xdr:row>9</xdr:row>
      <xdr:rowOff>865188</xdr:rowOff>
    </xdr:to>
    <xdr:sp macro="" textlink="">
      <xdr:nvSpPr>
        <xdr:cNvPr id="6" name="CuadroTexto 5">
          <a:extLst>
            <a:ext uri="{FF2B5EF4-FFF2-40B4-BE49-F238E27FC236}">
              <a16:creationId xmlns:a16="http://schemas.microsoft.com/office/drawing/2014/main" id="{00000000-0008-0000-1500-000006000000}"/>
            </a:ext>
          </a:extLst>
        </xdr:cNvPr>
        <xdr:cNvSpPr txBox="1"/>
      </xdr:nvSpPr>
      <xdr:spPr>
        <a:xfrm flipH="1">
          <a:off x="24181594" y="2019299"/>
          <a:ext cx="4374356" cy="7304089"/>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3</xdr:row>
      <xdr:rowOff>104775</xdr:rowOff>
    </xdr:to>
    <xdr:pic>
      <xdr:nvPicPr>
        <xdr:cNvPr id="4" name="3 Imagen" descr="logotipo alcaldia version para documentos word">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3</xdr:row>
      <xdr:rowOff>130509</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628650</xdr:colOff>
          <xdr:row>10</xdr:row>
          <xdr:rowOff>57150</xdr:rowOff>
        </xdr:from>
        <xdr:to>
          <xdr:col>19</xdr:col>
          <xdr:colOff>876300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11</xdr:row>
          <xdr:rowOff>161925</xdr:rowOff>
        </xdr:from>
        <xdr:to>
          <xdr:col>19</xdr:col>
          <xdr:colOff>904875</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12</xdr:row>
          <xdr:rowOff>161925</xdr:rowOff>
        </xdr:from>
        <xdr:to>
          <xdr:col>19</xdr:col>
          <xdr:colOff>904875</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13</xdr:row>
          <xdr:rowOff>161925</xdr:rowOff>
        </xdr:from>
        <xdr:to>
          <xdr:col>19</xdr:col>
          <xdr:colOff>904875</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14</xdr:row>
          <xdr:rowOff>171450</xdr:rowOff>
        </xdr:from>
        <xdr:to>
          <xdr:col>19</xdr:col>
          <xdr:colOff>904875</xdr:colOff>
          <xdr:row>14</xdr:row>
          <xdr:rowOff>428625</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15</xdr:row>
          <xdr:rowOff>161925</xdr:rowOff>
        </xdr:from>
        <xdr:to>
          <xdr:col>19</xdr:col>
          <xdr:colOff>904875</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161925</xdr:rowOff>
        </xdr:from>
        <xdr:to>
          <xdr:col>19</xdr:col>
          <xdr:colOff>904875</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17</xdr:row>
          <xdr:rowOff>161925</xdr:rowOff>
        </xdr:from>
        <xdr:to>
          <xdr:col>19</xdr:col>
          <xdr:colOff>904875</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18</xdr:row>
          <xdr:rowOff>161925</xdr:rowOff>
        </xdr:from>
        <xdr:to>
          <xdr:col>19</xdr:col>
          <xdr:colOff>904875</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19</xdr:row>
          <xdr:rowOff>161925</xdr:rowOff>
        </xdr:from>
        <xdr:to>
          <xdr:col>19</xdr:col>
          <xdr:colOff>904875</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20</xdr:row>
          <xdr:rowOff>161925</xdr:rowOff>
        </xdr:from>
        <xdr:to>
          <xdr:col>19</xdr:col>
          <xdr:colOff>904875</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21</xdr:row>
          <xdr:rowOff>161925</xdr:rowOff>
        </xdr:from>
        <xdr:to>
          <xdr:col>19</xdr:col>
          <xdr:colOff>904875</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161925</xdr:rowOff>
        </xdr:from>
        <xdr:to>
          <xdr:col>19</xdr:col>
          <xdr:colOff>904875</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161925</xdr:rowOff>
        </xdr:from>
        <xdr:to>
          <xdr:col>19</xdr:col>
          <xdr:colOff>904875</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24</xdr:row>
          <xdr:rowOff>161925</xdr:rowOff>
        </xdr:from>
        <xdr:to>
          <xdr:col>19</xdr:col>
          <xdr:colOff>904875</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161925</xdr:rowOff>
        </xdr:from>
        <xdr:to>
          <xdr:col>19</xdr:col>
          <xdr:colOff>904875</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26</xdr:row>
          <xdr:rowOff>161925</xdr:rowOff>
        </xdr:from>
        <xdr:to>
          <xdr:col>19</xdr:col>
          <xdr:colOff>904875</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161925</xdr:rowOff>
        </xdr:from>
        <xdr:to>
          <xdr:col>19</xdr:col>
          <xdr:colOff>904875</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161925</xdr:rowOff>
        </xdr:from>
        <xdr:to>
          <xdr:col>19</xdr:col>
          <xdr:colOff>904875</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161925</xdr:rowOff>
        </xdr:from>
        <xdr:to>
          <xdr:col>19</xdr:col>
          <xdr:colOff>904875</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30</xdr:row>
          <xdr:rowOff>161925</xdr:rowOff>
        </xdr:from>
        <xdr:to>
          <xdr:col>19</xdr:col>
          <xdr:colOff>904875</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31</xdr:row>
          <xdr:rowOff>161925</xdr:rowOff>
        </xdr:from>
        <xdr:to>
          <xdr:col>19</xdr:col>
          <xdr:colOff>904875</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32</xdr:row>
          <xdr:rowOff>161925</xdr:rowOff>
        </xdr:from>
        <xdr:to>
          <xdr:col>19</xdr:col>
          <xdr:colOff>904875</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161925</xdr:rowOff>
        </xdr:from>
        <xdr:to>
          <xdr:col>19</xdr:col>
          <xdr:colOff>904875</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161925</xdr:rowOff>
        </xdr:from>
        <xdr:to>
          <xdr:col>19</xdr:col>
          <xdr:colOff>904875</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35</xdr:row>
          <xdr:rowOff>161925</xdr:rowOff>
        </xdr:from>
        <xdr:to>
          <xdr:col>19</xdr:col>
          <xdr:colOff>904875</xdr:colOff>
          <xdr:row>35</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36</xdr:row>
          <xdr:rowOff>161925</xdr:rowOff>
        </xdr:from>
        <xdr:to>
          <xdr:col>19</xdr:col>
          <xdr:colOff>904875</xdr:colOff>
          <xdr:row>36</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161925</xdr:rowOff>
        </xdr:from>
        <xdr:to>
          <xdr:col>19</xdr:col>
          <xdr:colOff>904875</xdr:colOff>
          <xdr:row>37</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161925</xdr:rowOff>
        </xdr:from>
        <xdr:to>
          <xdr:col>19</xdr:col>
          <xdr:colOff>904875</xdr:colOff>
          <xdr:row>38</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39</xdr:row>
          <xdr:rowOff>161925</xdr:rowOff>
        </xdr:from>
        <xdr:to>
          <xdr:col>19</xdr:col>
          <xdr:colOff>904875</xdr:colOff>
          <xdr:row>39</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38101</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161276</xdr:rowOff>
    </xdr:to>
    <xdr:pic>
      <xdr:nvPicPr>
        <xdr:cNvPr id="7" name="2 Imagen" descr="logotipo alcaldia version para documentos word">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219574</xdr:colOff>
      <xdr:row>0</xdr:row>
      <xdr:rowOff>67862</xdr:rowOff>
    </xdr:from>
    <xdr:to>
      <xdr:col>10</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IORGIO2020/Downloads/30554-MR-202005071752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atriz definicion riesgo"/>
      <sheetName val="IDENTIFICACION"/>
      <sheetName val="PRIORIZACIÓN DE CAUSA"/>
      <sheetName val="IDENTIFICACION(GyC)"/>
      <sheetName val="DOFA"/>
      <sheetName val="DESCRIPCION"/>
      <sheetName val="PROBABILIDAD"/>
      <sheetName val=" IMPACTO RIESGOS GESTION"/>
      <sheetName val=" Impacto riesgo de corrupción "/>
      <sheetName val="VALORACION RIESGO (1)"/>
      <sheetName val="VALORACION RIESGO (2)"/>
      <sheetName val="VALORACION RIESGO (3)"/>
      <sheetName val="Hoja3"/>
      <sheetName val="VALORACION RIESGO (4)"/>
      <sheetName val="VALORACION RIESGO (5)"/>
      <sheetName val="CONTROLES Y EVALUACION"/>
      <sheetName val="SOLIDEZ DE LOS CONTROLES"/>
      <sheetName val="MAPA DE RIESGO ADMON"/>
    </sheetNames>
    <sheetDataSet>
      <sheetData sheetId="0" refreshError="1">
        <row r="11">
          <cell r="B11" t="str">
            <v xml:space="preserve">Constantes cambios normativos </v>
          </cell>
          <cell r="D11" t="str">
            <v xml:space="preserve">Personal insuficiente para adelantar las labores de proceso administrativo y contractual. </v>
          </cell>
          <cell r="F11" t="str">
            <v>Demoras en la recepción de la información contractual por parte de las secretarias ejecutoras.</v>
          </cell>
        </row>
        <row r="12">
          <cell r="B12" t="str">
            <v>Constante innovación tecnológica.</v>
          </cell>
          <cell r="D12" t="str">
            <v xml:space="preserve">Falta de Etica y valores  y de aplicación del código de integridad y buen gobierno. </v>
          </cell>
          <cell r="F12" t="str">
            <v xml:space="preserve">Desconocimiento de la caracterización, manuales, procedimientos, instructivos, guías, formatos y demas documentos propios del proceso por parte del personal nuevo. </v>
          </cell>
        </row>
        <row r="13">
          <cell r="B13" t="str">
            <v xml:space="preserve">Fallas en aplicativos para cargue o reporte de información a plataformas (SECOP) y/o entes de control. </v>
          </cell>
          <cell r="D13" t="str">
            <v xml:space="preserve">Desconocimiento del estatuto contractual y sus decretos reglamentarios </v>
          </cell>
          <cell r="F13" t="str">
            <v>Falta de compromiso de los líderes de los procesos en la implementación de mejora, asociadas a los planes de mejoramiento</v>
          </cell>
        </row>
        <row r="14">
          <cell r="B14" t="str">
            <v>Pandemias: Falta de preparación y experiencia en la forma de afrontar las pandemias.</v>
          </cell>
          <cell r="D14" t="str">
            <v xml:space="preserve">Dificultad en la unificación de criterios para la realización de los procesos contractuales </v>
          </cell>
          <cell r="F14" t="str">
            <v>Contratar bienes y servicios no relacionados con la emergencia y justificándose en ella.</v>
          </cell>
        </row>
        <row r="15">
          <cell r="D15" t="str">
            <v>Falta de articulación entre las Secretarías ejecutoras, Secretaría de Planeación  y oficina de Contratación</v>
          </cell>
        </row>
        <row r="16">
          <cell r="D16" t="str">
            <v xml:space="preserve">Equipos tecnológicos obsoletos, Sistemas de Información no integrados. </v>
          </cell>
        </row>
        <row r="17">
          <cell r="D17" t="str">
            <v xml:space="preserve">Dificultad de trabajar en equipo </v>
          </cell>
        </row>
        <row r="18">
          <cell r="D18" t="str">
            <v>Unidades administrativas ubicadas en diferentes sitios de la ciudad (Ibagué).</v>
          </cell>
        </row>
        <row r="19">
          <cell r="D19" t="str">
            <v xml:space="preserve">Dificultad en la comunicación con los  lideres de los demás procesos </v>
          </cell>
        </row>
      </sheetData>
      <sheetData sheetId="1" refreshError="1"/>
      <sheetData sheetId="2" refreshError="1"/>
      <sheetData sheetId="3" refreshError="1">
        <row r="15">
          <cell r="B15" t="str">
            <v xml:space="preserve">Personal insuficiente para adelantar las labores de proceso administrativo y contractual. </v>
          </cell>
        </row>
        <row r="16">
          <cell r="B16" t="str">
            <v xml:space="preserve">Falta de Etica y valores  y de aplicación del código de integridad y buen gobierno. </v>
          </cell>
        </row>
        <row r="17">
          <cell r="B17" t="str">
            <v xml:space="preserve">Dificultad en la unificación de criterios para la realización de los procesos contractuales </v>
          </cell>
        </row>
        <row r="18">
          <cell r="B18" t="str">
            <v>Falta de articulación entre las Secretarías ejecutoras, Secretaría de Planeación  y oficina de Contratación</v>
          </cell>
        </row>
        <row r="19">
          <cell r="B19" t="str">
            <v xml:space="preserve">Equipos tecnológicos obsoletos, Sistemas de Información no integrados. </v>
          </cell>
        </row>
        <row r="21">
          <cell r="B21" t="str">
            <v>Unidades administrativas ubicadas en diferentes sitios de la ciudad (Ibagué).</v>
          </cell>
        </row>
        <row r="23">
          <cell r="B23" t="str">
            <v xml:space="preserve">Desactualización de la caracterización del proceso. </v>
          </cell>
        </row>
        <row r="24">
          <cell r="B24" t="str">
            <v>Demoras en la recepción de la información contractual por parte de las secretarias ejecutoras.</v>
          </cell>
        </row>
        <row r="25">
          <cell r="B25" t="str">
            <v xml:space="preserve">Desconocimiento de la caracterización, manuales, procedimientos, instructivos, guías, formatos y demas documentos propios del proceso por parte del personal nuevo. </v>
          </cell>
        </row>
        <row r="26">
          <cell r="B26" t="str">
            <v>Falta de compromiso de los líderes de los procesos en la implementación de mejora, asociadas a los planes de mejoramiento</v>
          </cell>
        </row>
        <row r="27">
          <cell r="B27" t="str">
            <v xml:space="preserve">Desconocimiento del estatuto contractual y sus decretos reglamentarios </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control" Target="../activeX/activeX21.xml"/><Relationship Id="rId39" Type="http://schemas.openxmlformats.org/officeDocument/2006/relationships/control" Target="../activeX/activeX34.xml"/><Relationship Id="rId3" Type="http://schemas.openxmlformats.org/officeDocument/2006/relationships/vmlDrawing" Target="../drawings/vmlDrawing1.vml"/><Relationship Id="rId21" Type="http://schemas.openxmlformats.org/officeDocument/2006/relationships/control" Target="../activeX/activeX16.xml"/><Relationship Id="rId34" Type="http://schemas.openxmlformats.org/officeDocument/2006/relationships/control" Target="../activeX/activeX29.xml"/><Relationship Id="rId42" Type="http://schemas.openxmlformats.org/officeDocument/2006/relationships/control" Target="../activeX/activeX37.xml"/><Relationship Id="rId47" Type="http://schemas.openxmlformats.org/officeDocument/2006/relationships/control" Target="../activeX/activeX42.xml"/><Relationship Id="rId50" Type="http://schemas.openxmlformats.org/officeDocument/2006/relationships/control" Target="../activeX/activeX45.xml"/><Relationship Id="rId7" Type="http://schemas.openxmlformats.org/officeDocument/2006/relationships/image" Target="../media/image15.emf"/><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20.xml"/><Relationship Id="rId33" Type="http://schemas.openxmlformats.org/officeDocument/2006/relationships/control" Target="../activeX/activeX28.xml"/><Relationship Id="rId38" Type="http://schemas.openxmlformats.org/officeDocument/2006/relationships/control" Target="../activeX/activeX33.xml"/><Relationship Id="rId46" Type="http://schemas.openxmlformats.org/officeDocument/2006/relationships/control" Target="../activeX/activeX41.xml"/><Relationship Id="rId2" Type="http://schemas.openxmlformats.org/officeDocument/2006/relationships/drawing" Target="../drawings/drawing3.xml"/><Relationship Id="rId16" Type="http://schemas.openxmlformats.org/officeDocument/2006/relationships/control" Target="../activeX/activeX11.xml"/><Relationship Id="rId20" Type="http://schemas.openxmlformats.org/officeDocument/2006/relationships/control" Target="../activeX/activeX15.xml"/><Relationship Id="rId29" Type="http://schemas.openxmlformats.org/officeDocument/2006/relationships/control" Target="../activeX/activeX24.xml"/><Relationship Id="rId41" Type="http://schemas.openxmlformats.org/officeDocument/2006/relationships/control" Target="../activeX/activeX36.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6.xml"/><Relationship Id="rId24" Type="http://schemas.openxmlformats.org/officeDocument/2006/relationships/control" Target="../activeX/activeX19.xml"/><Relationship Id="rId32" Type="http://schemas.openxmlformats.org/officeDocument/2006/relationships/control" Target="../activeX/activeX27.xml"/><Relationship Id="rId37" Type="http://schemas.openxmlformats.org/officeDocument/2006/relationships/control" Target="../activeX/activeX32.xml"/><Relationship Id="rId40" Type="http://schemas.openxmlformats.org/officeDocument/2006/relationships/control" Target="../activeX/activeX35.xml"/><Relationship Id="rId45" Type="http://schemas.openxmlformats.org/officeDocument/2006/relationships/control" Target="../activeX/activeX40.xml"/><Relationship Id="rId5" Type="http://schemas.openxmlformats.org/officeDocument/2006/relationships/image" Target="../media/image14.emf"/><Relationship Id="rId15" Type="http://schemas.openxmlformats.org/officeDocument/2006/relationships/control" Target="../activeX/activeX10.xml"/><Relationship Id="rId23" Type="http://schemas.openxmlformats.org/officeDocument/2006/relationships/control" Target="../activeX/activeX18.xml"/><Relationship Id="rId28" Type="http://schemas.openxmlformats.org/officeDocument/2006/relationships/control" Target="../activeX/activeX23.xml"/><Relationship Id="rId36" Type="http://schemas.openxmlformats.org/officeDocument/2006/relationships/control" Target="../activeX/activeX31.xml"/><Relationship Id="rId49" Type="http://schemas.openxmlformats.org/officeDocument/2006/relationships/control" Target="../activeX/activeX44.xml"/><Relationship Id="rId10" Type="http://schemas.openxmlformats.org/officeDocument/2006/relationships/control" Target="../activeX/activeX5.xml"/><Relationship Id="rId19" Type="http://schemas.openxmlformats.org/officeDocument/2006/relationships/control" Target="../activeX/activeX14.xml"/><Relationship Id="rId31" Type="http://schemas.openxmlformats.org/officeDocument/2006/relationships/control" Target="../activeX/activeX26.xml"/><Relationship Id="rId44" Type="http://schemas.openxmlformats.org/officeDocument/2006/relationships/control" Target="../activeX/activeX39.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7.xml"/><Relationship Id="rId27" Type="http://schemas.openxmlformats.org/officeDocument/2006/relationships/control" Target="../activeX/activeX22.xml"/><Relationship Id="rId30" Type="http://schemas.openxmlformats.org/officeDocument/2006/relationships/control" Target="../activeX/activeX25.xml"/><Relationship Id="rId35" Type="http://schemas.openxmlformats.org/officeDocument/2006/relationships/control" Target="../activeX/activeX30.xml"/><Relationship Id="rId43" Type="http://schemas.openxmlformats.org/officeDocument/2006/relationships/control" Target="../activeX/activeX38.xml"/><Relationship Id="rId48" Type="http://schemas.openxmlformats.org/officeDocument/2006/relationships/control" Target="../activeX/activeX43.xml"/><Relationship Id="rId8" Type="http://schemas.openxmlformats.org/officeDocument/2006/relationships/control" Target="../activeX/activeX3.xml"/><Relationship Id="rId51" Type="http://schemas.openxmlformats.org/officeDocument/2006/relationships/image" Target="../media/image16.emf"/></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4"/>
  <sheetViews>
    <sheetView zoomScale="90" zoomScaleNormal="90" workbookViewId="0">
      <selection activeCell="E3" sqref="E3"/>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427"/>
      <c r="B1" s="436" t="s">
        <v>271</v>
      </c>
      <c r="C1" s="437"/>
      <c r="D1" s="438"/>
      <c r="E1" s="355" t="s">
        <v>486</v>
      </c>
      <c r="F1" s="430"/>
    </row>
    <row r="2" spans="1:7" x14ac:dyDescent="0.2">
      <c r="A2" s="428"/>
      <c r="B2" s="439"/>
      <c r="C2" s="440"/>
      <c r="D2" s="441"/>
      <c r="E2" s="356" t="s">
        <v>487</v>
      </c>
      <c r="F2" s="431"/>
    </row>
    <row r="3" spans="1:7" ht="15" customHeight="1" x14ac:dyDescent="0.2">
      <c r="A3" s="428"/>
      <c r="B3" s="439"/>
      <c r="C3" s="440"/>
      <c r="D3" s="441"/>
      <c r="E3" s="356" t="s">
        <v>488</v>
      </c>
      <c r="F3" s="431"/>
    </row>
    <row r="4" spans="1:7" ht="15" thickBot="1" x14ac:dyDescent="0.25">
      <c r="A4" s="429"/>
      <c r="B4" s="442"/>
      <c r="C4" s="443"/>
      <c r="D4" s="444"/>
      <c r="E4" s="357" t="s">
        <v>489</v>
      </c>
      <c r="F4" s="432"/>
    </row>
    <row r="5" spans="1:7" ht="15" thickBot="1" x14ac:dyDescent="0.25"/>
    <row r="6" spans="1:7" ht="42.75" customHeight="1" x14ac:dyDescent="0.2">
      <c r="A6" s="173" t="s">
        <v>272</v>
      </c>
      <c r="B6" s="445" t="s">
        <v>279</v>
      </c>
      <c r="C6" s="445"/>
      <c r="D6" s="445"/>
      <c r="E6" s="445"/>
      <c r="F6" s="446"/>
    </row>
    <row r="7" spans="1:7" ht="50.25" customHeight="1" thickBot="1" x14ac:dyDescent="0.25">
      <c r="A7" s="174" t="s">
        <v>273</v>
      </c>
      <c r="B7" s="416" t="s">
        <v>274</v>
      </c>
      <c r="C7" s="416"/>
      <c r="D7" s="416"/>
      <c r="E7" s="416"/>
      <c r="F7" s="417"/>
    </row>
    <row r="8" spans="1:7" ht="17.25" customHeight="1" x14ac:dyDescent="0.2">
      <c r="A8" s="448"/>
      <c r="B8" s="448"/>
      <c r="C8" s="448"/>
      <c r="D8" s="448"/>
      <c r="E8" s="448"/>
      <c r="F8" s="448"/>
    </row>
    <row r="9" spans="1:7" ht="54.75" customHeight="1" x14ac:dyDescent="0.2">
      <c r="A9" s="447" t="s">
        <v>374</v>
      </c>
      <c r="B9" s="447"/>
      <c r="C9" s="447"/>
      <c r="D9" s="447"/>
      <c r="E9" s="447"/>
      <c r="F9" s="447"/>
    </row>
    <row r="10" spans="1:7" ht="18" customHeight="1" thickBot="1" x14ac:dyDescent="0.25">
      <c r="A10" s="425"/>
      <c r="B10" s="426"/>
      <c r="C10" s="426"/>
      <c r="D10" s="426"/>
      <c r="E10" s="426"/>
      <c r="F10" s="426"/>
      <c r="G10" s="426"/>
    </row>
    <row r="11" spans="1:7" ht="24.75" customHeight="1" x14ac:dyDescent="0.2">
      <c r="A11" s="433" t="s">
        <v>275</v>
      </c>
      <c r="B11" s="434"/>
      <c r="C11" s="434"/>
      <c r="D11" s="434"/>
      <c r="E11" s="434"/>
      <c r="F11" s="435"/>
    </row>
    <row r="12" spans="1:7" ht="229.5" customHeight="1" thickBot="1" x14ac:dyDescent="0.25">
      <c r="A12" s="424" t="s">
        <v>373</v>
      </c>
      <c r="B12" s="416"/>
      <c r="C12" s="416"/>
      <c r="D12" s="416"/>
      <c r="E12" s="416"/>
      <c r="F12" s="417"/>
    </row>
    <row r="13" spans="1:7" ht="18" customHeight="1" thickBot="1" x14ac:dyDescent="0.25">
      <c r="A13" s="467"/>
      <c r="B13" s="467"/>
      <c r="C13" s="467"/>
      <c r="D13" s="467"/>
      <c r="E13" s="467"/>
      <c r="F13" s="467"/>
    </row>
    <row r="14" spans="1:7" ht="26.25" customHeight="1" x14ac:dyDescent="0.2">
      <c r="A14" s="433" t="s">
        <v>276</v>
      </c>
      <c r="B14" s="434"/>
      <c r="C14" s="434"/>
      <c r="D14" s="434"/>
      <c r="E14" s="434"/>
      <c r="F14" s="435"/>
    </row>
    <row r="15" spans="1:7" ht="284.25" customHeight="1" thickBot="1" x14ac:dyDescent="0.25">
      <c r="A15" s="424" t="s">
        <v>376</v>
      </c>
      <c r="B15" s="416"/>
      <c r="C15" s="416"/>
      <c r="D15" s="416"/>
      <c r="E15" s="416"/>
      <c r="F15" s="417"/>
    </row>
    <row r="16" spans="1:7" ht="21.75" customHeight="1" thickBot="1" x14ac:dyDescent="0.25">
      <c r="A16" s="148"/>
      <c r="B16" s="148"/>
      <c r="C16" s="148"/>
      <c r="D16" s="148"/>
      <c r="E16" s="148"/>
      <c r="F16" s="148"/>
    </row>
    <row r="17" spans="1:7" ht="23.25" customHeight="1" thickBot="1" x14ac:dyDescent="0.25">
      <c r="A17" s="433" t="s">
        <v>379</v>
      </c>
      <c r="B17" s="434"/>
      <c r="C17" s="434"/>
      <c r="D17" s="434"/>
      <c r="E17" s="434"/>
      <c r="F17" s="435"/>
    </row>
    <row r="18" spans="1:7" ht="81.75" customHeight="1" x14ac:dyDescent="0.2">
      <c r="A18" s="455" t="s">
        <v>380</v>
      </c>
      <c r="B18" s="456"/>
      <c r="C18" s="456"/>
      <c r="D18" s="456"/>
      <c r="E18" s="456"/>
      <c r="F18" s="457"/>
    </row>
    <row r="19" spans="1:7" ht="71.25" customHeight="1" thickBot="1" x14ac:dyDescent="0.25">
      <c r="A19" s="458"/>
      <c r="B19" s="459"/>
      <c r="C19" s="459"/>
      <c r="D19" s="459"/>
      <c r="E19" s="459"/>
      <c r="F19" s="460"/>
    </row>
    <row r="20" spans="1:7" ht="15" thickBot="1" x14ac:dyDescent="0.25"/>
    <row r="21" spans="1:7" ht="27" customHeight="1" x14ac:dyDescent="0.2">
      <c r="A21" s="468" t="s">
        <v>336</v>
      </c>
      <c r="B21" s="469"/>
      <c r="C21" s="469"/>
      <c r="D21" s="469"/>
      <c r="E21" s="469"/>
      <c r="F21" s="470"/>
      <c r="G21" s="62"/>
    </row>
    <row r="22" spans="1:7" ht="363" customHeight="1" thickBot="1" x14ac:dyDescent="0.25">
      <c r="A22" s="471" t="s">
        <v>346</v>
      </c>
      <c r="B22" s="472"/>
      <c r="C22" s="472"/>
      <c r="D22" s="472"/>
      <c r="E22" s="472"/>
      <c r="F22" s="473"/>
      <c r="G22" s="62"/>
    </row>
    <row r="23" spans="1:7" ht="15" thickBot="1" x14ac:dyDescent="0.25"/>
    <row r="24" spans="1:7" ht="28.5" customHeight="1" thickBot="1" x14ac:dyDescent="0.25">
      <c r="A24" s="474" t="s">
        <v>337</v>
      </c>
      <c r="B24" s="475"/>
      <c r="C24" s="475"/>
      <c r="D24" s="475"/>
      <c r="E24" s="475"/>
      <c r="F24" s="476"/>
    </row>
    <row r="25" spans="1:7" ht="375" customHeight="1" x14ac:dyDescent="0.2">
      <c r="A25" s="483" t="s">
        <v>315</v>
      </c>
      <c r="B25" s="484"/>
      <c r="C25" s="484"/>
      <c r="D25" s="484"/>
      <c r="E25" s="484"/>
      <c r="F25" s="485"/>
    </row>
    <row r="26" spans="1:7" ht="27.6" customHeight="1" thickBot="1" x14ac:dyDescent="0.25">
      <c r="A26" s="486"/>
      <c r="B26" s="487"/>
      <c r="C26" s="487"/>
      <c r="D26" s="487"/>
      <c r="E26" s="487"/>
      <c r="F26" s="488"/>
    </row>
    <row r="27" spans="1:7" ht="25.5" customHeight="1" thickBot="1" x14ac:dyDescent="0.25">
      <c r="A27" s="148"/>
      <c r="B27" s="148"/>
      <c r="C27" s="148"/>
      <c r="D27" s="148"/>
      <c r="E27" s="148"/>
      <c r="F27" s="148"/>
    </row>
    <row r="28" spans="1:7" ht="27" customHeight="1" x14ac:dyDescent="0.2">
      <c r="A28" s="477" t="s">
        <v>338</v>
      </c>
      <c r="B28" s="478"/>
      <c r="C28" s="478"/>
      <c r="D28" s="478"/>
      <c r="E28" s="478"/>
      <c r="F28" s="479"/>
    </row>
    <row r="29" spans="1:7" ht="210.75" customHeight="1" thickBot="1" x14ac:dyDescent="0.25">
      <c r="A29" s="415" t="s">
        <v>312</v>
      </c>
      <c r="B29" s="416"/>
      <c r="C29" s="416"/>
      <c r="D29" s="416"/>
      <c r="E29" s="416"/>
      <c r="F29" s="417"/>
    </row>
    <row r="30" spans="1:7" ht="15" thickBot="1" x14ac:dyDescent="0.25"/>
    <row r="31" spans="1:7" ht="30.75" customHeight="1" x14ac:dyDescent="0.2">
      <c r="A31" s="480" t="s">
        <v>339</v>
      </c>
      <c r="B31" s="481"/>
      <c r="C31" s="481"/>
      <c r="D31" s="481"/>
      <c r="E31" s="481"/>
      <c r="F31" s="482"/>
    </row>
    <row r="32" spans="1:7" ht="138" customHeight="1" thickBot="1" x14ac:dyDescent="0.25">
      <c r="A32" s="409" t="s">
        <v>313</v>
      </c>
      <c r="B32" s="410"/>
      <c r="C32" s="410"/>
      <c r="D32" s="410"/>
      <c r="E32" s="410"/>
      <c r="F32" s="411"/>
    </row>
    <row r="33" spans="1:6" ht="15" thickBot="1" x14ac:dyDescent="0.25"/>
    <row r="34" spans="1:6" ht="28.5" customHeight="1" x14ac:dyDescent="0.2">
      <c r="A34" s="412" t="s">
        <v>340</v>
      </c>
      <c r="B34" s="413"/>
      <c r="C34" s="413"/>
      <c r="D34" s="413"/>
      <c r="E34" s="413"/>
      <c r="F34" s="414"/>
    </row>
    <row r="35" spans="1:6" ht="219" customHeight="1" thickBot="1" x14ac:dyDescent="0.25">
      <c r="A35" s="415" t="s">
        <v>306</v>
      </c>
      <c r="B35" s="416"/>
      <c r="C35" s="416"/>
      <c r="D35" s="416"/>
      <c r="E35" s="416"/>
      <c r="F35" s="417"/>
    </row>
    <row r="36" spans="1:6" ht="15" thickBot="1" x14ac:dyDescent="0.25"/>
    <row r="37" spans="1:6" ht="27.75" customHeight="1" x14ac:dyDescent="0.2">
      <c r="A37" s="412" t="s">
        <v>341</v>
      </c>
      <c r="B37" s="413"/>
      <c r="C37" s="413"/>
      <c r="D37" s="413"/>
      <c r="E37" s="413"/>
      <c r="F37" s="414"/>
    </row>
    <row r="38" spans="1:6" ht="170.25" customHeight="1" thickBot="1" x14ac:dyDescent="0.25">
      <c r="A38" s="415" t="s">
        <v>307</v>
      </c>
      <c r="B38" s="416"/>
      <c r="C38" s="416"/>
      <c r="D38" s="416"/>
      <c r="E38" s="416"/>
      <c r="F38" s="417"/>
    </row>
    <row r="39" spans="1:6" ht="15" thickBot="1" x14ac:dyDescent="0.25"/>
    <row r="40" spans="1:6" ht="27.75" customHeight="1" x14ac:dyDescent="0.2">
      <c r="A40" s="489" t="s">
        <v>342</v>
      </c>
      <c r="B40" s="490"/>
      <c r="C40" s="490"/>
      <c r="D40" s="490"/>
      <c r="E40" s="490"/>
      <c r="F40" s="491"/>
    </row>
    <row r="41" spans="1:6" ht="208.5" customHeight="1" thickBot="1" x14ac:dyDescent="0.25">
      <c r="A41" s="424" t="s">
        <v>372</v>
      </c>
      <c r="B41" s="416"/>
      <c r="C41" s="416"/>
      <c r="D41" s="416"/>
      <c r="E41" s="416"/>
      <c r="F41" s="417"/>
    </row>
    <row r="42" spans="1:6" ht="15" thickBot="1" x14ac:dyDescent="0.25"/>
    <row r="43" spans="1:6" ht="29.25" customHeight="1" x14ac:dyDescent="0.2">
      <c r="A43" s="449" t="s">
        <v>377</v>
      </c>
      <c r="B43" s="450"/>
      <c r="C43" s="450"/>
      <c r="D43" s="450"/>
      <c r="E43" s="450"/>
      <c r="F43" s="451"/>
    </row>
    <row r="44" spans="1:6" ht="274.5" customHeight="1" thickBot="1" x14ac:dyDescent="0.25">
      <c r="A44" s="415" t="s">
        <v>300</v>
      </c>
      <c r="B44" s="416"/>
      <c r="C44" s="416"/>
      <c r="D44" s="416"/>
      <c r="E44" s="416"/>
      <c r="F44" s="417"/>
    </row>
    <row r="45" spans="1:6" ht="15" thickBot="1" x14ac:dyDescent="0.25"/>
    <row r="46" spans="1:6" ht="29.25" customHeight="1" x14ac:dyDescent="0.2">
      <c r="A46" s="449" t="s">
        <v>343</v>
      </c>
      <c r="B46" s="450"/>
      <c r="C46" s="450"/>
      <c r="D46" s="450"/>
      <c r="E46" s="450"/>
      <c r="F46" s="451"/>
    </row>
    <row r="47" spans="1:6" s="230" customFormat="1" ht="181.5" customHeight="1" thickBot="1" x14ac:dyDescent="0.3">
      <c r="A47" s="452" t="s">
        <v>301</v>
      </c>
      <c r="B47" s="453"/>
      <c r="C47" s="453"/>
      <c r="D47" s="453"/>
      <c r="E47" s="453"/>
      <c r="F47" s="454"/>
    </row>
    <row r="48" spans="1:6" ht="15.75" customHeight="1" thickBot="1" x14ac:dyDescent="0.25">
      <c r="A48" s="148"/>
      <c r="B48" s="148"/>
      <c r="C48" s="148"/>
      <c r="D48" s="148"/>
      <c r="E48" s="148"/>
      <c r="F48" s="148"/>
    </row>
    <row r="49" spans="1:6" ht="19.5" customHeight="1" x14ac:dyDescent="0.2">
      <c r="A49" s="418" t="s">
        <v>344</v>
      </c>
      <c r="B49" s="419"/>
      <c r="C49" s="419"/>
      <c r="D49" s="419"/>
      <c r="E49" s="419"/>
      <c r="F49" s="420"/>
    </row>
    <row r="50" spans="1:6" ht="363" customHeight="1" thickBot="1" x14ac:dyDescent="0.25">
      <c r="A50" s="421" t="s">
        <v>308</v>
      </c>
      <c r="B50" s="422"/>
      <c r="C50" s="422"/>
      <c r="D50" s="422"/>
      <c r="E50" s="422"/>
      <c r="F50" s="423"/>
    </row>
    <row r="51" spans="1:6" ht="15" thickBot="1" x14ac:dyDescent="0.25"/>
    <row r="52" spans="1:6" ht="27.75" customHeight="1" x14ac:dyDescent="0.2">
      <c r="A52" s="461" t="s">
        <v>345</v>
      </c>
      <c r="B52" s="462"/>
      <c r="C52" s="462"/>
      <c r="D52" s="462"/>
      <c r="E52" s="462"/>
      <c r="F52" s="463"/>
    </row>
    <row r="53" spans="1:6" ht="409.6" customHeight="1" x14ac:dyDescent="0.2">
      <c r="A53" s="464" t="s">
        <v>311</v>
      </c>
      <c r="B53" s="465"/>
      <c r="C53" s="465"/>
      <c r="D53" s="465"/>
      <c r="E53" s="465"/>
      <c r="F53" s="466"/>
    </row>
    <row r="54" spans="1:6" ht="77.25" customHeight="1" thickBot="1" x14ac:dyDescent="0.25">
      <c r="A54" s="458"/>
      <c r="B54" s="459"/>
      <c r="C54" s="459"/>
      <c r="D54" s="459"/>
      <c r="E54" s="459"/>
      <c r="F54" s="460"/>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L44"/>
  <sheetViews>
    <sheetView topLeftCell="A14" zoomScale="70" zoomScaleNormal="70" workbookViewId="0">
      <selection activeCell="B19" sqref="A19:XFD19"/>
    </sheetView>
  </sheetViews>
  <sheetFormatPr baseColWidth="10" defaultColWidth="11.42578125" defaultRowHeight="14.25" x14ac:dyDescent="0.2"/>
  <cols>
    <col min="1" max="1" width="31" style="1" customWidth="1"/>
    <col min="2" max="2" width="39.5703125" style="1" customWidth="1"/>
    <col min="3" max="3" width="29" style="1" customWidth="1"/>
    <col min="4" max="4" width="95.140625" style="1" customWidth="1"/>
    <col min="5" max="5" width="32.85546875" style="1" customWidth="1"/>
    <col min="6" max="9" width="10.42578125" style="1" customWidth="1"/>
    <col min="10" max="10" width="16.7109375" style="1" customWidth="1"/>
    <col min="11" max="16384" width="11.42578125" style="1"/>
  </cols>
  <sheetData>
    <row r="1" spans="1:12" ht="28.5" customHeight="1" x14ac:dyDescent="0.2">
      <c r="A1" s="545"/>
      <c r="B1" s="506" t="str">
        <f>CONTEXTO!B1</f>
        <v>PROCESO: GESTION CONTRACTUAL</v>
      </c>
      <c r="C1" s="506"/>
      <c r="D1" s="506"/>
      <c r="E1" s="506"/>
      <c r="F1" s="512" t="s">
        <v>486</v>
      </c>
      <c r="G1" s="512"/>
      <c r="H1" s="512"/>
      <c r="I1" s="512"/>
      <c r="J1" s="705"/>
    </row>
    <row r="2" spans="1:12" ht="14.25" customHeight="1" x14ac:dyDescent="0.2">
      <c r="A2" s="546"/>
      <c r="B2" s="507" t="s">
        <v>68</v>
      </c>
      <c r="C2" s="507"/>
      <c r="D2" s="507"/>
      <c r="E2" s="507"/>
      <c r="F2" s="514" t="s">
        <v>487</v>
      </c>
      <c r="G2" s="515"/>
      <c r="H2" s="515"/>
      <c r="I2" s="620"/>
      <c r="J2" s="706"/>
    </row>
    <row r="3" spans="1:12" ht="15" customHeight="1" x14ac:dyDescent="0.2">
      <c r="A3" s="546"/>
      <c r="B3" s="507"/>
      <c r="C3" s="507"/>
      <c r="D3" s="507"/>
      <c r="E3" s="507"/>
      <c r="F3" s="514" t="s">
        <v>488</v>
      </c>
      <c r="G3" s="515"/>
      <c r="H3" s="515"/>
      <c r="I3" s="620"/>
      <c r="J3" s="706"/>
    </row>
    <row r="4" spans="1:12" ht="15" thickBot="1" x14ac:dyDescent="0.25">
      <c r="A4" s="546"/>
      <c r="B4" s="507"/>
      <c r="C4" s="507"/>
      <c r="D4" s="507"/>
      <c r="E4" s="507"/>
      <c r="F4" s="517" t="s">
        <v>496</v>
      </c>
      <c r="G4" s="517"/>
      <c r="H4" s="517"/>
      <c r="I4" s="517"/>
      <c r="J4" s="707"/>
    </row>
    <row r="5" spans="1:12" ht="15.75" x14ac:dyDescent="0.2">
      <c r="A5" s="696"/>
      <c r="B5" s="697"/>
      <c r="C5" s="697"/>
      <c r="D5" s="697"/>
      <c r="E5" s="697"/>
      <c r="F5" s="697"/>
      <c r="G5" s="697"/>
      <c r="H5" s="697"/>
      <c r="I5" s="697"/>
      <c r="J5" s="698"/>
    </row>
    <row r="6" spans="1:12" ht="39.75" customHeight="1" x14ac:dyDescent="0.2">
      <c r="A6" s="692" t="str">
        <f>CONTEXTO!A8</f>
        <v>PROCESO: GESTIÓN CONTRACTUAL</v>
      </c>
      <c r="B6" s="693"/>
      <c r="C6" s="693"/>
      <c r="D6" s="693"/>
      <c r="E6" s="693"/>
      <c r="F6" s="693"/>
      <c r="G6" s="693"/>
      <c r="H6" s="693"/>
      <c r="I6" s="693"/>
      <c r="J6" s="694"/>
    </row>
    <row r="7" spans="1:12" s="75" customFormat="1" ht="63" customHeight="1" thickBot="1" x14ac:dyDescent="0.25">
      <c r="A7" s="689" t="str">
        <f>CONTEXTO!A9</f>
        <v>OBJETIVO: CONTRIBUIR ANUALMENTE EN LA GESTION DE ADQUISICION DE BIENES Y SERVICIOS REQUERIDOS EN LA OPERACIÓN DE LOS PROCESOS DE LA ENTIDAD CUMPLIENDO LA NORMATIVIDAD CONTRACTUAL VIGENTE.</v>
      </c>
      <c r="B7" s="690"/>
      <c r="C7" s="690"/>
      <c r="D7" s="690"/>
      <c r="E7" s="690"/>
      <c r="F7" s="690"/>
      <c r="G7" s="690"/>
      <c r="H7" s="690"/>
      <c r="I7" s="690"/>
      <c r="J7" s="691"/>
    </row>
    <row r="8" spans="1:12" s="75" customFormat="1" ht="25.5" customHeight="1" thickBot="1" x14ac:dyDescent="0.25">
      <c r="A8" s="695"/>
      <c r="B8" s="695"/>
      <c r="C8" s="695"/>
      <c r="D8" s="695"/>
      <c r="E8" s="695"/>
      <c r="F8" s="695"/>
      <c r="G8" s="695"/>
      <c r="H8" s="695"/>
      <c r="I8" s="695"/>
      <c r="J8" s="695"/>
    </row>
    <row r="9" spans="1:12" s="75" customFormat="1" ht="69" customHeight="1" x14ac:dyDescent="0.2">
      <c r="A9" s="90" t="s">
        <v>264</v>
      </c>
      <c r="B9" s="91" t="s">
        <v>263</v>
      </c>
      <c r="C9" s="92" t="s">
        <v>265</v>
      </c>
      <c r="D9" s="93" t="s">
        <v>79</v>
      </c>
      <c r="E9" s="94" t="s">
        <v>69</v>
      </c>
      <c r="F9" s="95" t="s">
        <v>70</v>
      </c>
      <c r="G9" s="95" t="s">
        <v>71</v>
      </c>
      <c r="H9" s="95" t="s">
        <v>72</v>
      </c>
      <c r="I9" s="95" t="s">
        <v>73</v>
      </c>
      <c r="J9" s="96" t="s">
        <v>74</v>
      </c>
    </row>
    <row r="10" spans="1:12" s="75" customFormat="1" ht="60" customHeight="1" x14ac:dyDescent="0.2">
      <c r="A10" s="703"/>
      <c r="B10" s="246"/>
      <c r="C10" s="677"/>
      <c r="D10" s="247"/>
      <c r="E10" s="704"/>
      <c r="F10" s="688" t="s">
        <v>138</v>
      </c>
      <c r="G10" s="688" t="s">
        <v>139</v>
      </c>
      <c r="H10" s="688" t="s">
        <v>139</v>
      </c>
      <c r="I10" s="688" t="s">
        <v>139</v>
      </c>
      <c r="J10" s="682"/>
      <c r="K10" s="89"/>
      <c r="L10" s="89"/>
    </row>
    <row r="11" spans="1:12" ht="55.5" customHeight="1" x14ac:dyDescent="0.2">
      <c r="A11" s="703"/>
      <c r="B11" s="246"/>
      <c r="C11" s="687"/>
      <c r="D11" s="677"/>
      <c r="E11" s="704"/>
      <c r="F11" s="688"/>
      <c r="G11" s="688"/>
      <c r="H11" s="688"/>
      <c r="I11" s="688"/>
      <c r="J11" s="682"/>
    </row>
    <row r="12" spans="1:12" ht="60.75" customHeight="1" x14ac:dyDescent="0.2">
      <c r="A12" s="703"/>
      <c r="B12" s="246"/>
      <c r="C12" s="678"/>
      <c r="D12" s="678"/>
      <c r="E12" s="704"/>
      <c r="F12" s="688"/>
      <c r="G12" s="688"/>
      <c r="H12" s="688"/>
      <c r="I12" s="688"/>
      <c r="J12" s="682"/>
    </row>
    <row r="13" spans="1:12" ht="67.5" customHeight="1" x14ac:dyDescent="0.2">
      <c r="A13" s="700" t="s">
        <v>444</v>
      </c>
      <c r="B13" s="246" t="s">
        <v>387</v>
      </c>
      <c r="C13" s="677" t="s">
        <v>442</v>
      </c>
      <c r="D13" s="406" t="s">
        <v>445</v>
      </c>
      <c r="E13" s="677" t="s">
        <v>547</v>
      </c>
      <c r="F13" s="688" t="s">
        <v>138</v>
      </c>
      <c r="G13" s="688" t="s">
        <v>138</v>
      </c>
      <c r="H13" s="688" t="s">
        <v>138</v>
      </c>
      <c r="I13" s="688" t="s">
        <v>138</v>
      </c>
      <c r="J13" s="682" t="str">
        <f t="shared" ref="J13" si="0">IF(F13="NA","GESTION",IF(G13="NA","GESTION",IF(H13="NA","GESTION",IF(I13="NA","GESTION",IF(F13&lt;&gt;"X"," ",IF(G13&lt;&gt;"X"," ",IF(H13&lt;&gt;"X"," ",IF(I13&lt;&gt;"X"," ","CORRUPCION"))))))))</f>
        <v>CORRUPCION</v>
      </c>
    </row>
    <row r="14" spans="1:12" ht="63.75" customHeight="1" x14ac:dyDescent="0.2">
      <c r="A14" s="701"/>
      <c r="B14" s="246" t="s">
        <v>510</v>
      </c>
      <c r="C14" s="687"/>
      <c r="D14" s="407" t="s">
        <v>552</v>
      </c>
      <c r="E14" s="687"/>
      <c r="F14" s="688"/>
      <c r="G14" s="688"/>
      <c r="H14" s="688"/>
      <c r="I14" s="688"/>
      <c r="J14" s="682"/>
    </row>
    <row r="15" spans="1:12" ht="64.5" customHeight="1" x14ac:dyDescent="0.2">
      <c r="A15" s="702"/>
      <c r="B15" s="246" t="s">
        <v>511</v>
      </c>
      <c r="C15" s="678"/>
      <c r="D15" s="407" t="s">
        <v>552</v>
      </c>
      <c r="E15" s="678"/>
      <c r="F15" s="688"/>
      <c r="G15" s="688"/>
      <c r="H15" s="688"/>
      <c r="I15" s="688"/>
      <c r="J15" s="682"/>
    </row>
    <row r="16" spans="1:12" ht="64.5" customHeight="1" x14ac:dyDescent="0.2">
      <c r="A16" s="703" t="s">
        <v>553</v>
      </c>
      <c r="B16" s="328" t="s">
        <v>387</v>
      </c>
      <c r="C16" s="704" t="s">
        <v>522</v>
      </c>
      <c r="D16" s="248" t="s">
        <v>449</v>
      </c>
      <c r="E16" s="704" t="s">
        <v>548</v>
      </c>
      <c r="F16" s="688" t="s">
        <v>138</v>
      </c>
      <c r="G16" s="688" t="s">
        <v>138</v>
      </c>
      <c r="H16" s="688" t="s">
        <v>138</v>
      </c>
      <c r="I16" s="688" t="s">
        <v>138</v>
      </c>
      <c r="J16" s="682" t="str">
        <f t="shared" ref="J16" si="1">IF(F16="NA","GESTION",IF(G16="NA","GESTION",IF(H16="NA","GESTION",IF(I16="NA","GESTION",IF(F16&lt;&gt;"X"," ",IF(G16&lt;&gt;"X"," ",IF(H16&lt;&gt;"X"," ",IF(I16&lt;&gt;"X"," ","CORRUPCION"))))))))</f>
        <v>CORRUPCION</v>
      </c>
    </row>
    <row r="17" spans="1:10" ht="64.5" customHeight="1" x14ac:dyDescent="0.2">
      <c r="A17" s="703"/>
      <c r="B17" s="378" t="s">
        <v>388</v>
      </c>
      <c r="C17" s="704"/>
      <c r="D17" s="248" t="s">
        <v>450</v>
      </c>
      <c r="E17" s="704"/>
      <c r="F17" s="688"/>
      <c r="G17" s="688"/>
      <c r="H17" s="688"/>
      <c r="I17" s="688"/>
      <c r="J17" s="682"/>
    </row>
    <row r="18" spans="1:10" ht="64.5" customHeight="1" x14ac:dyDescent="0.2">
      <c r="A18" s="703"/>
      <c r="B18" s="379" t="s">
        <v>446</v>
      </c>
      <c r="C18" s="704"/>
      <c r="D18" s="248" t="s">
        <v>451</v>
      </c>
      <c r="E18" s="704"/>
      <c r="F18" s="688"/>
      <c r="G18" s="688"/>
      <c r="H18" s="688"/>
      <c r="I18" s="688"/>
      <c r="J18" s="682"/>
    </row>
    <row r="19" spans="1:10" ht="64.5" customHeight="1" x14ac:dyDescent="0.2">
      <c r="A19" s="703"/>
      <c r="B19" s="379"/>
      <c r="C19" s="704"/>
      <c r="D19" s="248"/>
      <c r="E19" s="704"/>
      <c r="F19" s="688"/>
      <c r="G19" s="688"/>
      <c r="H19" s="688"/>
      <c r="I19" s="688"/>
      <c r="J19" s="682"/>
    </row>
    <row r="20" spans="1:10" ht="64.5" customHeight="1" x14ac:dyDescent="0.2">
      <c r="A20" s="703"/>
      <c r="B20" s="379" t="s">
        <v>447</v>
      </c>
      <c r="C20" s="704"/>
      <c r="D20" s="248" t="s">
        <v>452</v>
      </c>
      <c r="E20" s="704"/>
      <c r="F20" s="688"/>
      <c r="G20" s="688"/>
      <c r="H20" s="688"/>
      <c r="I20" s="688"/>
      <c r="J20" s="682"/>
    </row>
    <row r="21" spans="1:10" ht="64.5" customHeight="1" x14ac:dyDescent="0.2">
      <c r="A21" s="703"/>
      <c r="B21" s="380" t="s">
        <v>448</v>
      </c>
      <c r="C21" s="704"/>
      <c r="D21" s="248" t="s">
        <v>452</v>
      </c>
      <c r="E21" s="704"/>
      <c r="F21" s="688"/>
      <c r="G21" s="688"/>
      <c r="H21" s="688"/>
      <c r="I21" s="688"/>
      <c r="J21" s="682"/>
    </row>
    <row r="22" spans="1:10" ht="58.5" customHeight="1" x14ac:dyDescent="0.2">
      <c r="A22" s="700" t="s">
        <v>521</v>
      </c>
      <c r="B22" s="708" t="s">
        <v>530</v>
      </c>
      <c r="C22" s="677" t="s">
        <v>522</v>
      </c>
      <c r="D22" s="336" t="s">
        <v>523</v>
      </c>
      <c r="E22" s="677" t="s">
        <v>546</v>
      </c>
      <c r="F22" s="688" t="s">
        <v>138</v>
      </c>
      <c r="G22" s="688" t="s">
        <v>139</v>
      </c>
      <c r="H22" s="688" t="s">
        <v>138</v>
      </c>
      <c r="I22" s="688" t="s">
        <v>139</v>
      </c>
      <c r="J22" s="699" t="s">
        <v>519</v>
      </c>
    </row>
    <row r="23" spans="1:10" ht="67.5" customHeight="1" x14ac:dyDescent="0.2">
      <c r="A23" s="701"/>
      <c r="B23" s="709"/>
      <c r="C23" s="687"/>
      <c r="D23" s="677" t="s">
        <v>524</v>
      </c>
      <c r="E23" s="687"/>
      <c r="F23" s="688"/>
      <c r="G23" s="688"/>
      <c r="H23" s="688"/>
      <c r="I23" s="688"/>
      <c r="J23" s="682"/>
    </row>
    <row r="24" spans="1:10" ht="78.75" customHeight="1" x14ac:dyDescent="0.2">
      <c r="A24" s="702"/>
      <c r="B24" s="710"/>
      <c r="C24" s="678"/>
      <c r="D24" s="678"/>
      <c r="E24" s="678"/>
      <c r="F24" s="688"/>
      <c r="G24" s="688"/>
      <c r="H24" s="688"/>
      <c r="I24" s="688"/>
      <c r="J24" s="682"/>
    </row>
    <row r="25" spans="1:10" ht="71.25" customHeight="1" x14ac:dyDescent="0.2">
      <c r="A25" s="249"/>
      <c r="B25" s="250"/>
      <c r="C25" s="250"/>
      <c r="D25" s="250"/>
      <c r="E25" s="679" t="s">
        <v>252</v>
      </c>
      <c r="F25" s="250"/>
      <c r="G25" s="250"/>
      <c r="H25" s="250"/>
      <c r="I25" s="250"/>
      <c r="J25" s="682" t="str">
        <f t="shared" ref="J25" si="2">IF(F25="NA","GESTION",IF(G25="NA","GESTION",IF(H25="NA","GESTION",IF(I25="NA","GESTION",IF(F25&lt;&gt;"X"," ",IF(G25&lt;&gt;"X"," ",IF(H25&lt;&gt;"X"," ",IF(I25&lt;&gt;"X"," ","CORRUPCION"))))))))</f>
        <v xml:space="preserve"> </v>
      </c>
    </row>
    <row r="26" spans="1:10" ht="80.25" customHeight="1" x14ac:dyDescent="0.2">
      <c r="A26" s="249"/>
      <c r="B26" s="250"/>
      <c r="C26" s="250"/>
      <c r="D26" s="250"/>
      <c r="E26" s="680"/>
      <c r="F26" s="250"/>
      <c r="G26" s="250"/>
      <c r="H26" s="250"/>
      <c r="I26" s="250"/>
      <c r="J26" s="682"/>
    </row>
    <row r="27" spans="1:10" ht="69.75" customHeight="1" x14ac:dyDescent="0.2">
      <c r="A27" s="249"/>
      <c r="B27" s="250"/>
      <c r="C27" s="250"/>
      <c r="D27" s="250"/>
      <c r="E27" s="681"/>
      <c r="F27" s="250"/>
      <c r="G27" s="250"/>
      <c r="H27" s="250"/>
      <c r="I27" s="250"/>
      <c r="J27" s="682"/>
    </row>
    <row r="28" spans="1:10" ht="54.75" customHeight="1" x14ac:dyDescent="0.2">
      <c r="A28" s="249"/>
      <c r="B28" s="250"/>
      <c r="C28" s="250"/>
      <c r="D28" s="250"/>
      <c r="E28" s="679" t="s">
        <v>270</v>
      </c>
      <c r="F28" s="250"/>
      <c r="G28" s="250"/>
      <c r="H28" s="250"/>
      <c r="I28" s="250"/>
      <c r="J28" s="682" t="str">
        <f t="shared" ref="J28" si="3">IF(F28="NA","GESTION",IF(G28="NA","GESTION",IF(H28="NA","GESTION",IF(I28="NA","GESTION",IF(F28&lt;&gt;"X"," ",IF(G28&lt;&gt;"X"," ",IF(H28&lt;&gt;"X"," ",IF(I28&lt;&gt;"X"," ","CORRUPCION"))))))))</f>
        <v xml:space="preserve"> </v>
      </c>
    </row>
    <row r="29" spans="1:10" ht="65.25" customHeight="1" x14ac:dyDescent="0.2">
      <c r="A29" s="249"/>
      <c r="B29" s="250"/>
      <c r="C29" s="250"/>
      <c r="D29" s="250"/>
      <c r="E29" s="680"/>
      <c r="F29" s="250"/>
      <c r="G29" s="250"/>
      <c r="H29" s="250"/>
      <c r="I29" s="250"/>
      <c r="J29" s="682"/>
    </row>
    <row r="30" spans="1:10" ht="69.75" customHeight="1" x14ac:dyDescent="0.2">
      <c r="A30" s="249"/>
      <c r="B30" s="250"/>
      <c r="C30" s="250"/>
      <c r="D30" s="250"/>
      <c r="E30" s="681"/>
      <c r="F30" s="250"/>
      <c r="G30" s="250"/>
      <c r="H30" s="250"/>
      <c r="I30" s="250"/>
      <c r="J30" s="682"/>
    </row>
    <row r="31" spans="1:10" ht="68.25" customHeight="1" x14ac:dyDescent="0.2">
      <c r="A31" s="249"/>
      <c r="B31" s="250"/>
      <c r="C31" s="250"/>
      <c r="D31" s="250"/>
      <c r="E31" s="679" t="s">
        <v>266</v>
      </c>
      <c r="F31" s="250"/>
      <c r="G31" s="250"/>
      <c r="H31" s="250"/>
      <c r="I31" s="250"/>
      <c r="J31" s="682" t="str">
        <f>IF(F31="NA","GESTION",IF(G31="NA","GESTION",IF(H31="NA","GESTION",IF(I31="NA","GESTION",IF(F31&lt;&gt;"X"," ",IF(G31&lt;&gt;"X"," ",IF(H31&lt;&gt;"X"," ",IF(I31&lt;&gt;"X"," ","CORRUPCION"))))))))</f>
        <v xml:space="preserve"> </v>
      </c>
    </row>
    <row r="32" spans="1:10" ht="69" customHeight="1" x14ac:dyDescent="0.2">
      <c r="A32" s="249"/>
      <c r="B32" s="250"/>
      <c r="C32" s="250"/>
      <c r="D32" s="250"/>
      <c r="E32" s="680"/>
      <c r="F32" s="250"/>
      <c r="G32" s="250"/>
      <c r="H32" s="250"/>
      <c r="I32" s="250"/>
      <c r="J32" s="682"/>
    </row>
    <row r="33" spans="1:10" ht="59.25" customHeight="1" x14ac:dyDescent="0.2">
      <c r="A33" s="249"/>
      <c r="B33" s="250"/>
      <c r="C33" s="250"/>
      <c r="D33" s="250"/>
      <c r="E33" s="681"/>
      <c r="F33" s="250"/>
      <c r="G33" s="250"/>
      <c r="H33" s="250"/>
      <c r="I33" s="250"/>
      <c r="J33" s="682"/>
    </row>
    <row r="34" spans="1:10" ht="57" customHeight="1" x14ac:dyDescent="0.2">
      <c r="A34" s="249"/>
      <c r="B34" s="250"/>
      <c r="C34" s="250"/>
      <c r="D34" s="250"/>
      <c r="E34" s="679" t="s">
        <v>267</v>
      </c>
      <c r="F34" s="250"/>
      <c r="G34" s="250"/>
      <c r="H34" s="250"/>
      <c r="I34" s="250"/>
      <c r="J34" s="682" t="str">
        <f t="shared" ref="J34" si="4">IF(F34="NA","GESTION",IF(G34="NA","GESTION",IF(H34="NA","GESTION",IF(I34="NA","GESTION",IF(F34&lt;&gt;"X"," ",IF(G34&lt;&gt;"X"," ",IF(H34&lt;&gt;"X"," ",IF(I34&lt;&gt;"X"," ","CORRUPCION"))))))))</f>
        <v xml:space="preserve"> </v>
      </c>
    </row>
    <row r="35" spans="1:10" ht="61.5" customHeight="1" x14ac:dyDescent="0.2">
      <c r="A35" s="249"/>
      <c r="B35" s="250"/>
      <c r="C35" s="250"/>
      <c r="D35" s="250"/>
      <c r="E35" s="680"/>
      <c r="F35" s="250"/>
      <c r="G35" s="250"/>
      <c r="H35" s="250"/>
      <c r="I35" s="250"/>
      <c r="J35" s="682"/>
    </row>
    <row r="36" spans="1:10" ht="71.25" customHeight="1" x14ac:dyDescent="0.2">
      <c r="A36" s="249"/>
      <c r="B36" s="250"/>
      <c r="C36" s="250"/>
      <c r="D36" s="250"/>
      <c r="E36" s="681"/>
      <c r="F36" s="250"/>
      <c r="G36" s="250"/>
      <c r="H36" s="250"/>
      <c r="I36" s="250"/>
      <c r="J36" s="682"/>
    </row>
    <row r="37" spans="1:10" ht="64.5" customHeight="1" x14ac:dyDescent="0.2">
      <c r="A37" s="251"/>
      <c r="B37" s="252"/>
      <c r="C37" s="252"/>
      <c r="D37" s="252"/>
      <c r="E37" s="683" t="s">
        <v>268</v>
      </c>
      <c r="F37" s="252"/>
      <c r="G37" s="252"/>
      <c r="H37" s="252"/>
      <c r="I37" s="252"/>
      <c r="J37" s="682" t="str">
        <f t="shared" ref="J37" si="5">IF(F37="NA","GESTION",IF(G37="NA","GESTION",IF(H37="NA","GESTION",IF(I37="NA","GESTION",IF(F37&lt;&gt;"X"," ",IF(G37&lt;&gt;"X"," ",IF(H37&lt;&gt;"X"," ",IF(I37&lt;&gt;"X"," ","CORRUPCION"))))))))</f>
        <v xml:space="preserve"> </v>
      </c>
    </row>
    <row r="38" spans="1:10" ht="74.25" customHeight="1" x14ac:dyDescent="0.2">
      <c r="A38" s="253"/>
      <c r="B38" s="254"/>
      <c r="C38" s="254"/>
      <c r="D38" s="254"/>
      <c r="E38" s="684"/>
      <c r="F38" s="254"/>
      <c r="G38" s="254"/>
      <c r="H38" s="254"/>
      <c r="I38" s="254"/>
      <c r="J38" s="682"/>
    </row>
    <row r="39" spans="1:10" ht="54.75" customHeight="1" x14ac:dyDescent="0.2">
      <c r="A39" s="253"/>
      <c r="B39" s="254"/>
      <c r="C39" s="254"/>
      <c r="D39" s="254"/>
      <c r="E39" s="686"/>
      <c r="F39" s="254"/>
      <c r="G39" s="254"/>
      <c r="H39" s="254"/>
      <c r="I39" s="254"/>
      <c r="J39" s="682"/>
    </row>
    <row r="40" spans="1:10" ht="77.25" customHeight="1" x14ac:dyDescent="0.2">
      <c r="A40" s="253"/>
      <c r="B40" s="254"/>
      <c r="C40" s="254"/>
      <c r="D40" s="254"/>
      <c r="E40" s="683" t="s">
        <v>269</v>
      </c>
      <c r="F40" s="254"/>
      <c r="G40" s="254"/>
      <c r="H40" s="254"/>
      <c r="I40" s="254"/>
      <c r="J40" s="682" t="str">
        <f t="shared" ref="J40" si="6">IF(F40="NA","GESTION",IF(G40="NA","GESTION",IF(H40="NA","GESTION",IF(I40="NA","GESTION",IF(F40&lt;&gt;"X"," ",IF(G40&lt;&gt;"X"," ",IF(H40&lt;&gt;"X"," ",IF(I40&lt;&gt;"X"," ","CORRUPCION"))))))))</f>
        <v xml:space="preserve"> </v>
      </c>
    </row>
    <row r="41" spans="1:10" ht="66.75" customHeight="1" x14ac:dyDescent="0.2">
      <c r="A41" s="253"/>
      <c r="B41" s="254"/>
      <c r="C41" s="254"/>
      <c r="D41" s="254"/>
      <c r="E41" s="684"/>
      <c r="F41" s="254"/>
      <c r="G41" s="254"/>
      <c r="H41" s="254"/>
      <c r="I41" s="254"/>
      <c r="J41" s="682"/>
    </row>
    <row r="42" spans="1:10" ht="52.5" customHeight="1" thickBot="1" x14ac:dyDescent="0.25">
      <c r="A42" s="255"/>
      <c r="B42" s="256"/>
      <c r="C42" s="256"/>
      <c r="D42" s="256"/>
      <c r="E42" s="685"/>
      <c r="F42" s="256"/>
      <c r="G42" s="256"/>
      <c r="H42" s="256"/>
      <c r="I42" s="256"/>
      <c r="J42" s="682"/>
    </row>
    <row r="43" spans="1:10" ht="66" customHeight="1" x14ac:dyDescent="0.2"/>
    <row r="44" spans="1:10" ht="76.5" customHeight="1" x14ac:dyDescent="0.2"/>
  </sheetData>
  <sheetProtection selectLockedCells="1"/>
  <mergeCells count="59">
    <mergeCell ref="F22:F24"/>
    <mergeCell ref="G22:G24"/>
    <mergeCell ref="H22:H24"/>
    <mergeCell ref="I22:I24"/>
    <mergeCell ref="A22:A24"/>
    <mergeCell ref="B22:B24"/>
    <mergeCell ref="C22:C24"/>
    <mergeCell ref="D23:D24"/>
    <mergeCell ref="I16:I21"/>
    <mergeCell ref="J16:J21"/>
    <mergeCell ref="I10:I12"/>
    <mergeCell ref="J10:J12"/>
    <mergeCell ref="J13:J15"/>
    <mergeCell ref="I13:I15"/>
    <mergeCell ref="A16:A21"/>
    <mergeCell ref="C16:C21"/>
    <mergeCell ref="E16:E21"/>
    <mergeCell ref="F16:F21"/>
    <mergeCell ref="H10:H12"/>
    <mergeCell ref="A1:A4"/>
    <mergeCell ref="J1:J4"/>
    <mergeCell ref="F1:I1"/>
    <mergeCell ref="F2:I2"/>
    <mergeCell ref="F3:I3"/>
    <mergeCell ref="F4:I4"/>
    <mergeCell ref="B1:E1"/>
    <mergeCell ref="B2:E4"/>
    <mergeCell ref="A7:J7"/>
    <mergeCell ref="A6:J6"/>
    <mergeCell ref="A8:J8"/>
    <mergeCell ref="A5:J5"/>
    <mergeCell ref="E22:E24"/>
    <mergeCell ref="J22:J24"/>
    <mergeCell ref="C13:C15"/>
    <mergeCell ref="G16:G21"/>
    <mergeCell ref="H16:H21"/>
    <mergeCell ref="A13:A15"/>
    <mergeCell ref="A10:A12"/>
    <mergeCell ref="E10:E12"/>
    <mergeCell ref="F10:F12"/>
    <mergeCell ref="G10:G12"/>
    <mergeCell ref="C10:C12"/>
    <mergeCell ref="F13:F15"/>
    <mergeCell ref="D11:D12"/>
    <mergeCell ref="E34:E36"/>
    <mergeCell ref="J34:J36"/>
    <mergeCell ref="E40:E42"/>
    <mergeCell ref="J40:J42"/>
    <mergeCell ref="E37:E39"/>
    <mergeCell ref="J37:J39"/>
    <mergeCell ref="E25:E27"/>
    <mergeCell ref="J25:J27"/>
    <mergeCell ref="E28:E30"/>
    <mergeCell ref="J28:J30"/>
    <mergeCell ref="E31:E33"/>
    <mergeCell ref="J31:J33"/>
    <mergeCell ref="E13:E15"/>
    <mergeCell ref="G13:G15"/>
    <mergeCell ref="H13:H15"/>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NOOO!$A$2:$A$4</xm:f>
          </x14:formula1>
          <xm:sqref>F10:I24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sheetPr>
  <dimension ref="A1:F39"/>
  <sheetViews>
    <sheetView tabSelected="1" workbookViewId="0">
      <selection activeCell="B16" sqref="B16:B21"/>
    </sheetView>
  </sheetViews>
  <sheetFormatPr baseColWidth="10" defaultColWidth="11.42578125" defaultRowHeight="14.25" x14ac:dyDescent="0.2"/>
  <cols>
    <col min="1" max="1" width="31" style="1" customWidth="1"/>
    <col min="2" max="2" width="47.42578125" style="1" customWidth="1"/>
    <col min="3" max="3" width="27.28515625" style="1" customWidth="1"/>
    <col min="4" max="4" width="31.85546875" style="1" customWidth="1"/>
    <col min="5" max="5" width="15" style="1" customWidth="1"/>
    <col min="6" max="6" width="14.5703125" style="1" customWidth="1"/>
    <col min="7" max="16384" width="11.42578125" style="1"/>
  </cols>
  <sheetData>
    <row r="1" spans="1:6" ht="28.5" customHeight="1" x14ac:dyDescent="0.2">
      <c r="A1" s="545"/>
      <c r="B1" s="506" t="str">
        <f>CONTEXTO!B1</f>
        <v>PROCESO: GESTION CONTRACTUAL</v>
      </c>
      <c r="C1" s="506"/>
      <c r="D1" s="512" t="s">
        <v>486</v>
      </c>
      <c r="E1" s="512"/>
      <c r="F1" s="705"/>
    </row>
    <row r="2" spans="1:6" x14ac:dyDescent="0.2">
      <c r="A2" s="546"/>
      <c r="B2" s="507" t="s">
        <v>75</v>
      </c>
      <c r="C2" s="507"/>
      <c r="D2" s="514" t="s">
        <v>487</v>
      </c>
      <c r="E2" s="620"/>
      <c r="F2" s="706"/>
    </row>
    <row r="3" spans="1:6" ht="15" customHeight="1" x14ac:dyDescent="0.2">
      <c r="A3" s="546"/>
      <c r="B3" s="507"/>
      <c r="C3" s="507"/>
      <c r="D3" s="514" t="s">
        <v>488</v>
      </c>
      <c r="E3" s="620"/>
      <c r="F3" s="706"/>
    </row>
    <row r="4" spans="1:6" ht="15" thickBot="1" x14ac:dyDescent="0.25">
      <c r="A4" s="546"/>
      <c r="B4" s="507"/>
      <c r="C4" s="507"/>
      <c r="D4" s="517" t="s">
        <v>497</v>
      </c>
      <c r="E4" s="517"/>
      <c r="F4" s="707"/>
    </row>
    <row r="5" spans="1:6" ht="15.75" x14ac:dyDescent="0.2">
      <c r="A5" s="696"/>
      <c r="B5" s="697"/>
      <c r="C5" s="697"/>
      <c r="D5" s="697"/>
      <c r="E5" s="697"/>
      <c r="F5" s="698"/>
    </row>
    <row r="6" spans="1:6" s="75" customFormat="1" ht="25.5" customHeight="1" x14ac:dyDescent="0.2">
      <c r="A6" s="757" t="str">
        <f>CONTEXTO!A8</f>
        <v>PROCESO: GESTIÓN CONTRACTUAL</v>
      </c>
      <c r="B6" s="758"/>
      <c r="C6" s="758"/>
      <c r="D6" s="758"/>
      <c r="E6" s="758"/>
      <c r="F6" s="759"/>
    </row>
    <row r="7" spans="1:6" s="75" customFormat="1" ht="65.25" customHeight="1" thickBot="1" x14ac:dyDescent="0.25">
      <c r="A7" s="760" t="str">
        <f>CONTEXTO!A9</f>
        <v>OBJETIVO: CONTRIBUIR ANUALMENTE EN LA GESTION DE ADQUISICION DE BIENES Y SERVICIOS REQUERIDOS EN LA OPERACIÓN DE LOS PROCESOS DE LA ENTIDAD CUMPLIENDO LA NORMATIVIDAD CONTRACTUAL VIGENTE.</v>
      </c>
      <c r="B7" s="761"/>
      <c r="C7" s="761"/>
      <c r="D7" s="761"/>
      <c r="E7" s="761"/>
      <c r="F7" s="762"/>
    </row>
    <row r="8" spans="1:6" s="75" customFormat="1" ht="18.75" customHeight="1" thickBot="1" x14ac:dyDescent="0.25">
      <c r="A8" s="695"/>
      <c r="B8" s="695"/>
      <c r="C8" s="695"/>
      <c r="D8" s="695"/>
      <c r="E8" s="695"/>
      <c r="F8" s="749"/>
    </row>
    <row r="9" spans="1:6" ht="31.5" customHeight="1" x14ac:dyDescent="0.2">
      <c r="A9" s="97" t="s">
        <v>69</v>
      </c>
      <c r="B9" s="98" t="s">
        <v>76</v>
      </c>
      <c r="C9" s="98" t="s">
        <v>77</v>
      </c>
      <c r="D9" s="166" t="s">
        <v>78</v>
      </c>
      <c r="E9" s="556" t="s">
        <v>79</v>
      </c>
      <c r="F9" s="557"/>
    </row>
    <row r="10" spans="1:6" ht="56.25" customHeight="1" x14ac:dyDescent="0.2">
      <c r="A10" s="752">
        <f>'IDENTIFICACION DE RIESGOS'!E10:E12</f>
        <v>0</v>
      </c>
      <c r="B10" s="753"/>
      <c r="C10" s="756">
        <f>'IDENTIFICACION DE RIESGOS'!J10:J12</f>
        <v>0</v>
      </c>
      <c r="D10" s="167">
        <f>'IDENTIFICACION DE RIESGOS'!B10</f>
        <v>0</v>
      </c>
      <c r="E10" s="754">
        <f>'IDENTIFICACION DE RIESGOS'!D10</f>
        <v>0</v>
      </c>
      <c r="F10" s="755"/>
    </row>
    <row r="11" spans="1:6" ht="45" customHeight="1" x14ac:dyDescent="0.2">
      <c r="A11" s="752"/>
      <c r="B11" s="753"/>
      <c r="C11" s="756"/>
      <c r="D11" s="167">
        <f>'IDENTIFICACION DE RIESGOS'!B11</f>
        <v>0</v>
      </c>
      <c r="E11" s="754">
        <f>'IDENTIFICACION DE RIESGOS'!D11</f>
        <v>0</v>
      </c>
      <c r="F11" s="755"/>
    </row>
    <row r="12" spans="1:6" ht="47.25" customHeight="1" x14ac:dyDescent="0.2">
      <c r="A12" s="752"/>
      <c r="B12" s="753"/>
      <c r="C12" s="756"/>
      <c r="D12" s="167">
        <f>'IDENTIFICACION DE RIESGOS'!B12</f>
        <v>0</v>
      </c>
      <c r="E12" s="764">
        <f>'IDENTIFICACION DE RIESGOS'!D12</f>
        <v>0</v>
      </c>
      <c r="F12" s="765"/>
    </row>
    <row r="13" spans="1:6" ht="53.25" customHeight="1" x14ac:dyDescent="0.2">
      <c r="A13" s="743" t="str">
        <f>'IDENTIFICACION DE RIESGOS'!E13:E15</f>
        <v>Posibilidad de que se presente direccionamiento de los procesos de contratación a favor de terceros</v>
      </c>
      <c r="B13" s="738" t="s">
        <v>549</v>
      </c>
      <c r="C13" s="730" t="str">
        <f>'IDENTIFICACION DE RIESGOS'!J13:J15</f>
        <v>CORRUPCION</v>
      </c>
      <c r="D13" s="334" t="str">
        <f>'IDENTIFICACION DE RIESGOS'!B13</f>
        <v xml:space="preserve">Falta de Etica y valores  y de aplicación del código de integridad y buen gobierno. </v>
      </c>
      <c r="E13" s="750" t="str">
        <f>'IDENTIFICACION DE RIESGOS'!D13</f>
        <v>perdida de imagen y credibilidad institucional</v>
      </c>
      <c r="F13" s="751"/>
    </row>
    <row r="14" spans="1:6" ht="43.5" customHeight="1" x14ac:dyDescent="0.2">
      <c r="A14" s="744"/>
      <c r="B14" s="739"/>
      <c r="C14" s="731"/>
      <c r="D14" s="334" t="str">
        <f>'IDENTIFICACION DE RIESGOS'!B14</f>
        <v>Falta de controles en el proceso de selección de los proponentes</v>
      </c>
      <c r="E14" s="750" t="str">
        <f>'IDENTIFICACION DE RIESGOS'!D14</f>
        <v>Investigaciones y sanciones de los entes de control</v>
      </c>
      <c r="F14" s="751"/>
    </row>
    <row r="15" spans="1:6" ht="57.75" customHeight="1" x14ac:dyDescent="0.2">
      <c r="A15" s="745"/>
      <c r="B15" s="740"/>
      <c r="C15" s="732"/>
      <c r="D15" s="334" t="str">
        <f>'IDENTIFICACION DE RIESGOS'!B15</f>
        <v>No aplicación de la normatividad vigente y de las directrices establecidas en el manual de contratación</v>
      </c>
      <c r="E15" s="750" t="str">
        <f>'IDENTIFICACION DE RIESGOS'!D15</f>
        <v>Investigaciones y sanciones de los entes de control</v>
      </c>
      <c r="F15" s="751"/>
    </row>
    <row r="16" spans="1:6" ht="53.25" customHeight="1" x14ac:dyDescent="0.2">
      <c r="A16" s="743" t="str">
        <f>'IDENTIFICACION DE RIESGOS'!E16:E21</f>
        <v>Posibilidad de la Indebida utilización de la figura de urgencia manifiesta en el marco de la ley 80 de 1993 y sus normas concordantes</v>
      </c>
      <c r="B16" s="746" t="s">
        <v>550</v>
      </c>
      <c r="C16" s="730" t="str">
        <f>'IDENTIFICACION DE RIESGOS'!J16:J21</f>
        <v>CORRUPCION</v>
      </c>
      <c r="D16" s="405" t="str">
        <f>'IDENTIFICACION DE RIESGOS'!B16</f>
        <v xml:space="preserve">Falta de Etica y valores  y de aplicación del código de integridad y buen gobierno. </v>
      </c>
      <c r="E16" s="750" t="str">
        <f>'IDENTIFICACION DE RIESGOS'!D16</f>
        <v>Apertura de procesos y sanciones disciplinarios, penales, fiscales o administrativos</v>
      </c>
      <c r="F16" s="751"/>
    </row>
    <row r="17" spans="1:6" ht="42.75" customHeight="1" x14ac:dyDescent="0.2">
      <c r="A17" s="744"/>
      <c r="B17" s="747"/>
      <c r="C17" s="731"/>
      <c r="D17" s="304" t="str">
        <f>'IDENTIFICACION DE RIESGOS'!B17</f>
        <v xml:space="preserve">Desconocimiento del estatuto contractual y sus decretos reglamentarios </v>
      </c>
      <c r="E17" s="750" t="str">
        <f>'IDENTIFICACION DE RIESGOS'!D17</f>
        <v>Mala Imagen Institucional</v>
      </c>
      <c r="F17" s="751"/>
    </row>
    <row r="18" spans="1:6" ht="63" customHeight="1" x14ac:dyDescent="0.2">
      <c r="A18" s="744"/>
      <c r="B18" s="747"/>
      <c r="C18" s="731"/>
      <c r="D18" s="405" t="str">
        <f>'IDENTIFICACION DE RIESGOS'!B18</f>
        <v>Contratar bienes, obras y servicios no relacionados ni vinculados con la emergencia y/o justificándose en ella.</v>
      </c>
      <c r="E18" s="750" t="str">
        <f>'IDENTIFICACION DE RIESGOS'!D18</f>
        <v>Pérdida de credibilidad</v>
      </c>
      <c r="F18" s="751"/>
    </row>
    <row r="19" spans="1:6" ht="57" customHeight="1" x14ac:dyDescent="0.2">
      <c r="A19" s="744"/>
      <c r="B19" s="747"/>
      <c r="C19" s="731"/>
      <c r="D19" s="405">
        <f>'IDENTIFICACION DE RIESGOS'!B19</f>
        <v>0</v>
      </c>
      <c r="E19" s="750"/>
      <c r="F19" s="751"/>
    </row>
    <row r="20" spans="1:6" ht="77.25" customHeight="1" x14ac:dyDescent="0.2">
      <c r="A20" s="744"/>
      <c r="B20" s="747"/>
      <c r="C20" s="731"/>
      <c r="D20" s="304" t="str">
        <f>'IDENTIFICACION DE RIESGOS'!B20</f>
        <v>Adjudicación de contratos a proveedores sin idoneidad, o sin adecuada capacidad financiera o experiencia necesaria en detrimento de la ejecución del contrato</v>
      </c>
      <c r="E20" s="750" t="str">
        <f>'IDENTIFICACION DE RIESGOS'!D20</f>
        <v>Detrimento del erario</v>
      </c>
      <c r="F20" s="751"/>
    </row>
    <row r="21" spans="1:6" ht="57" customHeight="1" x14ac:dyDescent="0.2">
      <c r="A21" s="745"/>
      <c r="B21" s="748"/>
      <c r="C21" s="732"/>
      <c r="D21" s="304" t="str">
        <f>'IDENTIFICACION DE RIESGOS'!B21</f>
        <v>Sobrecostos en los contratos de bienes, obras o servicios independiente de posibles distorsiones del mercado</v>
      </c>
      <c r="E21" s="750" t="str">
        <f>'IDENTIFICACION DE RIESGOS'!D21</f>
        <v>Detrimento del erario</v>
      </c>
      <c r="F21" s="751"/>
    </row>
    <row r="22" spans="1:6" ht="63" customHeight="1" x14ac:dyDescent="0.2">
      <c r="A22" s="743" t="str">
        <f>+'IDENTIFICACION DE RIESGOS'!E22:E24</f>
        <v xml:space="preserve">posibilidad de que el supervisor certifique el cumplimiento del objeto contractual sin haberse ejecutado. </v>
      </c>
      <c r="B22" s="738" t="s">
        <v>551</v>
      </c>
      <c r="C22" s="741" t="s">
        <v>519</v>
      </c>
      <c r="D22" s="304" t="s">
        <v>526</v>
      </c>
      <c r="E22" s="750" t="str">
        <f>'IDENTIFICACION DE RIESGOS'!D22</f>
        <v>Acciones disciplinarias, fiscales, penales y administrativas para al supervisor del contrato y/o convenio</v>
      </c>
      <c r="F22" s="751"/>
    </row>
    <row r="23" spans="1:6" ht="54.75" customHeight="1" x14ac:dyDescent="0.2">
      <c r="A23" s="744"/>
      <c r="B23" s="739"/>
      <c r="C23" s="763"/>
      <c r="D23" s="741" t="s">
        <v>527</v>
      </c>
      <c r="E23" s="381" t="s">
        <v>528</v>
      </c>
      <c r="F23" s="382"/>
    </row>
    <row r="24" spans="1:6" ht="54.75" customHeight="1" x14ac:dyDescent="0.2">
      <c r="A24" s="745"/>
      <c r="B24" s="740"/>
      <c r="C24" s="742"/>
      <c r="D24" s="742"/>
      <c r="E24" s="381"/>
      <c r="F24" s="382"/>
    </row>
    <row r="25" spans="1:6" ht="47.25" customHeight="1" x14ac:dyDescent="0.2">
      <c r="A25" s="727" t="str">
        <f>'IDENTIFICACION DE RIESGOS'!E28</f>
        <v>f</v>
      </c>
      <c r="B25" s="735"/>
      <c r="C25" s="730" t="str">
        <f>'IDENTIFICACION DE RIESGOS'!J28</f>
        <v xml:space="preserve"> </v>
      </c>
      <c r="D25" s="304">
        <f>'IDENTIFICACION DE RIESGOS'!B25</f>
        <v>0</v>
      </c>
      <c r="E25" s="733">
        <f>'IDENTIFICACION DE RIESGOS'!D28</f>
        <v>0</v>
      </c>
      <c r="F25" s="734"/>
    </row>
    <row r="26" spans="1:6" ht="44.25" customHeight="1" x14ac:dyDescent="0.2">
      <c r="A26" s="728"/>
      <c r="B26" s="736"/>
      <c r="C26" s="731"/>
      <c r="D26" s="115">
        <f>'IDENTIFICACION DE RIESGOS'!B29</f>
        <v>0</v>
      </c>
      <c r="E26" s="733">
        <f>'IDENTIFICACION DE RIESGOS'!D29</f>
        <v>0</v>
      </c>
      <c r="F26" s="734"/>
    </row>
    <row r="27" spans="1:6" ht="45" customHeight="1" x14ac:dyDescent="0.2">
      <c r="A27" s="729"/>
      <c r="B27" s="737"/>
      <c r="C27" s="732"/>
      <c r="D27" s="115">
        <f>'IDENTIFICACION DE RIESGOS'!B30</f>
        <v>0</v>
      </c>
      <c r="E27" s="733">
        <f>'IDENTIFICACION DE RIESGOS'!D30</f>
        <v>0</v>
      </c>
      <c r="F27" s="734"/>
    </row>
    <row r="28" spans="1:6" ht="58.5" customHeight="1" x14ac:dyDescent="0.2">
      <c r="A28" s="727" t="str">
        <f>'IDENTIFICACION DE RIESGOS'!E31</f>
        <v>g</v>
      </c>
      <c r="B28" s="735"/>
      <c r="C28" s="730" t="str">
        <f>'IDENTIFICACION DE RIESGOS'!J31</f>
        <v xml:space="preserve"> </v>
      </c>
      <c r="D28" s="115">
        <f>'IDENTIFICACION DE RIESGOS'!B31</f>
        <v>0</v>
      </c>
      <c r="E28" s="733">
        <f>'IDENTIFICACION DE RIESGOS'!D31</f>
        <v>0</v>
      </c>
      <c r="F28" s="734"/>
    </row>
    <row r="29" spans="1:6" ht="55.5" customHeight="1" x14ac:dyDescent="0.2">
      <c r="A29" s="728"/>
      <c r="B29" s="736"/>
      <c r="C29" s="731"/>
      <c r="D29" s="115">
        <f>'IDENTIFICACION DE RIESGOS'!B32</f>
        <v>0</v>
      </c>
      <c r="E29" s="733">
        <f>'IDENTIFICACION DE RIESGOS'!D32</f>
        <v>0</v>
      </c>
      <c r="F29" s="734"/>
    </row>
    <row r="30" spans="1:6" ht="63.75" customHeight="1" x14ac:dyDescent="0.2">
      <c r="A30" s="729"/>
      <c r="B30" s="737"/>
      <c r="C30" s="732"/>
      <c r="D30" s="115">
        <f>'IDENTIFICACION DE RIESGOS'!B33</f>
        <v>0</v>
      </c>
      <c r="E30" s="733">
        <f>'IDENTIFICACION DE RIESGOS'!D33</f>
        <v>0</v>
      </c>
      <c r="F30" s="734"/>
    </row>
    <row r="31" spans="1:6" ht="47.25" customHeight="1" x14ac:dyDescent="0.2">
      <c r="A31" s="727" t="str">
        <f>'IDENTIFICACION DE RIESGOS'!E34</f>
        <v>h</v>
      </c>
      <c r="B31" s="735"/>
      <c r="C31" s="730" t="str">
        <f>'IDENTIFICACION DE RIESGOS'!J34</f>
        <v xml:space="preserve"> </v>
      </c>
      <c r="D31" s="115">
        <f>'IDENTIFICACION DE RIESGOS'!B34</f>
        <v>0</v>
      </c>
      <c r="E31" s="733">
        <f>'IDENTIFICACION DE RIESGOS'!D34</f>
        <v>0</v>
      </c>
      <c r="F31" s="734"/>
    </row>
    <row r="32" spans="1:6" ht="55.5" customHeight="1" x14ac:dyDescent="0.2">
      <c r="A32" s="728"/>
      <c r="B32" s="736"/>
      <c r="C32" s="731"/>
      <c r="D32" s="115">
        <f>'IDENTIFICACION DE RIESGOS'!B35</f>
        <v>0</v>
      </c>
      <c r="E32" s="733">
        <f>'IDENTIFICACION DE RIESGOS'!D35</f>
        <v>0</v>
      </c>
      <c r="F32" s="734"/>
    </row>
    <row r="33" spans="1:6" ht="57.75" customHeight="1" x14ac:dyDescent="0.2">
      <c r="A33" s="729"/>
      <c r="B33" s="737"/>
      <c r="C33" s="732"/>
      <c r="D33" s="115">
        <f>'IDENTIFICACION DE RIESGOS'!B36</f>
        <v>0</v>
      </c>
      <c r="E33" s="733">
        <f>'IDENTIFICACION DE RIESGOS'!D36</f>
        <v>0</v>
      </c>
      <c r="F33" s="734"/>
    </row>
    <row r="34" spans="1:6" ht="45.75" customHeight="1" x14ac:dyDescent="0.2">
      <c r="A34" s="711" t="str">
        <f>'IDENTIFICACION DE RIESGOS'!E37</f>
        <v>i</v>
      </c>
      <c r="B34" s="723"/>
      <c r="C34" s="714" t="str">
        <f>'IDENTIFICACION DE RIESGOS'!J37</f>
        <v xml:space="preserve"> </v>
      </c>
      <c r="D34" s="116">
        <f>'IDENTIFICACION DE RIESGOS'!B37</f>
        <v>0</v>
      </c>
      <c r="E34" s="717">
        <f>'IDENTIFICACION DE RIESGOS'!D37</f>
        <v>0</v>
      </c>
      <c r="F34" s="718"/>
    </row>
    <row r="35" spans="1:6" ht="57.75" customHeight="1" x14ac:dyDescent="0.2">
      <c r="A35" s="712"/>
      <c r="B35" s="724"/>
      <c r="C35" s="715"/>
      <c r="D35" s="117">
        <f>'IDENTIFICACION DE RIESGOS'!B38</f>
        <v>0</v>
      </c>
      <c r="E35" s="717">
        <f>'IDENTIFICACION DE RIESGOS'!D38</f>
        <v>0</v>
      </c>
      <c r="F35" s="718"/>
    </row>
    <row r="36" spans="1:6" ht="51" customHeight="1" x14ac:dyDescent="0.2">
      <c r="A36" s="713"/>
      <c r="B36" s="725"/>
      <c r="C36" s="716"/>
      <c r="D36" s="117">
        <f>'IDENTIFICACION DE RIESGOS'!B39</f>
        <v>0</v>
      </c>
      <c r="E36" s="717">
        <f>'IDENTIFICACION DE RIESGOS'!D39</f>
        <v>0</v>
      </c>
      <c r="F36" s="718"/>
    </row>
    <row r="37" spans="1:6" ht="51" customHeight="1" x14ac:dyDescent="0.2">
      <c r="A37" s="711" t="str">
        <f>'IDENTIFICACION DE RIESGOS'!E40</f>
        <v>j</v>
      </c>
      <c r="B37" s="723"/>
      <c r="C37" s="714">
        <f>'IDENTIFICACION DE RIESGOS'!J42</f>
        <v>0</v>
      </c>
      <c r="D37" s="117">
        <f>'IDENTIFICACION DE RIESGOS'!B40</f>
        <v>0</v>
      </c>
      <c r="E37" s="717">
        <f>'IDENTIFICACION DE RIESGOS'!D40</f>
        <v>0</v>
      </c>
      <c r="F37" s="718"/>
    </row>
    <row r="38" spans="1:6" ht="51" customHeight="1" x14ac:dyDescent="0.2">
      <c r="A38" s="712"/>
      <c r="B38" s="724"/>
      <c r="C38" s="715"/>
      <c r="D38" s="117">
        <f>'IDENTIFICACION DE RIESGOS'!B41</f>
        <v>0</v>
      </c>
      <c r="E38" s="717">
        <f>'IDENTIFICACION DE RIESGOS'!D41</f>
        <v>0</v>
      </c>
      <c r="F38" s="718"/>
    </row>
    <row r="39" spans="1:6" ht="54" customHeight="1" thickBot="1" x14ac:dyDescent="0.25">
      <c r="A39" s="720"/>
      <c r="B39" s="726"/>
      <c r="C39" s="719"/>
      <c r="D39" s="118">
        <f>'IDENTIFICACION DE RIESGOS'!B42</f>
        <v>0</v>
      </c>
      <c r="E39" s="721">
        <f>'IDENTIFICACION DE RIESGOS'!D42</f>
        <v>0</v>
      </c>
      <c r="F39" s="722"/>
    </row>
  </sheetData>
  <sheetProtection selectLockedCells="1"/>
  <mergeCells count="69">
    <mergeCell ref="A13:A15"/>
    <mergeCell ref="B13:B15"/>
    <mergeCell ref="E13:F13"/>
    <mergeCell ref="E15:F15"/>
    <mergeCell ref="C13:C15"/>
    <mergeCell ref="E14:F14"/>
    <mergeCell ref="E16:F16"/>
    <mergeCell ref="E17:F17"/>
    <mergeCell ref="E18:F18"/>
    <mergeCell ref="E11:F11"/>
    <mergeCell ref="E12:F12"/>
    <mergeCell ref="A1:A4"/>
    <mergeCell ref="B1:C1"/>
    <mergeCell ref="D1:E1"/>
    <mergeCell ref="F1:F4"/>
    <mergeCell ref="B2:C4"/>
    <mergeCell ref="D2:E2"/>
    <mergeCell ref="D3:E3"/>
    <mergeCell ref="D4:E4"/>
    <mergeCell ref="A8:F8"/>
    <mergeCell ref="A5:F5"/>
    <mergeCell ref="E19:F19"/>
    <mergeCell ref="E22:F22"/>
    <mergeCell ref="E25:F25"/>
    <mergeCell ref="A10:A12"/>
    <mergeCell ref="B10:B12"/>
    <mergeCell ref="E9:F9"/>
    <mergeCell ref="E10:F10"/>
    <mergeCell ref="C10:C12"/>
    <mergeCell ref="A6:F6"/>
    <mergeCell ref="A7:F7"/>
    <mergeCell ref="E20:F20"/>
    <mergeCell ref="E21:F21"/>
    <mergeCell ref="A22:A24"/>
    <mergeCell ref="C22:C24"/>
    <mergeCell ref="C16:C21"/>
    <mergeCell ref="A16:A21"/>
    <mergeCell ref="B16:B21"/>
    <mergeCell ref="A25:A27"/>
    <mergeCell ref="C25:C27"/>
    <mergeCell ref="E26:F26"/>
    <mergeCell ref="E27:F27"/>
    <mergeCell ref="B25:B27"/>
    <mergeCell ref="B22:B24"/>
    <mergeCell ref="D23:D24"/>
    <mergeCell ref="A28:A30"/>
    <mergeCell ref="C28:C30"/>
    <mergeCell ref="E29:F29"/>
    <mergeCell ref="E30:F30"/>
    <mergeCell ref="A31:A33"/>
    <mergeCell ref="C31:C33"/>
    <mergeCell ref="E32:F32"/>
    <mergeCell ref="E33:F33"/>
    <mergeCell ref="E28:F28"/>
    <mergeCell ref="E31:F31"/>
    <mergeCell ref="B28:B30"/>
    <mergeCell ref="B31:B33"/>
    <mergeCell ref="A34:A36"/>
    <mergeCell ref="C34:C36"/>
    <mergeCell ref="E35:F35"/>
    <mergeCell ref="E36:F36"/>
    <mergeCell ref="C37:C39"/>
    <mergeCell ref="A37:A39"/>
    <mergeCell ref="E37:F37"/>
    <mergeCell ref="E38:F38"/>
    <mergeCell ref="E34:F34"/>
    <mergeCell ref="E39:F39"/>
    <mergeCell ref="B34:B36"/>
    <mergeCell ref="B37:B39"/>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9999"/>
  </sheetPr>
  <dimension ref="A1:W20"/>
  <sheetViews>
    <sheetView topLeftCell="A10" zoomScale="110" zoomScaleNormal="110" workbookViewId="0">
      <selection activeCell="D13" sqref="D13"/>
    </sheetView>
  </sheetViews>
  <sheetFormatPr baseColWidth="10" defaultColWidth="11.42578125" defaultRowHeight="14.25" x14ac:dyDescent="0.2"/>
  <cols>
    <col min="1" max="1" width="31.7109375" style="1" customWidth="1"/>
    <col min="2" max="2" width="29.5703125" style="1" customWidth="1"/>
    <col min="3" max="17" width="4" style="1" customWidth="1"/>
    <col min="18" max="18" width="7" style="1" customWidth="1"/>
    <col min="19" max="19" width="15.28515625" style="78" customWidth="1"/>
    <col min="20" max="20" width="18.85546875" style="1" customWidth="1"/>
    <col min="21" max="16384" width="11.42578125" style="1"/>
  </cols>
  <sheetData>
    <row r="1" spans="1:23" ht="27.75" customHeight="1" x14ac:dyDescent="0.2">
      <c r="A1" s="545"/>
      <c r="B1" s="436" t="str">
        <f>CONTEXTO!B1</f>
        <v>PROCESO: GESTION CONTRACTUAL</v>
      </c>
      <c r="C1" s="437"/>
      <c r="D1" s="437"/>
      <c r="E1" s="437"/>
      <c r="F1" s="437"/>
      <c r="G1" s="437"/>
      <c r="H1" s="437"/>
      <c r="I1" s="437"/>
      <c r="J1" s="437"/>
      <c r="K1" s="437"/>
      <c r="L1" s="437"/>
      <c r="M1" s="437"/>
      <c r="N1" s="437"/>
      <c r="O1" s="437"/>
      <c r="P1" s="438"/>
      <c r="Q1" s="512" t="s">
        <v>498</v>
      </c>
      <c r="R1" s="512"/>
      <c r="S1" s="512"/>
      <c r="T1" s="705"/>
    </row>
    <row r="2" spans="1:23" ht="20.25" customHeight="1" x14ac:dyDescent="0.2">
      <c r="A2" s="546"/>
      <c r="B2" s="548"/>
      <c r="C2" s="549"/>
      <c r="D2" s="549"/>
      <c r="E2" s="549"/>
      <c r="F2" s="549"/>
      <c r="G2" s="549"/>
      <c r="H2" s="549"/>
      <c r="I2" s="549"/>
      <c r="J2" s="549"/>
      <c r="K2" s="549"/>
      <c r="L2" s="549"/>
      <c r="M2" s="549"/>
      <c r="N2" s="549"/>
      <c r="O2" s="549"/>
      <c r="P2" s="627"/>
      <c r="Q2" s="514" t="s">
        <v>487</v>
      </c>
      <c r="R2" s="515"/>
      <c r="S2" s="620"/>
      <c r="T2" s="706"/>
    </row>
    <row r="3" spans="1:23" ht="18.75" customHeight="1" x14ac:dyDescent="0.2">
      <c r="A3" s="546"/>
      <c r="B3" s="553" t="s">
        <v>81</v>
      </c>
      <c r="C3" s="554"/>
      <c r="D3" s="554"/>
      <c r="E3" s="554"/>
      <c r="F3" s="554"/>
      <c r="G3" s="554"/>
      <c r="H3" s="554"/>
      <c r="I3" s="554"/>
      <c r="J3" s="554"/>
      <c r="K3" s="554"/>
      <c r="L3" s="554"/>
      <c r="M3" s="554"/>
      <c r="N3" s="554"/>
      <c r="O3" s="554"/>
      <c r="P3" s="773"/>
      <c r="Q3" s="514" t="s">
        <v>488</v>
      </c>
      <c r="R3" s="515"/>
      <c r="S3" s="620"/>
      <c r="T3" s="706"/>
    </row>
    <row r="4" spans="1:23" ht="19.5" customHeight="1" thickBot="1" x14ac:dyDescent="0.25">
      <c r="A4" s="547"/>
      <c r="B4" s="442"/>
      <c r="C4" s="443"/>
      <c r="D4" s="443"/>
      <c r="E4" s="443"/>
      <c r="F4" s="443"/>
      <c r="G4" s="443"/>
      <c r="H4" s="443"/>
      <c r="I4" s="443"/>
      <c r="J4" s="443"/>
      <c r="K4" s="443"/>
      <c r="L4" s="443"/>
      <c r="M4" s="443"/>
      <c r="N4" s="443"/>
      <c r="O4" s="443"/>
      <c r="P4" s="444"/>
      <c r="Q4" s="517" t="s">
        <v>499</v>
      </c>
      <c r="R4" s="517"/>
      <c r="S4" s="517"/>
      <c r="T4" s="707"/>
    </row>
    <row r="5" spans="1:23" ht="19.5" customHeight="1" x14ac:dyDescent="0.2">
      <c r="A5" s="696"/>
      <c r="B5" s="697"/>
      <c r="C5" s="697"/>
      <c r="D5" s="697"/>
      <c r="E5" s="697"/>
      <c r="F5" s="697"/>
      <c r="G5" s="697"/>
      <c r="H5" s="697"/>
      <c r="I5" s="697"/>
      <c r="J5" s="697"/>
      <c r="K5" s="697"/>
      <c r="L5" s="697"/>
      <c r="M5" s="697"/>
      <c r="N5" s="697"/>
      <c r="O5" s="697"/>
      <c r="P5" s="697"/>
      <c r="Q5" s="697"/>
      <c r="R5" s="697"/>
      <c r="S5" s="697"/>
      <c r="T5" s="698"/>
    </row>
    <row r="6" spans="1:23" ht="24.75" customHeight="1" x14ac:dyDescent="0.2">
      <c r="A6" s="757" t="str">
        <f>CONTEXTO!A8</f>
        <v>PROCESO: GESTIÓN CONTRACTUAL</v>
      </c>
      <c r="B6" s="758"/>
      <c r="C6" s="758"/>
      <c r="D6" s="758"/>
      <c r="E6" s="758"/>
      <c r="F6" s="758"/>
      <c r="G6" s="758"/>
      <c r="H6" s="758"/>
      <c r="I6" s="758"/>
      <c r="J6" s="758"/>
      <c r="K6" s="758"/>
      <c r="L6" s="758"/>
      <c r="M6" s="758"/>
      <c r="N6" s="758"/>
      <c r="O6" s="758"/>
      <c r="P6" s="758"/>
      <c r="Q6" s="758"/>
      <c r="R6" s="758"/>
      <c r="S6" s="758"/>
      <c r="T6" s="759"/>
    </row>
    <row r="7" spans="1:23" ht="66.75" customHeight="1" thickBot="1" x14ac:dyDescent="0.25">
      <c r="A7" s="766" t="str">
        <f>CONTEXTO!A9</f>
        <v>OBJETIVO: CONTRIBUIR ANUALMENTE EN LA GESTION DE ADQUISICION DE BIENES Y SERVICIOS REQUERIDOS EN LA OPERACIÓN DE LOS PROCESOS DE LA ENTIDAD CUMPLIENDO LA NORMATIVIDAD CONTRACTUAL VIGENTE.</v>
      </c>
      <c r="B7" s="767"/>
      <c r="C7" s="767"/>
      <c r="D7" s="767"/>
      <c r="E7" s="767"/>
      <c r="F7" s="767"/>
      <c r="G7" s="767"/>
      <c r="H7" s="767"/>
      <c r="I7" s="767"/>
      <c r="J7" s="767"/>
      <c r="K7" s="767"/>
      <c r="L7" s="767"/>
      <c r="M7" s="767"/>
      <c r="N7" s="767"/>
      <c r="O7" s="767"/>
      <c r="P7" s="767"/>
      <c r="Q7" s="767"/>
      <c r="R7" s="767"/>
      <c r="S7" s="767"/>
      <c r="T7" s="768"/>
    </row>
    <row r="8" spans="1:23" ht="19.5" customHeight="1" thickBot="1" x14ac:dyDescent="0.25">
      <c r="A8" s="695"/>
      <c r="B8" s="695"/>
      <c r="C8" s="695"/>
      <c r="D8" s="695"/>
      <c r="E8" s="695"/>
      <c r="F8" s="695"/>
      <c r="G8" s="695"/>
      <c r="H8" s="695"/>
      <c r="I8" s="695"/>
      <c r="J8" s="695"/>
      <c r="K8" s="695"/>
      <c r="L8" s="695"/>
      <c r="M8" s="695"/>
      <c r="N8" s="695"/>
      <c r="O8" s="695"/>
      <c r="P8" s="695"/>
      <c r="Q8" s="695"/>
      <c r="R8" s="695"/>
      <c r="S8" s="695"/>
      <c r="T8" s="749"/>
    </row>
    <row r="9" spans="1:23" ht="37.5" customHeight="1" x14ac:dyDescent="0.2">
      <c r="A9" s="774" t="s">
        <v>69</v>
      </c>
      <c r="B9" s="775"/>
      <c r="C9" s="778" t="s">
        <v>82</v>
      </c>
      <c r="D9" s="779"/>
      <c r="E9" s="779"/>
      <c r="F9" s="779"/>
      <c r="G9" s="779"/>
      <c r="H9" s="779"/>
      <c r="I9" s="779"/>
      <c r="J9" s="779"/>
      <c r="K9" s="779"/>
      <c r="L9" s="779"/>
      <c r="M9" s="779"/>
      <c r="N9" s="779"/>
      <c r="O9" s="779"/>
      <c r="P9" s="779"/>
      <c r="Q9" s="779"/>
      <c r="R9" s="779"/>
      <c r="S9" s="779"/>
      <c r="T9" s="780"/>
    </row>
    <row r="10" spans="1:23" ht="25.5" customHeight="1" x14ac:dyDescent="0.2">
      <c r="A10" s="776"/>
      <c r="B10" s="777"/>
      <c r="C10" s="72" t="s">
        <v>43</v>
      </c>
      <c r="D10" s="72" t="s">
        <v>44</v>
      </c>
      <c r="E10" s="72" t="s">
        <v>45</v>
      </c>
      <c r="F10" s="72" t="s">
        <v>46</v>
      </c>
      <c r="G10" s="72" t="s">
        <v>47</v>
      </c>
      <c r="H10" s="72" t="s">
        <v>48</v>
      </c>
      <c r="I10" s="72" t="s">
        <v>49</v>
      </c>
      <c r="J10" s="72" t="s">
        <v>50</v>
      </c>
      <c r="K10" s="72" t="s">
        <v>51</v>
      </c>
      <c r="L10" s="72" t="s">
        <v>52</v>
      </c>
      <c r="M10" s="72" t="s">
        <v>53</v>
      </c>
      <c r="N10" s="72" t="s">
        <v>54</v>
      </c>
      <c r="O10" s="72" t="s">
        <v>55</v>
      </c>
      <c r="P10" s="72" t="s">
        <v>56</v>
      </c>
      <c r="Q10" s="72" t="s">
        <v>57</v>
      </c>
      <c r="R10" s="73" t="s">
        <v>58</v>
      </c>
      <c r="S10" s="76" t="s">
        <v>59</v>
      </c>
      <c r="T10" s="99" t="s">
        <v>83</v>
      </c>
    </row>
    <row r="11" spans="1:23" ht="44.25" customHeight="1" x14ac:dyDescent="0.2">
      <c r="A11" s="783">
        <f>DESCRIPCION!A10</f>
        <v>0</v>
      </c>
      <c r="B11" s="784"/>
      <c r="C11" s="329">
        <v>2</v>
      </c>
      <c r="D11" s="329">
        <v>4</v>
      </c>
      <c r="E11" s="329">
        <v>4</v>
      </c>
      <c r="F11" s="329">
        <v>5</v>
      </c>
      <c r="G11" s="329">
        <v>3</v>
      </c>
      <c r="H11" s="329">
        <v>4</v>
      </c>
      <c r="I11" s="329">
        <v>3</v>
      </c>
      <c r="J11" s="329">
        <v>5</v>
      </c>
      <c r="K11" s="329">
        <v>2</v>
      </c>
      <c r="L11" s="329">
        <v>4</v>
      </c>
      <c r="M11" s="329">
        <v>4</v>
      </c>
      <c r="N11" s="236"/>
      <c r="O11" s="236"/>
      <c r="P11" s="236"/>
      <c r="Q11" s="236"/>
      <c r="R11" s="112">
        <f>SUM(C11:Q11)</f>
        <v>40</v>
      </c>
      <c r="S11" s="120">
        <f t="shared" ref="S11:S20" si="0">IF(ISERROR(AVERAGE(C11:Q11)),0,AVERAGE(C11:Q11))</f>
        <v>3.6363636363636362</v>
      </c>
      <c r="T11" s="79" t="str">
        <f>IF(AND(S11&gt;=1,S11&lt;1.5),"Rara Vez",IF(AND(S11&gt;=1.6,S11&lt;2.5),"Improbable",IF(AND(S11&gt;=2.6,S11&lt;3.5),"Posible",IF(AND(S11&gt;=3.6,S11&lt;4.5),"Probable",IF(AND(S11&gt;=4.6),"Casi Seguro"," ")))))</f>
        <v>Probable</v>
      </c>
      <c r="W11" s="77"/>
    </row>
    <row r="12" spans="1:23" ht="38.25" customHeight="1" x14ac:dyDescent="0.2">
      <c r="A12" s="785" t="str">
        <f>DESCRIPCION!A13</f>
        <v>Posibilidad de que se presente direccionamiento de los procesos de contratación a favor de terceros</v>
      </c>
      <c r="B12" s="786"/>
      <c r="C12" s="329">
        <v>3</v>
      </c>
      <c r="D12" s="329">
        <v>5</v>
      </c>
      <c r="E12" s="329">
        <v>3</v>
      </c>
      <c r="F12" s="329">
        <v>4</v>
      </c>
      <c r="G12" s="329">
        <v>4</v>
      </c>
      <c r="H12" s="329">
        <v>3</v>
      </c>
      <c r="I12" s="329">
        <v>5</v>
      </c>
      <c r="J12" s="329">
        <v>3</v>
      </c>
      <c r="K12" s="329">
        <v>4</v>
      </c>
      <c r="L12" s="329">
        <v>4</v>
      </c>
      <c r="M12" s="329">
        <v>3</v>
      </c>
      <c r="N12" s="236"/>
      <c r="O12" s="236"/>
      <c r="P12" s="236"/>
      <c r="Q12" s="236"/>
      <c r="R12" s="168">
        <f>SUM(C12:Q12)</f>
        <v>41</v>
      </c>
      <c r="S12" s="120">
        <f t="shared" si="0"/>
        <v>3.7272727272727271</v>
      </c>
      <c r="T12" s="79" t="str">
        <f>IF(AND(S12&gt;=1,S12&lt;1.5),"Rara Vez",IF(AND(S12&gt;=1.6,S12&lt;2.5),"Improbable",IF(AND(S12&gt;=2.6,S12&lt;3.5),"Posible",IF(AND(S12&gt;=3.6,S12&lt;4.5),"Probable",IF(AND(S12&gt;=4.6),"Casi Seguro"," ")))))</f>
        <v>Probable</v>
      </c>
      <c r="W12" s="77"/>
    </row>
    <row r="13" spans="1:23" ht="39.75" customHeight="1" x14ac:dyDescent="0.2">
      <c r="A13" s="781" t="str">
        <f>DESCRIPCION!A16</f>
        <v>Posibilidad de la Indebida utilización de la figura de urgencia manifiesta en el marco de la ley 80 de 1993 y sus normas concordantes</v>
      </c>
      <c r="B13" s="782"/>
      <c r="C13" s="330">
        <v>4</v>
      </c>
      <c r="D13" s="330">
        <v>4</v>
      </c>
      <c r="E13" s="330">
        <v>3</v>
      </c>
      <c r="F13" s="330">
        <v>4</v>
      </c>
      <c r="G13" s="236"/>
      <c r="H13" s="236"/>
      <c r="I13" s="236"/>
      <c r="J13" s="236"/>
      <c r="K13" s="236"/>
      <c r="L13" s="236"/>
      <c r="M13" s="236"/>
      <c r="N13" s="236"/>
      <c r="O13" s="236"/>
      <c r="P13" s="236"/>
      <c r="Q13" s="236"/>
      <c r="R13" s="112">
        <f t="shared" ref="R13:R20" si="1">SUM(C13:Q13)</f>
        <v>15</v>
      </c>
      <c r="S13" s="120">
        <f t="shared" si="0"/>
        <v>3.75</v>
      </c>
      <c r="T13" s="79" t="str">
        <f t="shared" ref="T13:T20" si="2">IF(AND(S13&gt;=1,S13&lt;1.5),"Rara Vez",IF(AND(S13&gt;=1.6,S13&lt;2.5),"Improbable",IF(AND(S13&gt;=2.6,S13&lt;3.5),"Posible",IF(AND(S13&gt;=3.6,S13&lt;4.5),"Probable",IF(AND(S13&gt;=4.6),"Casi Seguro"," ")))))</f>
        <v>Probable</v>
      </c>
    </row>
    <row r="14" spans="1:23" ht="39.75" customHeight="1" x14ac:dyDescent="0.2">
      <c r="A14" s="781">
        <v>0</v>
      </c>
      <c r="B14" s="782"/>
      <c r="C14" s="236"/>
      <c r="D14" s="236"/>
      <c r="E14" s="236"/>
      <c r="F14" s="236"/>
      <c r="G14" s="236"/>
      <c r="H14" s="236"/>
      <c r="I14" s="236"/>
      <c r="J14" s="236"/>
      <c r="K14" s="236"/>
      <c r="L14" s="236"/>
      <c r="M14" s="236"/>
      <c r="N14" s="236"/>
      <c r="O14" s="236"/>
      <c r="P14" s="236"/>
      <c r="Q14" s="236"/>
      <c r="R14" s="112">
        <f t="shared" si="1"/>
        <v>0</v>
      </c>
      <c r="S14" s="120">
        <f t="shared" si="0"/>
        <v>0</v>
      </c>
      <c r="T14" s="79" t="str">
        <f t="shared" si="2"/>
        <v xml:space="preserve"> </v>
      </c>
    </row>
    <row r="15" spans="1:23" ht="39.75" customHeight="1" x14ac:dyDescent="0.25">
      <c r="A15" s="769" t="str">
        <f>DESCRIPCION!A22</f>
        <v xml:space="preserve">posibilidad de que el supervisor certifique el cumplimiento del objeto contractual sin haberse ejecutado. </v>
      </c>
      <c r="B15" s="770"/>
      <c r="C15" s="331">
        <v>1</v>
      </c>
      <c r="D15" s="331">
        <v>1</v>
      </c>
      <c r="E15" s="331">
        <v>1</v>
      </c>
      <c r="F15" s="331">
        <v>1</v>
      </c>
      <c r="G15" s="236"/>
      <c r="H15" s="236"/>
      <c r="I15" s="236"/>
      <c r="J15" s="236"/>
      <c r="K15" s="236"/>
      <c r="L15" s="236"/>
      <c r="M15" s="236"/>
      <c r="N15" s="236"/>
      <c r="O15" s="236"/>
      <c r="P15" s="236"/>
      <c r="Q15" s="236"/>
      <c r="R15" s="112">
        <f t="shared" si="1"/>
        <v>4</v>
      </c>
      <c r="S15" s="120">
        <f t="shared" si="0"/>
        <v>1</v>
      </c>
      <c r="T15" s="79" t="str">
        <f t="shared" si="2"/>
        <v>Rara Vez</v>
      </c>
    </row>
    <row r="16" spans="1:23" ht="39.75" customHeight="1" x14ac:dyDescent="0.2">
      <c r="A16" s="769" t="str">
        <f>DESCRIPCION!A25</f>
        <v>f</v>
      </c>
      <c r="B16" s="770"/>
      <c r="C16" s="236"/>
      <c r="D16" s="236"/>
      <c r="E16" s="236"/>
      <c r="F16" s="236"/>
      <c r="G16" s="236"/>
      <c r="H16" s="236"/>
      <c r="I16" s="236"/>
      <c r="J16" s="236"/>
      <c r="K16" s="236"/>
      <c r="L16" s="236"/>
      <c r="M16" s="236"/>
      <c r="N16" s="236"/>
      <c r="O16" s="236"/>
      <c r="P16" s="236"/>
      <c r="Q16" s="236"/>
      <c r="R16" s="112">
        <f t="shared" si="1"/>
        <v>0</v>
      </c>
      <c r="S16" s="120">
        <f t="shared" si="0"/>
        <v>0</v>
      </c>
      <c r="T16" s="79" t="str">
        <f t="shared" si="2"/>
        <v xml:space="preserve"> </v>
      </c>
    </row>
    <row r="17" spans="1:20" ht="39.75" customHeight="1" x14ac:dyDescent="0.2">
      <c r="A17" s="769" t="str">
        <f>DESCRIPCION!A28</f>
        <v>g</v>
      </c>
      <c r="B17" s="770"/>
      <c r="C17" s="236"/>
      <c r="D17" s="236"/>
      <c r="E17" s="236"/>
      <c r="F17" s="236"/>
      <c r="G17" s="236"/>
      <c r="H17" s="236"/>
      <c r="I17" s="236"/>
      <c r="J17" s="236"/>
      <c r="K17" s="236"/>
      <c r="L17" s="236"/>
      <c r="M17" s="236"/>
      <c r="N17" s="236"/>
      <c r="O17" s="236"/>
      <c r="P17" s="236"/>
      <c r="Q17" s="236"/>
      <c r="R17" s="112">
        <f t="shared" si="1"/>
        <v>0</v>
      </c>
      <c r="S17" s="120">
        <f t="shared" si="0"/>
        <v>0</v>
      </c>
      <c r="T17" s="79" t="str">
        <f t="shared" si="2"/>
        <v xml:space="preserve"> </v>
      </c>
    </row>
    <row r="18" spans="1:20" ht="39.75" customHeight="1" x14ac:dyDescent="0.2">
      <c r="A18" s="769" t="str">
        <f>DESCRIPCION!A31</f>
        <v>h</v>
      </c>
      <c r="B18" s="770"/>
      <c r="C18" s="236"/>
      <c r="D18" s="236"/>
      <c r="E18" s="236"/>
      <c r="F18" s="236"/>
      <c r="G18" s="236"/>
      <c r="H18" s="236"/>
      <c r="I18" s="236"/>
      <c r="J18" s="236"/>
      <c r="K18" s="236"/>
      <c r="L18" s="236"/>
      <c r="M18" s="236"/>
      <c r="N18" s="236"/>
      <c r="O18" s="236"/>
      <c r="P18" s="236"/>
      <c r="Q18" s="236"/>
      <c r="R18" s="112">
        <f t="shared" si="1"/>
        <v>0</v>
      </c>
      <c r="S18" s="120">
        <f t="shared" si="0"/>
        <v>0</v>
      </c>
      <c r="T18" s="79" t="str">
        <f t="shared" si="2"/>
        <v xml:space="preserve"> </v>
      </c>
    </row>
    <row r="19" spans="1:20" ht="39.75" customHeight="1" x14ac:dyDescent="0.2">
      <c r="A19" s="769" t="str">
        <f>DESCRIPCION!A34</f>
        <v>i</v>
      </c>
      <c r="B19" s="770"/>
      <c r="C19" s="236"/>
      <c r="D19" s="236"/>
      <c r="E19" s="236"/>
      <c r="F19" s="236"/>
      <c r="G19" s="236"/>
      <c r="H19" s="236"/>
      <c r="I19" s="236"/>
      <c r="J19" s="236"/>
      <c r="K19" s="236"/>
      <c r="L19" s="236"/>
      <c r="M19" s="236"/>
      <c r="N19" s="236"/>
      <c r="O19" s="236"/>
      <c r="P19" s="236"/>
      <c r="Q19" s="236"/>
      <c r="R19" s="112">
        <f t="shared" si="1"/>
        <v>0</v>
      </c>
      <c r="S19" s="120">
        <f t="shared" si="0"/>
        <v>0</v>
      </c>
      <c r="T19" s="79" t="str">
        <f t="shared" si="2"/>
        <v xml:space="preserve"> </v>
      </c>
    </row>
    <row r="20" spans="1:20" ht="39.75" customHeight="1" thickBot="1" x14ac:dyDescent="0.25">
      <c r="A20" s="771" t="str">
        <f>DESCRIPCION!A37</f>
        <v>j</v>
      </c>
      <c r="B20" s="772"/>
      <c r="C20" s="236"/>
      <c r="D20" s="236"/>
      <c r="E20" s="236"/>
      <c r="F20" s="236"/>
      <c r="G20" s="236"/>
      <c r="H20" s="236"/>
      <c r="I20" s="236"/>
      <c r="J20" s="236"/>
      <c r="K20" s="236"/>
      <c r="L20" s="236"/>
      <c r="M20" s="236"/>
      <c r="N20" s="236"/>
      <c r="O20" s="236"/>
      <c r="P20" s="236"/>
      <c r="Q20" s="236"/>
      <c r="R20" s="113">
        <f t="shared" si="1"/>
        <v>0</v>
      </c>
      <c r="S20" s="121">
        <f t="shared" si="0"/>
        <v>0</v>
      </c>
      <c r="T20" s="100"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2">
    <dataValidation type="whole" allowBlank="1" showInputMessage="1" showErrorMessage="1" error="DATO INVÁLIDO_x000a_Tenga en cuenta que la escala de calificación es de 1 a 5" sqref="N11:Q20 G13:M20 C14:F14 C16:F20">
      <formula1>1</formula1>
      <formula2>5</formula2>
    </dataValidation>
    <dataValidation type="decimal" allowBlank="1" showErrorMessage="1" sqref="C11:M12">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5" tint="-0.249977111117893"/>
  </sheetPr>
  <dimension ref="A1:G22"/>
  <sheetViews>
    <sheetView zoomScale="80" zoomScaleNormal="80" workbookViewId="0">
      <selection activeCell="E3" sqref="E3"/>
    </sheetView>
  </sheetViews>
  <sheetFormatPr baseColWidth="10" defaultColWidth="11.42578125" defaultRowHeight="14.25" x14ac:dyDescent="0.2"/>
  <cols>
    <col min="1" max="1" width="34" style="1" customWidth="1"/>
    <col min="2" max="2" width="22.42578125" style="1" customWidth="1"/>
    <col min="3" max="3" width="24.140625" style="1" customWidth="1"/>
    <col min="4" max="4" width="32.7109375" style="1" customWidth="1"/>
    <col min="5" max="5" width="39.42578125" style="1" customWidth="1"/>
    <col min="6" max="6" width="17.85546875" style="1" customWidth="1"/>
    <col min="7" max="16384" width="11.42578125" style="1"/>
  </cols>
  <sheetData>
    <row r="1" spans="1:7" ht="22.5" customHeight="1" x14ac:dyDescent="0.2">
      <c r="A1" s="801"/>
      <c r="B1" s="506" t="str">
        <f>CONTEXTO!B1</f>
        <v>PROCESO: GESTION CONTRACTUAL</v>
      </c>
      <c r="C1" s="506"/>
      <c r="D1" s="506"/>
      <c r="E1" s="30" t="s">
        <v>500</v>
      </c>
      <c r="F1" s="705"/>
    </row>
    <row r="2" spans="1:7" ht="15.75" customHeight="1" x14ac:dyDescent="0.2">
      <c r="A2" s="568"/>
      <c r="B2" s="507"/>
      <c r="C2" s="507"/>
      <c r="D2" s="507"/>
      <c r="E2" s="31" t="s">
        <v>487</v>
      </c>
      <c r="F2" s="706"/>
    </row>
    <row r="3" spans="1:7" ht="15" customHeight="1" x14ac:dyDescent="0.2">
      <c r="A3" s="568"/>
      <c r="B3" s="507" t="s">
        <v>85</v>
      </c>
      <c r="C3" s="507"/>
      <c r="D3" s="507"/>
      <c r="E3" s="31" t="s">
        <v>488</v>
      </c>
      <c r="F3" s="706"/>
    </row>
    <row r="4" spans="1:7" ht="15.75" customHeight="1" x14ac:dyDescent="0.2">
      <c r="A4" s="798"/>
      <c r="B4" s="507"/>
      <c r="C4" s="507"/>
      <c r="D4" s="507"/>
      <c r="E4" s="31" t="s">
        <v>501</v>
      </c>
      <c r="F4" s="706"/>
    </row>
    <row r="5" spans="1:7" ht="15.75" customHeight="1" x14ac:dyDescent="0.2">
      <c r="A5" s="798"/>
      <c r="B5" s="799"/>
      <c r="C5" s="799"/>
      <c r="D5" s="799"/>
      <c r="E5" s="799"/>
      <c r="F5" s="800"/>
    </row>
    <row r="6" spans="1:7" x14ac:dyDescent="0.2">
      <c r="A6" s="572" t="str">
        <f>CONTEXTO!A8</f>
        <v>PROCESO: GESTIÓN CONTRACTUAL</v>
      </c>
      <c r="B6" s="573"/>
      <c r="C6" s="573"/>
      <c r="D6" s="573"/>
      <c r="E6" s="573"/>
      <c r="F6" s="574"/>
    </row>
    <row r="7" spans="1:7" ht="13.5" customHeight="1" x14ac:dyDescent="0.2">
      <c r="A7" s="572"/>
      <c r="B7" s="573"/>
      <c r="C7" s="573"/>
      <c r="D7" s="573"/>
      <c r="E7" s="573"/>
      <c r="F7" s="574"/>
    </row>
    <row r="8" spans="1:7" ht="59.25" customHeight="1" x14ac:dyDescent="0.2">
      <c r="A8" s="803" t="str">
        <f>CONTEXTO!A9</f>
        <v>OBJETIVO: CONTRIBUIR ANUALMENTE EN LA GESTION DE ADQUISICION DE BIENES Y SERVICIOS REQUERIDOS EN LA OPERACIÓN DE LOS PROCESOS DE LA ENTIDAD CUMPLIENDO LA NORMATIVIDAD CONTRACTUAL VIGENTE.</v>
      </c>
      <c r="B8" s="804"/>
      <c r="C8" s="804"/>
      <c r="D8" s="804"/>
      <c r="E8" s="804"/>
      <c r="F8" s="805"/>
    </row>
    <row r="9" spans="1:7" ht="15" thickBot="1" x14ac:dyDescent="0.25">
      <c r="A9" s="806"/>
      <c r="B9" s="807"/>
      <c r="C9" s="807"/>
      <c r="D9" s="807"/>
      <c r="E9" s="807"/>
      <c r="F9" s="808"/>
    </row>
    <row r="10" spans="1:7" ht="15" thickBot="1" x14ac:dyDescent="0.25">
      <c r="A10" s="791"/>
      <c r="B10" s="695"/>
      <c r="C10" s="695"/>
      <c r="D10" s="695"/>
      <c r="E10" s="695"/>
      <c r="F10" s="695"/>
      <c r="G10" s="62"/>
    </row>
    <row r="11" spans="1:7" ht="51" customHeight="1" x14ac:dyDescent="0.2">
      <c r="A11" s="794" t="s">
        <v>87</v>
      </c>
      <c r="B11" s="792" t="s">
        <v>88</v>
      </c>
      <c r="C11" s="792" t="s">
        <v>89</v>
      </c>
      <c r="D11" s="792"/>
      <c r="E11" s="792"/>
      <c r="F11" s="793"/>
    </row>
    <row r="12" spans="1:7" ht="15" x14ac:dyDescent="0.2">
      <c r="A12" s="795"/>
      <c r="B12" s="802"/>
      <c r="C12" s="802" t="s">
        <v>90</v>
      </c>
      <c r="D12" s="802"/>
      <c r="E12" s="796" t="s">
        <v>91</v>
      </c>
      <c r="F12" s="797"/>
    </row>
    <row r="13" spans="1:7" ht="174" customHeight="1" x14ac:dyDescent="0.2">
      <c r="A13" s="237">
        <f>+DESCRIPCION!A10</f>
        <v>0</v>
      </c>
      <c r="B13" s="234" t="s">
        <v>152</v>
      </c>
      <c r="C13" s="561" t="str">
        <f>IF(B13="5. CATASTROFICO",+NOOO!$C$28,IF(B13="4. MAYOR",+NOOO!$C$29,IF(B13="3. MODERADO",+NOOO!$C$30,IF(B13="2. MENOR",+NOOO!$C$31,IF(B13="1. INSIGNIFICANTE",NOOO!$C$32," ")))))</f>
        <v>*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v>
      </c>
      <c r="D13" s="561"/>
      <c r="E13" s="787" t="str">
        <f>IF(B13="5. CATASTROFICO",+NOOO!$B$28,IF(B13="4. MAYOR",+NOOO!$B$29,IF(B13="3. MODERADO",+NOOO!$B$30,IF(B13="2. MENOR",+NOOO!$B$31,IF(B13="1. INSIGNIFICANTE",NOOO!$B$32," ")))))</f>
        <v>*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v>
      </c>
      <c r="F13" s="788"/>
    </row>
    <row r="14" spans="1:7" ht="174" customHeight="1" x14ac:dyDescent="0.2">
      <c r="A14" s="332" t="s">
        <v>453</v>
      </c>
      <c r="B14" s="234" t="s">
        <v>154</v>
      </c>
      <c r="C14" s="561" t="str">
        <f>IF(B14="5. CATASTROFICO",+NOOO!$C$28,IF(B14="4. MAYOR",+NOOO!$C$29,IF(B14="3. MODERADO",+NOOO!$C$30,IF(B14="2. MENOR",+NOOO!$C$31,IF(B14="1. INSIGNIFICANTE",NOOO!$C$32," ")))))</f>
        <v>*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v>
      </c>
      <c r="D14" s="561"/>
      <c r="E14" s="787" t="str">
        <f>IF(B14="5. CATASTROFICO",+NOOO!$B$28,IF(B14="4. MAYOR",+NOOO!$B$29,IF(B14="3. MODERADO",+NOOO!$B$30,IF(B14="2. MENOR",+NOOO!$B$31,IF(B14="1. INSIGNIFICANTE",NOOO!$B$32," ")))))</f>
        <v>* No hay interrupción de las operaciones de la entidad.
* No se generan sanciones económicas o administrativas.
* No se afecta la imagen institucional de forma significativa</v>
      </c>
      <c r="F14" s="788"/>
    </row>
    <row r="15" spans="1:7" ht="174" customHeight="1" x14ac:dyDescent="0.2">
      <c r="A15" s="238"/>
      <c r="B15" s="234" t="s">
        <v>92</v>
      </c>
      <c r="C15" s="561" t="str">
        <f>IF(B15="5. CATASTROFICO",+NOOO!$C$28,IF(B15="4. MAYOR",+NOOO!$C$29,IF(B15="3. MODERADO",+NOOO!$C$30,IF(B15="2. MENOR",+NOOO!$C$31,IF(B15="1. INSIGNIFICANTE",NOOO!$C$32," ")))))</f>
        <v xml:space="preserve"> </v>
      </c>
      <c r="D15" s="561"/>
      <c r="E15" s="787" t="str">
        <f>IF(B15="5. CATASTROFICO",+NOOO!$B$28,IF(B15="4. MAYOR",+NOOO!$B$29,IF(B15="3. MODERADO",+NOOO!$B$30,IF(B15="2. MENOR",+NOOO!$B$31,IF(B15="1. INSIGNIFICANTE",NOOO!$B$32," ")))))</f>
        <v xml:space="preserve"> </v>
      </c>
      <c r="F15" s="788"/>
    </row>
    <row r="16" spans="1:7" ht="174" customHeight="1" x14ac:dyDescent="0.2">
      <c r="A16" s="238"/>
      <c r="B16" s="234" t="s">
        <v>92</v>
      </c>
      <c r="C16" s="561" t="str">
        <f>IF(B16="5. CATASTROFICO",+NOOO!$C$28,IF(B16="4. MAYOR",+NOOO!$C$29,IF(B16="3. MODERADO",+NOOO!$C$30,IF(B16="2. MENOR",+NOOO!$C$31,IF(B16="1. INSIGNIFICANTE",NOOO!$C$32," ")))))</f>
        <v xml:space="preserve"> </v>
      </c>
      <c r="D16" s="561"/>
      <c r="E16" s="787" t="str">
        <f>IF(B16="5. CATASTROFICO",+NOOO!$B$28,IF(B16="4. MAYOR",+NOOO!$B$29,IF(B16="3. MODERADO",+NOOO!$B$30,IF(B16="2. MENOR",+NOOO!$B$31,IF(B16="1. INSIGNIFICANTE",NOOO!$B$32," ")))))</f>
        <v xml:space="preserve"> </v>
      </c>
      <c r="F16" s="788"/>
    </row>
    <row r="17" spans="1:6" ht="174" customHeight="1" x14ac:dyDescent="0.2">
      <c r="A17" s="238"/>
      <c r="B17" s="234" t="s">
        <v>92</v>
      </c>
      <c r="C17" s="561" t="str">
        <f>IF(B17="5. CATASTROFICO",+NOOO!$C$28,IF(B17="4. MAYOR",+NOOO!$C$29,IF(B17="3. MODERADO",+NOOO!$C$30,IF(B17="2. MENOR",+NOOO!$C$31,IF(B17="1. INSIGNIFICANTE",NOOO!$C$32," ")))))</f>
        <v xml:space="preserve"> </v>
      </c>
      <c r="D17" s="561"/>
      <c r="E17" s="787" t="str">
        <f>IF(B17="5. CATASTROFICO",+NOOO!$B$28,IF(B17="4. MAYOR",+NOOO!$B$29,IF(B17="3. MODERADO",+NOOO!$B$30,IF(B17="2. MENOR",+NOOO!$B$31,IF(B17="1. INSIGNIFICANTE",NOOO!$B$32," ")))))</f>
        <v xml:space="preserve"> </v>
      </c>
      <c r="F17" s="788"/>
    </row>
    <row r="18" spans="1:6" ht="174" customHeight="1" x14ac:dyDescent="0.2">
      <c r="A18" s="238"/>
      <c r="B18" s="234" t="s">
        <v>92</v>
      </c>
      <c r="C18" s="561" t="str">
        <f>IF(B18="5. CATASTROFICO",+NOOO!$C$28,IF(B18="4. MAYOR",+NOOO!$C$29,IF(B18="3. MODERADO",+NOOO!$C$30,IF(B18="2. MENOR",+NOOO!$C$31,IF(B18="1. INSIGNIFICANTE",NOOO!$C$32," ")))))</f>
        <v xml:space="preserve"> </v>
      </c>
      <c r="D18" s="561"/>
      <c r="E18" s="787" t="str">
        <f>IF(B18="5. CATASTROFICO",+NOOO!$B$28,IF(B18="4. MAYOR",+NOOO!$B$29,IF(B18="3. MODERADO",+NOOO!$B$30,IF(B18="2. MENOR",+NOOO!$B$31,IF(B18="1. INSIGNIFICANTE",NOOO!$B$32," ")))))</f>
        <v xml:space="preserve"> </v>
      </c>
      <c r="F18" s="788"/>
    </row>
    <row r="19" spans="1:6" ht="174" customHeight="1" x14ac:dyDescent="0.2">
      <c r="A19" s="238"/>
      <c r="B19" s="234" t="s">
        <v>92</v>
      </c>
      <c r="C19" s="561" t="str">
        <f>IF(B19="5. CATASTROFICO",+NOOO!$C$28,IF(B19="4. MAYOR",+NOOO!$C$29,IF(B19="3. MODERADO",+NOOO!$C$30,IF(B19="2. MENOR",+NOOO!$C$31,IF(B19="1. INSIGNIFICANTE",NOOO!$C$32," ")))))</f>
        <v xml:space="preserve"> </v>
      </c>
      <c r="D19" s="561"/>
      <c r="E19" s="787" t="str">
        <f>IF(B19="5. CATASTROFICO",+NOOO!$B$28,IF(B19="4. MAYOR",+NOOO!$B$29,IF(B19="3. MODERADO",+NOOO!$B$30,IF(B19="2. MENOR",+NOOO!$B$31,IF(B19="1. INSIGNIFICANTE",NOOO!$B$32," ")))))</f>
        <v xml:space="preserve"> </v>
      </c>
      <c r="F19" s="788"/>
    </row>
    <row r="20" spans="1:6" ht="174" customHeight="1" x14ac:dyDescent="0.2">
      <c r="A20" s="238"/>
      <c r="B20" s="234" t="s">
        <v>92</v>
      </c>
      <c r="C20" s="561" t="str">
        <f>IF(B20="5. CATASTROFICO",+NOOO!$C$28,IF(B20="4. MAYOR",+NOOO!$C$29,IF(B20="3. MODERADO",+NOOO!$C$30,IF(B20="2. MENOR",+NOOO!$C$31,IF(B20="1. INSIGNIFICANTE",NOOO!$C$32," ")))))</f>
        <v xml:space="preserve"> </v>
      </c>
      <c r="D20" s="561"/>
      <c r="E20" s="787" t="str">
        <f>IF(B20="5. CATASTROFICO",+NOOO!$B$28,IF(B20="4. MAYOR",+NOOO!$B$29,IF(B20="3. MODERADO",+NOOO!$B$30,IF(B20="2. MENOR",+NOOO!$B$31,IF(B20="1. INSIGNIFICANTE",NOOO!$B$32," ")))))</f>
        <v xml:space="preserve"> </v>
      </c>
      <c r="F20" s="788"/>
    </row>
    <row r="21" spans="1:6" ht="188.25" customHeight="1" x14ac:dyDescent="0.2">
      <c r="A21" s="238"/>
      <c r="B21" s="234" t="s">
        <v>92</v>
      </c>
      <c r="C21" s="561" t="str">
        <f>IF(B21="5. CATASTROFICO",+NOOO!$C$28,IF(B21="4. MAYOR",+NOOO!$C$29,IF(B21="3. MODERADO",+NOOO!$C$30,IF(B21="2. MENOR",+NOOO!$C$31,IF(B21="1. INSIGNIFICANTE",NOOO!$C$32," ")))))</f>
        <v xml:space="preserve"> </v>
      </c>
      <c r="D21" s="561"/>
      <c r="E21" s="787" t="str">
        <f>IF(B21="5. CATASTROFICO",+NOOO!$B$28,IF(B21="4. MAYOR",+NOOO!$B$29,IF(B21="3. MODERADO",+NOOO!$B$30,IF(B21="2. MENOR",+NOOO!$B$31,IF(B21="1. INSIGNIFICANTE",NOOO!$B$32," ")))))</f>
        <v xml:space="preserve"> </v>
      </c>
      <c r="F21" s="788"/>
    </row>
    <row r="22" spans="1:6" ht="183" customHeight="1" thickBot="1" x14ac:dyDescent="0.25">
      <c r="A22" s="239"/>
      <c r="B22" s="240" t="s">
        <v>92</v>
      </c>
      <c r="C22" s="453" t="str">
        <f>IF(B22="5. CATASTROFICO",+NOOO!$C$28,IF(B22="4. MAYOR",+NOOO!$C$29,IF(B22="3. MODERADO",+NOOO!$C$30,IF(B22="2. MENOR",+NOOO!$C$31,IF(B22="1. INSIGNIFICANTE",NOOO!$C$32," ")))))</f>
        <v xml:space="preserve"> </v>
      </c>
      <c r="D22" s="453"/>
      <c r="E22" s="789" t="str">
        <f>IF(B22="5. CATASTROFICO",+NOOO!$B$28,IF(B22="4. MAYOR",+NOOO!$B$29,IF(B22="3. MODERADO",+NOOO!$B$30,IF(B22="2. MENOR",+NOOO!$B$31,IF(B22="1. INSIGNIFICANTE",NOOO!$B$32," ")))))</f>
        <v xml:space="preserve"> </v>
      </c>
      <c r="F22" s="790"/>
    </row>
  </sheetData>
  <sheetProtection selectLockedCells="1"/>
  <mergeCells count="33">
    <mergeCell ref="F1:F4"/>
    <mergeCell ref="C19:D19"/>
    <mergeCell ref="A5:F5"/>
    <mergeCell ref="E18:F18"/>
    <mergeCell ref="B1:D2"/>
    <mergeCell ref="B3:D4"/>
    <mergeCell ref="E19:F19"/>
    <mergeCell ref="A6:F7"/>
    <mergeCell ref="A1:A4"/>
    <mergeCell ref="C14:D14"/>
    <mergeCell ref="E14:F14"/>
    <mergeCell ref="C13:D13"/>
    <mergeCell ref="E13:F13"/>
    <mergeCell ref="B11:B12"/>
    <mergeCell ref="A8:F9"/>
    <mergeCell ref="C12:D12"/>
    <mergeCell ref="A10:F10"/>
    <mergeCell ref="C15:D15"/>
    <mergeCell ref="C20:D20"/>
    <mergeCell ref="E20:F20"/>
    <mergeCell ref="E15:F15"/>
    <mergeCell ref="C16:D16"/>
    <mergeCell ref="E16:F16"/>
    <mergeCell ref="C17:D17"/>
    <mergeCell ref="E17:F17"/>
    <mergeCell ref="C11:F11"/>
    <mergeCell ref="A11:A12"/>
    <mergeCell ref="E12:F12"/>
    <mergeCell ref="E21:F21"/>
    <mergeCell ref="C18:D18"/>
    <mergeCell ref="E22:F22"/>
    <mergeCell ref="C22:D22"/>
    <mergeCell ref="C21:D21"/>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NOOO!$A$20:$A$25</xm:f>
          </x14:formula1>
          <xm:sqref>B13:B22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5" tint="-0.249977111117893"/>
  </sheetPr>
  <dimension ref="A1:F124"/>
  <sheetViews>
    <sheetView zoomScale="80" zoomScaleNormal="80" workbookViewId="0">
      <selection activeCell="C2" sqref="C2:E2"/>
    </sheetView>
  </sheetViews>
  <sheetFormatPr baseColWidth="10" defaultColWidth="11.42578125" defaultRowHeight="14.25" x14ac:dyDescent="0.2"/>
  <cols>
    <col min="1" max="1" width="34" style="1" customWidth="1"/>
    <col min="2" max="2" width="91" style="1" customWidth="1"/>
    <col min="3" max="3" width="16.5703125" style="1" customWidth="1"/>
    <col min="4" max="4" width="10.28515625" style="1" customWidth="1"/>
    <col min="5" max="5" width="8.28515625" style="1" customWidth="1"/>
    <col min="6" max="6" width="15" style="1" customWidth="1"/>
    <col min="7" max="16384" width="11.42578125" style="1"/>
  </cols>
  <sheetData>
    <row r="1" spans="1:6" ht="22.5" customHeight="1" x14ac:dyDescent="0.2">
      <c r="A1" s="563"/>
      <c r="B1" s="506" t="str">
        <f>CONTEXTO!B1</f>
        <v>PROCESO: GESTION CONTRACTUAL</v>
      </c>
      <c r="C1" s="819" t="s">
        <v>502</v>
      </c>
      <c r="D1" s="819"/>
      <c r="E1" s="819"/>
      <c r="F1" s="820"/>
    </row>
    <row r="2" spans="1:6" ht="15.75" customHeight="1" x14ac:dyDescent="0.2">
      <c r="A2" s="564"/>
      <c r="B2" s="507"/>
      <c r="C2" s="754" t="s">
        <v>487</v>
      </c>
      <c r="D2" s="754"/>
      <c r="E2" s="754"/>
      <c r="F2" s="821"/>
    </row>
    <row r="3" spans="1:6" ht="15" customHeight="1" x14ac:dyDescent="0.2">
      <c r="A3" s="564"/>
      <c r="B3" s="507" t="s">
        <v>93</v>
      </c>
      <c r="C3" s="754" t="s">
        <v>488</v>
      </c>
      <c r="D3" s="754"/>
      <c r="E3" s="754"/>
      <c r="F3" s="821"/>
    </row>
    <row r="4" spans="1:6" ht="15.75" customHeight="1" x14ac:dyDescent="0.2">
      <c r="A4" s="564"/>
      <c r="B4" s="507"/>
      <c r="C4" s="754" t="s">
        <v>503</v>
      </c>
      <c r="D4" s="754"/>
      <c r="E4" s="754"/>
      <c r="F4" s="821"/>
    </row>
    <row r="5" spans="1:6" ht="15.75" customHeight="1" x14ac:dyDescent="0.2">
      <c r="A5" s="809"/>
      <c r="B5" s="810"/>
      <c r="C5" s="810"/>
      <c r="D5" s="810"/>
      <c r="E5" s="810"/>
      <c r="F5" s="811"/>
    </row>
    <row r="6" spans="1:6" x14ac:dyDescent="0.2">
      <c r="A6" s="572" t="str">
        <f>+CONTEXTO!A8</f>
        <v>PROCESO: GESTIÓN CONTRACTUAL</v>
      </c>
      <c r="B6" s="573"/>
      <c r="C6" s="573"/>
      <c r="D6" s="573"/>
      <c r="E6" s="573"/>
      <c r="F6" s="574"/>
    </row>
    <row r="7" spans="1:6" ht="12.75" customHeight="1" x14ac:dyDescent="0.2">
      <c r="A7" s="572"/>
      <c r="B7" s="573"/>
      <c r="C7" s="573"/>
      <c r="D7" s="573"/>
      <c r="E7" s="573"/>
      <c r="F7" s="574"/>
    </row>
    <row r="8" spans="1:6" ht="60.75" customHeight="1" x14ac:dyDescent="0.2">
      <c r="A8" s="575" t="str">
        <f>+CONTEXTO!A9</f>
        <v>OBJETIVO: CONTRIBUIR ANUALMENTE EN LA GESTION DE ADQUISICION DE BIENES Y SERVICIOS REQUERIDOS EN LA OPERACIÓN DE LOS PROCESOS DE LA ENTIDAD CUMPLIENDO LA NORMATIVIDAD CONTRACTUAL VIGENTE.</v>
      </c>
      <c r="B8" s="576"/>
      <c r="C8" s="576"/>
      <c r="D8" s="576"/>
      <c r="E8" s="576"/>
      <c r="F8" s="577"/>
    </row>
    <row r="9" spans="1:6" ht="3.75" customHeight="1" thickBot="1" x14ac:dyDescent="0.25">
      <c r="A9" s="578"/>
      <c r="B9" s="579"/>
      <c r="C9" s="579"/>
      <c r="D9" s="579"/>
      <c r="E9" s="579"/>
      <c r="F9" s="580"/>
    </row>
    <row r="10" spans="1:6" ht="13.5" customHeight="1" thickBot="1" x14ac:dyDescent="0.25">
      <c r="A10" s="581"/>
      <c r="B10" s="581"/>
      <c r="C10" s="581"/>
      <c r="D10" s="581"/>
      <c r="E10" s="581"/>
      <c r="F10" s="581"/>
    </row>
    <row r="11" spans="1:6" ht="34.5" customHeight="1" x14ac:dyDescent="0.25">
      <c r="A11" s="812" t="s">
        <v>94</v>
      </c>
      <c r="B11" s="584" t="s">
        <v>95</v>
      </c>
      <c r="C11" s="584"/>
      <c r="D11" s="826" t="s">
        <v>96</v>
      </c>
      <c r="E11" s="826"/>
      <c r="F11" s="822" t="s">
        <v>97</v>
      </c>
    </row>
    <row r="12" spans="1:6" ht="21" customHeight="1" x14ac:dyDescent="0.2">
      <c r="A12" s="813"/>
      <c r="B12" s="585"/>
      <c r="C12" s="585"/>
      <c r="D12" s="105" t="s">
        <v>98</v>
      </c>
      <c r="E12" s="105" t="s">
        <v>99</v>
      </c>
      <c r="F12" s="823"/>
    </row>
    <row r="13" spans="1:6" ht="26.25" customHeight="1" x14ac:dyDescent="0.2">
      <c r="A13" s="558" t="str">
        <f>+DESCRIPCION!A13</f>
        <v>Posibilidad de que se presente direccionamiento de los procesos de contratación a favor de terceros</v>
      </c>
      <c r="B13" s="561" t="s">
        <v>100</v>
      </c>
      <c r="C13" s="561"/>
      <c r="D13" s="234" t="s">
        <v>138</v>
      </c>
      <c r="E13" s="234"/>
      <c r="F13" s="814" t="str">
        <f>IF(D28="X","CATASTROFICO",IF(AND(D32&gt;0,D32&lt;=5),"MODERADO",IF(AND(D32&gt;=6,D32&lt;=11),"MAYOR",IF(AND(D32&gt;=12,D32&lt;=19),"CATASTROFICO",IF(AND(D32=0),"MENOR")))))</f>
        <v>CATASTROFICO</v>
      </c>
    </row>
    <row r="14" spans="1:6" ht="26.25" customHeight="1" x14ac:dyDescent="0.2">
      <c r="A14" s="558"/>
      <c r="B14" s="561" t="s">
        <v>101</v>
      </c>
      <c r="C14" s="561"/>
      <c r="D14" s="234" t="s">
        <v>138</v>
      </c>
      <c r="E14" s="234"/>
      <c r="F14" s="815"/>
    </row>
    <row r="15" spans="1:6" ht="26.25" customHeight="1" x14ac:dyDescent="0.2">
      <c r="A15" s="558"/>
      <c r="B15" s="561" t="s">
        <v>102</v>
      </c>
      <c r="C15" s="561"/>
      <c r="D15" s="234" t="s">
        <v>138</v>
      </c>
      <c r="E15" s="234"/>
      <c r="F15" s="815"/>
    </row>
    <row r="16" spans="1:6" ht="26.25" customHeight="1" x14ac:dyDescent="0.2">
      <c r="A16" s="558"/>
      <c r="B16" s="561" t="s">
        <v>103</v>
      </c>
      <c r="C16" s="561"/>
      <c r="D16" s="234"/>
      <c r="E16" s="333" t="s">
        <v>138</v>
      </c>
      <c r="F16" s="815"/>
    </row>
    <row r="17" spans="1:6" ht="26.25" customHeight="1" x14ac:dyDescent="0.2">
      <c r="A17" s="558"/>
      <c r="B17" s="561" t="s">
        <v>104</v>
      </c>
      <c r="C17" s="561"/>
      <c r="D17" s="234" t="s">
        <v>138</v>
      </c>
      <c r="E17" s="234"/>
      <c r="F17" s="815"/>
    </row>
    <row r="18" spans="1:6" ht="26.25" customHeight="1" x14ac:dyDescent="0.2">
      <c r="A18" s="558"/>
      <c r="B18" s="561" t="s">
        <v>105</v>
      </c>
      <c r="C18" s="561"/>
      <c r="D18" s="305" t="s">
        <v>138</v>
      </c>
      <c r="E18" s="234"/>
      <c r="F18" s="815"/>
    </row>
    <row r="19" spans="1:6" ht="26.25" customHeight="1" x14ac:dyDescent="0.2">
      <c r="A19" s="558"/>
      <c r="B19" s="561" t="s">
        <v>106</v>
      </c>
      <c r="C19" s="561"/>
      <c r="D19" s="305" t="s">
        <v>138</v>
      </c>
      <c r="E19" s="234"/>
      <c r="F19" s="815"/>
    </row>
    <row r="20" spans="1:6" ht="33" customHeight="1" x14ac:dyDescent="0.2">
      <c r="A20" s="558"/>
      <c r="B20" s="561" t="s">
        <v>107</v>
      </c>
      <c r="C20" s="561"/>
      <c r="D20" s="305" t="s">
        <v>138</v>
      </c>
      <c r="E20" s="234"/>
      <c r="F20" s="815"/>
    </row>
    <row r="21" spans="1:6" ht="26.25" customHeight="1" x14ac:dyDescent="0.2">
      <c r="A21" s="558"/>
      <c r="B21" s="561" t="s">
        <v>108</v>
      </c>
      <c r="C21" s="561"/>
      <c r="D21" s="305"/>
      <c r="E21" s="234" t="s">
        <v>138</v>
      </c>
      <c r="F21" s="815"/>
    </row>
    <row r="22" spans="1:6" ht="26.25" customHeight="1" x14ac:dyDescent="0.2">
      <c r="A22" s="558"/>
      <c r="B22" s="561" t="s">
        <v>109</v>
      </c>
      <c r="C22" s="561"/>
      <c r="D22" s="305" t="s">
        <v>138</v>
      </c>
      <c r="E22" s="234"/>
      <c r="F22" s="815"/>
    </row>
    <row r="23" spans="1:6" ht="26.25" customHeight="1" x14ac:dyDescent="0.2">
      <c r="A23" s="558"/>
      <c r="B23" s="561" t="s">
        <v>110</v>
      </c>
      <c r="C23" s="561"/>
      <c r="D23" s="305" t="s">
        <v>138</v>
      </c>
      <c r="E23" s="234"/>
      <c r="F23" s="815"/>
    </row>
    <row r="24" spans="1:6" ht="26.25" customHeight="1" x14ac:dyDescent="0.2">
      <c r="A24" s="558"/>
      <c r="B24" s="561" t="s">
        <v>111</v>
      </c>
      <c r="C24" s="561"/>
      <c r="D24" s="305" t="s">
        <v>138</v>
      </c>
      <c r="E24" s="234"/>
      <c r="F24" s="815"/>
    </row>
    <row r="25" spans="1:6" ht="26.25" customHeight="1" x14ac:dyDescent="0.2">
      <c r="A25" s="558"/>
      <c r="B25" s="561" t="s">
        <v>112</v>
      </c>
      <c r="C25" s="561"/>
      <c r="D25" s="305" t="s">
        <v>138</v>
      </c>
      <c r="E25" s="234"/>
      <c r="F25" s="815"/>
    </row>
    <row r="26" spans="1:6" ht="26.25" customHeight="1" x14ac:dyDescent="0.2">
      <c r="A26" s="558"/>
      <c r="B26" s="561" t="s">
        <v>113</v>
      </c>
      <c r="C26" s="561"/>
      <c r="D26" s="305" t="s">
        <v>138</v>
      </c>
      <c r="E26" s="234"/>
      <c r="F26" s="815"/>
    </row>
    <row r="27" spans="1:6" ht="26.25" customHeight="1" x14ac:dyDescent="0.2">
      <c r="A27" s="558"/>
      <c r="B27" s="561" t="s">
        <v>114</v>
      </c>
      <c r="C27" s="561"/>
      <c r="D27" s="305" t="s">
        <v>138</v>
      </c>
      <c r="E27" s="234"/>
      <c r="F27" s="815"/>
    </row>
    <row r="28" spans="1:6" ht="26.25" customHeight="1" x14ac:dyDescent="0.2">
      <c r="A28" s="558"/>
      <c r="B28" s="561" t="s">
        <v>115</v>
      </c>
      <c r="C28" s="561"/>
      <c r="D28" s="305" t="s">
        <v>138</v>
      </c>
      <c r="E28" s="234"/>
      <c r="F28" s="815"/>
    </row>
    <row r="29" spans="1:6" ht="26.25" customHeight="1" x14ac:dyDescent="0.2">
      <c r="A29" s="558"/>
      <c r="B29" s="561" t="s">
        <v>116</v>
      </c>
      <c r="C29" s="561"/>
      <c r="D29" s="305" t="s">
        <v>138</v>
      </c>
      <c r="E29" s="234"/>
      <c r="F29" s="815"/>
    </row>
    <row r="30" spans="1:6" ht="26.25" customHeight="1" x14ac:dyDescent="0.2">
      <c r="A30" s="558"/>
      <c r="B30" s="561" t="s">
        <v>117</v>
      </c>
      <c r="C30" s="561"/>
      <c r="D30" s="305" t="s">
        <v>138</v>
      </c>
      <c r="E30" s="234"/>
      <c r="F30" s="815"/>
    </row>
    <row r="31" spans="1:6" ht="26.25" customHeight="1" x14ac:dyDescent="0.2">
      <c r="A31" s="558"/>
      <c r="B31" s="561" t="s">
        <v>118</v>
      </c>
      <c r="C31" s="561"/>
      <c r="D31" s="305" t="s">
        <v>138</v>
      </c>
      <c r="E31" s="234"/>
      <c r="F31" s="815"/>
    </row>
    <row r="32" spans="1:6" ht="16.5" thickBot="1" x14ac:dyDescent="0.3">
      <c r="A32" s="559"/>
      <c r="B32" s="817" t="s">
        <v>58</v>
      </c>
      <c r="C32" s="818"/>
      <c r="D32" s="101">
        <f>+NOOO!B54</f>
        <v>17</v>
      </c>
      <c r="E32" s="102"/>
      <c r="F32" s="816"/>
    </row>
    <row r="33" spans="1:6" ht="15.75" customHeight="1" thickBot="1" x14ac:dyDescent="0.25">
      <c r="A33" s="824"/>
      <c r="B33" s="467"/>
      <c r="C33" s="467"/>
      <c r="D33" s="467"/>
      <c r="E33" s="467"/>
      <c r="F33" s="825"/>
    </row>
    <row r="34" spans="1:6" ht="34.5" customHeight="1" x14ac:dyDescent="0.25">
      <c r="A34" s="812" t="s">
        <v>94</v>
      </c>
      <c r="B34" s="584" t="s">
        <v>95</v>
      </c>
      <c r="C34" s="584"/>
      <c r="D34" s="826" t="s">
        <v>96</v>
      </c>
      <c r="E34" s="826"/>
      <c r="F34" s="822" t="s">
        <v>97</v>
      </c>
    </row>
    <row r="35" spans="1:6" ht="21" customHeight="1" x14ac:dyDescent="0.25">
      <c r="A35" s="813"/>
      <c r="B35" s="585"/>
      <c r="C35" s="585"/>
      <c r="D35" s="80" t="s">
        <v>98</v>
      </c>
      <c r="E35" s="80" t="s">
        <v>99</v>
      </c>
      <c r="F35" s="823"/>
    </row>
    <row r="36" spans="1:6" ht="26.25" customHeight="1" x14ac:dyDescent="0.2">
      <c r="A36" s="558" t="str">
        <f>+DESCRIPCION!A16</f>
        <v>Posibilidad de la Indebida utilización de la figura de urgencia manifiesta en el marco de la ley 80 de 1993 y sus normas concordantes</v>
      </c>
      <c r="B36" s="561" t="s">
        <v>100</v>
      </c>
      <c r="C36" s="561"/>
      <c r="D36" s="234" t="s">
        <v>138</v>
      </c>
      <c r="E36" s="234"/>
      <c r="F36" s="829" t="str">
        <f>IF(D51="X","CATASTROFICO",IF(AND(D55&gt;0,D55&lt;=5),"MODERADO",IF(AND(D55&gt;=6,D55&lt;=11),"MAYOR",IF(AND(D55&gt;=12,D55&lt;=19),"CATASTROFICO"," "))))</f>
        <v>CATASTROFICO</v>
      </c>
    </row>
    <row r="37" spans="1:6" ht="26.25" customHeight="1" x14ac:dyDescent="0.2">
      <c r="A37" s="558"/>
      <c r="B37" s="561" t="s">
        <v>101</v>
      </c>
      <c r="C37" s="561"/>
      <c r="D37" s="305" t="s">
        <v>138</v>
      </c>
      <c r="E37" s="234"/>
      <c r="F37" s="829"/>
    </row>
    <row r="38" spans="1:6" ht="26.25" customHeight="1" x14ac:dyDescent="0.2">
      <c r="A38" s="558"/>
      <c r="B38" s="561" t="s">
        <v>102</v>
      </c>
      <c r="C38" s="561"/>
      <c r="D38" s="305" t="s">
        <v>138</v>
      </c>
      <c r="E38" s="234"/>
      <c r="F38" s="829"/>
    </row>
    <row r="39" spans="1:6" ht="26.25" customHeight="1" x14ac:dyDescent="0.2">
      <c r="A39" s="558"/>
      <c r="B39" s="561" t="s">
        <v>103</v>
      </c>
      <c r="C39" s="561"/>
      <c r="D39" s="305" t="s">
        <v>138</v>
      </c>
      <c r="E39" s="234"/>
      <c r="F39" s="829"/>
    </row>
    <row r="40" spans="1:6" ht="26.25" customHeight="1" x14ac:dyDescent="0.2">
      <c r="A40" s="558"/>
      <c r="B40" s="561" t="s">
        <v>104</v>
      </c>
      <c r="C40" s="561"/>
      <c r="D40" s="305" t="s">
        <v>138</v>
      </c>
      <c r="E40" s="234"/>
      <c r="F40" s="829"/>
    </row>
    <row r="41" spans="1:6" ht="26.25" customHeight="1" x14ac:dyDescent="0.2">
      <c r="A41" s="558"/>
      <c r="B41" s="561" t="s">
        <v>105</v>
      </c>
      <c r="C41" s="561"/>
      <c r="D41" s="305" t="s">
        <v>138</v>
      </c>
      <c r="E41" s="234"/>
      <c r="F41" s="829"/>
    </row>
    <row r="42" spans="1:6" ht="26.25" customHeight="1" x14ac:dyDescent="0.2">
      <c r="A42" s="558"/>
      <c r="B42" s="561" t="s">
        <v>106</v>
      </c>
      <c r="C42" s="561"/>
      <c r="D42" s="305" t="s">
        <v>138</v>
      </c>
      <c r="E42" s="234"/>
      <c r="F42" s="829"/>
    </row>
    <row r="43" spans="1:6" ht="33" customHeight="1" x14ac:dyDescent="0.2">
      <c r="A43" s="558"/>
      <c r="B43" s="561" t="s">
        <v>107</v>
      </c>
      <c r="C43" s="561"/>
      <c r="D43" s="305" t="s">
        <v>138</v>
      </c>
      <c r="E43" s="234"/>
      <c r="F43" s="829"/>
    </row>
    <row r="44" spans="1:6" ht="26.25" customHeight="1" x14ac:dyDescent="0.2">
      <c r="A44" s="558"/>
      <c r="B44" s="561" t="s">
        <v>108</v>
      </c>
      <c r="C44" s="561"/>
      <c r="D44" s="305"/>
      <c r="E44" s="234" t="s">
        <v>138</v>
      </c>
      <c r="F44" s="829"/>
    </row>
    <row r="45" spans="1:6" ht="26.25" customHeight="1" x14ac:dyDescent="0.2">
      <c r="A45" s="558"/>
      <c r="B45" s="561" t="s">
        <v>109</v>
      </c>
      <c r="C45" s="561"/>
      <c r="D45" s="305" t="s">
        <v>138</v>
      </c>
      <c r="E45" s="234"/>
      <c r="F45" s="829"/>
    </row>
    <row r="46" spans="1:6" ht="26.25" customHeight="1" x14ac:dyDescent="0.2">
      <c r="A46" s="558"/>
      <c r="B46" s="561" t="s">
        <v>110</v>
      </c>
      <c r="C46" s="561"/>
      <c r="D46" s="305" t="s">
        <v>138</v>
      </c>
      <c r="E46" s="234"/>
      <c r="F46" s="829"/>
    </row>
    <row r="47" spans="1:6" ht="26.25" customHeight="1" x14ac:dyDescent="0.2">
      <c r="A47" s="558"/>
      <c r="B47" s="561" t="s">
        <v>111</v>
      </c>
      <c r="C47" s="561"/>
      <c r="D47" s="305" t="s">
        <v>138</v>
      </c>
      <c r="E47" s="241"/>
      <c r="F47" s="829"/>
    </row>
    <row r="48" spans="1:6" ht="26.25" customHeight="1" x14ac:dyDescent="0.2">
      <c r="A48" s="558"/>
      <c r="B48" s="561" t="s">
        <v>112</v>
      </c>
      <c r="C48" s="561"/>
      <c r="D48" s="305" t="s">
        <v>138</v>
      </c>
      <c r="E48" s="241"/>
      <c r="F48" s="829"/>
    </row>
    <row r="49" spans="1:6" ht="26.25" customHeight="1" x14ac:dyDescent="0.2">
      <c r="A49" s="558"/>
      <c r="B49" s="561" t="s">
        <v>113</v>
      </c>
      <c r="C49" s="561"/>
      <c r="D49" s="305" t="s">
        <v>138</v>
      </c>
      <c r="E49" s="241"/>
      <c r="F49" s="829"/>
    </row>
    <row r="50" spans="1:6" ht="26.25" customHeight="1" x14ac:dyDescent="0.2">
      <c r="A50" s="558"/>
      <c r="B50" s="561" t="s">
        <v>114</v>
      </c>
      <c r="C50" s="561"/>
      <c r="D50" s="305" t="s">
        <v>138</v>
      </c>
      <c r="E50" s="241"/>
      <c r="F50" s="829"/>
    </row>
    <row r="51" spans="1:6" ht="26.25" customHeight="1" x14ac:dyDescent="0.2">
      <c r="A51" s="558"/>
      <c r="B51" s="561" t="s">
        <v>115</v>
      </c>
      <c r="C51" s="561"/>
      <c r="D51" s="305" t="s">
        <v>138</v>
      </c>
      <c r="E51" s="241"/>
      <c r="F51" s="829"/>
    </row>
    <row r="52" spans="1:6" ht="26.25" customHeight="1" x14ac:dyDescent="0.2">
      <c r="A52" s="558"/>
      <c r="B52" s="561" t="s">
        <v>116</v>
      </c>
      <c r="C52" s="561"/>
      <c r="D52" s="305" t="s">
        <v>138</v>
      </c>
      <c r="E52" s="241"/>
      <c r="F52" s="829"/>
    </row>
    <row r="53" spans="1:6" ht="26.25" customHeight="1" x14ac:dyDescent="0.2">
      <c r="A53" s="558"/>
      <c r="B53" s="561" t="s">
        <v>117</v>
      </c>
      <c r="C53" s="561"/>
      <c r="D53" s="305" t="s">
        <v>138</v>
      </c>
      <c r="E53" s="241"/>
      <c r="F53" s="829"/>
    </row>
    <row r="54" spans="1:6" ht="26.25" customHeight="1" x14ac:dyDescent="0.2">
      <c r="A54" s="558"/>
      <c r="B54" s="561" t="s">
        <v>118</v>
      </c>
      <c r="C54" s="561"/>
      <c r="D54" s="305"/>
      <c r="E54" s="241" t="s">
        <v>138</v>
      </c>
      <c r="F54" s="829"/>
    </row>
    <row r="55" spans="1:6" ht="16.5" thickBot="1" x14ac:dyDescent="0.3">
      <c r="A55" s="559"/>
      <c r="B55" s="817" t="s">
        <v>58</v>
      </c>
      <c r="C55" s="818"/>
      <c r="D55" s="101">
        <f>+NOOO!B77</f>
        <v>17</v>
      </c>
      <c r="E55" s="102"/>
      <c r="F55" s="830"/>
    </row>
    <row r="56" spans="1:6" ht="15" thickBot="1" x14ac:dyDescent="0.25"/>
    <row r="57" spans="1:6" ht="34.5" customHeight="1" x14ac:dyDescent="0.25">
      <c r="A57" s="812" t="s">
        <v>94</v>
      </c>
      <c r="B57" s="584" t="s">
        <v>95</v>
      </c>
      <c r="C57" s="584"/>
      <c r="D57" s="826" t="s">
        <v>96</v>
      </c>
      <c r="E57" s="826"/>
      <c r="F57" s="822" t="s">
        <v>97</v>
      </c>
    </row>
    <row r="58" spans="1:6" ht="21" customHeight="1" x14ac:dyDescent="0.25">
      <c r="A58" s="813"/>
      <c r="B58" s="585"/>
      <c r="C58" s="585"/>
      <c r="D58" s="80" t="s">
        <v>98</v>
      </c>
      <c r="E58" s="80" t="s">
        <v>99</v>
      </c>
      <c r="F58" s="823"/>
    </row>
    <row r="59" spans="1:6" ht="26.25" customHeight="1" x14ac:dyDescent="0.2">
      <c r="A59" s="827"/>
      <c r="B59" s="561" t="s">
        <v>100</v>
      </c>
      <c r="C59" s="561"/>
      <c r="D59" s="242"/>
      <c r="E59" s="242"/>
      <c r="F59" s="829" t="str">
        <f>IF(D74="X","CATASTROFICO",IF(AND(D78&gt;0,D78&lt;=5),"MODERADO",IF(AND(D78&gt;=6,D78&lt;=11),"MAYOR",IF(AND(D78&gt;=12,D78&lt;=19),"CATASTROFICO"," "))))</f>
        <v xml:space="preserve"> </v>
      </c>
    </row>
    <row r="60" spans="1:6" ht="26.25" customHeight="1" x14ac:dyDescent="0.2">
      <c r="A60" s="827"/>
      <c r="B60" s="561" t="s">
        <v>101</v>
      </c>
      <c r="C60" s="561"/>
      <c r="D60" s="242"/>
      <c r="E60" s="242"/>
      <c r="F60" s="829"/>
    </row>
    <row r="61" spans="1:6" ht="26.25" customHeight="1" x14ac:dyDescent="0.2">
      <c r="A61" s="827"/>
      <c r="B61" s="561" t="s">
        <v>102</v>
      </c>
      <c r="C61" s="561"/>
      <c r="D61" s="242"/>
      <c r="E61" s="242"/>
      <c r="F61" s="829"/>
    </row>
    <row r="62" spans="1:6" ht="26.25" customHeight="1" x14ac:dyDescent="0.2">
      <c r="A62" s="827"/>
      <c r="B62" s="561" t="s">
        <v>103</v>
      </c>
      <c r="C62" s="561"/>
      <c r="D62" s="242"/>
      <c r="E62" s="242"/>
      <c r="F62" s="829"/>
    </row>
    <row r="63" spans="1:6" ht="26.25" customHeight="1" x14ac:dyDescent="0.2">
      <c r="A63" s="827"/>
      <c r="B63" s="561" t="s">
        <v>104</v>
      </c>
      <c r="C63" s="561"/>
      <c r="D63" s="242"/>
      <c r="E63" s="242"/>
      <c r="F63" s="829"/>
    </row>
    <row r="64" spans="1:6" ht="26.25" customHeight="1" x14ac:dyDescent="0.2">
      <c r="A64" s="827"/>
      <c r="B64" s="561" t="s">
        <v>105</v>
      </c>
      <c r="C64" s="561"/>
      <c r="D64" s="242"/>
      <c r="E64" s="242"/>
      <c r="F64" s="829"/>
    </row>
    <row r="65" spans="1:6" ht="26.25" customHeight="1" x14ac:dyDescent="0.2">
      <c r="A65" s="827"/>
      <c r="B65" s="561" t="s">
        <v>106</v>
      </c>
      <c r="C65" s="561"/>
      <c r="D65" s="242"/>
      <c r="E65" s="242"/>
      <c r="F65" s="829"/>
    </row>
    <row r="66" spans="1:6" ht="32.25" customHeight="1" x14ac:dyDescent="0.2">
      <c r="A66" s="827"/>
      <c r="B66" s="561" t="s">
        <v>107</v>
      </c>
      <c r="C66" s="561"/>
      <c r="D66" s="242"/>
      <c r="E66" s="242"/>
      <c r="F66" s="829"/>
    </row>
    <row r="67" spans="1:6" ht="26.25" customHeight="1" x14ac:dyDescent="0.2">
      <c r="A67" s="827"/>
      <c r="B67" s="561" t="s">
        <v>108</v>
      </c>
      <c r="C67" s="561"/>
      <c r="D67" s="242"/>
      <c r="E67" s="242"/>
      <c r="F67" s="829"/>
    </row>
    <row r="68" spans="1:6" ht="26.25" customHeight="1" x14ac:dyDescent="0.2">
      <c r="A68" s="827"/>
      <c r="B68" s="561" t="s">
        <v>109</v>
      </c>
      <c r="C68" s="561"/>
      <c r="D68" s="242"/>
      <c r="E68" s="242"/>
      <c r="F68" s="829"/>
    </row>
    <row r="69" spans="1:6" ht="26.25" customHeight="1" x14ac:dyDescent="0.2">
      <c r="A69" s="827"/>
      <c r="B69" s="561" t="s">
        <v>110</v>
      </c>
      <c r="C69" s="561"/>
      <c r="D69" s="242"/>
      <c r="E69" s="242"/>
      <c r="F69" s="829"/>
    </row>
    <row r="70" spans="1:6" ht="26.25" customHeight="1" x14ac:dyDescent="0.2">
      <c r="A70" s="827"/>
      <c r="B70" s="561" t="s">
        <v>111</v>
      </c>
      <c r="C70" s="561"/>
      <c r="D70" s="242"/>
      <c r="E70" s="242"/>
      <c r="F70" s="829"/>
    </row>
    <row r="71" spans="1:6" ht="26.25" customHeight="1" x14ac:dyDescent="0.2">
      <c r="A71" s="827"/>
      <c r="B71" s="561" t="s">
        <v>112</v>
      </c>
      <c r="C71" s="561"/>
      <c r="D71" s="242"/>
      <c r="E71" s="242"/>
      <c r="F71" s="829"/>
    </row>
    <row r="72" spans="1:6" ht="26.25" customHeight="1" x14ac:dyDescent="0.2">
      <c r="A72" s="827"/>
      <c r="B72" s="561" t="s">
        <v>113</v>
      </c>
      <c r="C72" s="561"/>
      <c r="D72" s="242"/>
      <c r="E72" s="242"/>
      <c r="F72" s="829"/>
    </row>
    <row r="73" spans="1:6" ht="26.25" customHeight="1" x14ac:dyDescent="0.2">
      <c r="A73" s="827"/>
      <c r="B73" s="561" t="s">
        <v>114</v>
      </c>
      <c r="C73" s="561"/>
      <c r="D73" s="242"/>
      <c r="E73" s="242"/>
      <c r="F73" s="829"/>
    </row>
    <row r="74" spans="1:6" ht="26.25" customHeight="1" x14ac:dyDescent="0.2">
      <c r="A74" s="827"/>
      <c r="B74" s="561" t="s">
        <v>115</v>
      </c>
      <c r="C74" s="561"/>
      <c r="D74" s="242"/>
      <c r="E74" s="242"/>
      <c r="F74" s="829"/>
    </row>
    <row r="75" spans="1:6" ht="26.25" customHeight="1" x14ac:dyDescent="0.2">
      <c r="A75" s="827"/>
      <c r="B75" s="561" t="s">
        <v>116</v>
      </c>
      <c r="C75" s="561"/>
      <c r="D75" s="242"/>
      <c r="E75" s="242"/>
      <c r="F75" s="829"/>
    </row>
    <row r="76" spans="1:6" ht="26.25" customHeight="1" x14ac:dyDescent="0.2">
      <c r="A76" s="827"/>
      <c r="B76" s="561" t="s">
        <v>117</v>
      </c>
      <c r="C76" s="561"/>
      <c r="D76" s="242"/>
      <c r="E76" s="242"/>
      <c r="F76" s="829"/>
    </row>
    <row r="77" spans="1:6" ht="26.25" customHeight="1" x14ac:dyDescent="0.2">
      <c r="A77" s="827"/>
      <c r="B77" s="561" t="s">
        <v>118</v>
      </c>
      <c r="C77" s="561"/>
      <c r="D77" s="242"/>
      <c r="E77" s="242"/>
      <c r="F77" s="829"/>
    </row>
    <row r="78" spans="1:6" ht="16.5" thickBot="1" x14ac:dyDescent="0.3">
      <c r="A78" s="828"/>
      <c r="B78" s="817" t="s">
        <v>58</v>
      </c>
      <c r="C78" s="818"/>
      <c r="D78" s="101">
        <f>+NOOO!B100</f>
        <v>0</v>
      </c>
      <c r="E78" s="102"/>
      <c r="F78" s="830"/>
    </row>
    <row r="79" spans="1:6" ht="15" thickBot="1" x14ac:dyDescent="0.25"/>
    <row r="80" spans="1:6" ht="34.5" customHeight="1" x14ac:dyDescent="0.25">
      <c r="A80" s="812" t="s">
        <v>94</v>
      </c>
      <c r="B80" s="584" t="s">
        <v>95</v>
      </c>
      <c r="C80" s="584"/>
      <c r="D80" s="826" t="s">
        <v>96</v>
      </c>
      <c r="E80" s="826"/>
      <c r="F80" s="822" t="s">
        <v>97</v>
      </c>
    </row>
    <row r="81" spans="1:6" ht="21" customHeight="1" x14ac:dyDescent="0.25">
      <c r="A81" s="813"/>
      <c r="B81" s="585"/>
      <c r="C81" s="585"/>
      <c r="D81" s="80" t="s">
        <v>98</v>
      </c>
      <c r="E81" s="80" t="s">
        <v>99</v>
      </c>
      <c r="F81" s="823"/>
    </row>
    <row r="82" spans="1:6" ht="26.25" customHeight="1" x14ac:dyDescent="0.2">
      <c r="A82" s="827"/>
      <c r="B82" s="561" t="s">
        <v>100</v>
      </c>
      <c r="C82" s="561"/>
      <c r="D82" s="242"/>
      <c r="E82" s="242"/>
      <c r="F82" s="829" t="str">
        <f>IF(D97="X","CATASTROFICO",IF(AND(D101&gt;0,D101&lt;=5),"MODERADO",IF(AND(D101&gt;=6,D101&lt;=11),"MAYOR",IF(AND(D101&gt;=12,D101&lt;=19),"CATASTROFICO"," "))))</f>
        <v xml:space="preserve"> </v>
      </c>
    </row>
    <row r="83" spans="1:6" ht="26.25" customHeight="1" x14ac:dyDescent="0.2">
      <c r="A83" s="827"/>
      <c r="B83" s="561" t="s">
        <v>101</v>
      </c>
      <c r="C83" s="561"/>
      <c r="D83" s="242"/>
      <c r="E83" s="242"/>
      <c r="F83" s="829"/>
    </row>
    <row r="84" spans="1:6" ht="26.25" customHeight="1" x14ac:dyDescent="0.2">
      <c r="A84" s="827"/>
      <c r="B84" s="561" t="s">
        <v>102</v>
      </c>
      <c r="C84" s="561"/>
      <c r="D84" s="242"/>
      <c r="E84" s="242"/>
      <c r="F84" s="829"/>
    </row>
    <row r="85" spans="1:6" ht="26.25" customHeight="1" x14ac:dyDescent="0.2">
      <c r="A85" s="827"/>
      <c r="B85" s="561" t="s">
        <v>103</v>
      </c>
      <c r="C85" s="561"/>
      <c r="D85" s="242"/>
      <c r="E85" s="242"/>
      <c r="F85" s="829"/>
    </row>
    <row r="86" spans="1:6" ht="26.25" customHeight="1" x14ac:dyDescent="0.2">
      <c r="A86" s="827"/>
      <c r="B86" s="561" t="s">
        <v>104</v>
      </c>
      <c r="C86" s="561"/>
      <c r="D86" s="242"/>
      <c r="E86" s="242"/>
      <c r="F86" s="829"/>
    </row>
    <row r="87" spans="1:6" ht="26.25" customHeight="1" x14ac:dyDescent="0.2">
      <c r="A87" s="827"/>
      <c r="B87" s="561" t="s">
        <v>105</v>
      </c>
      <c r="C87" s="561"/>
      <c r="D87" s="242"/>
      <c r="E87" s="242"/>
      <c r="F87" s="829"/>
    </row>
    <row r="88" spans="1:6" ht="26.25" customHeight="1" x14ac:dyDescent="0.2">
      <c r="A88" s="827"/>
      <c r="B88" s="561" t="s">
        <v>106</v>
      </c>
      <c r="C88" s="561"/>
      <c r="D88" s="242"/>
      <c r="E88" s="242"/>
      <c r="F88" s="829"/>
    </row>
    <row r="89" spans="1:6" ht="33" customHeight="1" x14ac:dyDescent="0.2">
      <c r="A89" s="827"/>
      <c r="B89" s="561" t="s">
        <v>107</v>
      </c>
      <c r="C89" s="561"/>
      <c r="D89" s="242"/>
      <c r="E89" s="242"/>
      <c r="F89" s="829"/>
    </row>
    <row r="90" spans="1:6" ht="26.25" customHeight="1" x14ac:dyDescent="0.2">
      <c r="A90" s="827"/>
      <c r="B90" s="561" t="s">
        <v>108</v>
      </c>
      <c r="C90" s="561"/>
      <c r="D90" s="242"/>
      <c r="E90" s="242"/>
      <c r="F90" s="829"/>
    </row>
    <row r="91" spans="1:6" ht="26.25" customHeight="1" x14ac:dyDescent="0.2">
      <c r="A91" s="827"/>
      <c r="B91" s="561" t="s">
        <v>109</v>
      </c>
      <c r="C91" s="561"/>
      <c r="D91" s="242"/>
      <c r="E91" s="242"/>
      <c r="F91" s="829"/>
    </row>
    <row r="92" spans="1:6" ht="26.25" customHeight="1" x14ac:dyDescent="0.2">
      <c r="A92" s="827"/>
      <c r="B92" s="561" t="s">
        <v>110</v>
      </c>
      <c r="C92" s="561"/>
      <c r="D92" s="242"/>
      <c r="E92" s="242"/>
      <c r="F92" s="829"/>
    </row>
    <row r="93" spans="1:6" ht="26.25" customHeight="1" x14ac:dyDescent="0.2">
      <c r="A93" s="827"/>
      <c r="B93" s="561" t="s">
        <v>111</v>
      </c>
      <c r="C93" s="561"/>
      <c r="D93" s="242"/>
      <c r="E93" s="242"/>
      <c r="F93" s="829"/>
    </row>
    <row r="94" spans="1:6" ht="26.25" customHeight="1" x14ac:dyDescent="0.2">
      <c r="A94" s="827"/>
      <c r="B94" s="561" t="s">
        <v>112</v>
      </c>
      <c r="C94" s="561"/>
      <c r="D94" s="242"/>
      <c r="E94" s="242"/>
      <c r="F94" s="829"/>
    </row>
    <row r="95" spans="1:6" ht="26.25" customHeight="1" x14ac:dyDescent="0.2">
      <c r="A95" s="827"/>
      <c r="B95" s="561" t="s">
        <v>113</v>
      </c>
      <c r="C95" s="561"/>
      <c r="D95" s="242"/>
      <c r="E95" s="242"/>
      <c r="F95" s="829"/>
    </row>
    <row r="96" spans="1:6" ht="26.25" customHeight="1" x14ac:dyDescent="0.2">
      <c r="A96" s="827"/>
      <c r="B96" s="561" t="s">
        <v>114</v>
      </c>
      <c r="C96" s="561"/>
      <c r="D96" s="242"/>
      <c r="E96" s="242"/>
      <c r="F96" s="829"/>
    </row>
    <row r="97" spans="1:6" ht="26.25" customHeight="1" x14ac:dyDescent="0.2">
      <c r="A97" s="827"/>
      <c r="B97" s="561" t="s">
        <v>115</v>
      </c>
      <c r="C97" s="561"/>
      <c r="D97" s="242"/>
      <c r="E97" s="242"/>
      <c r="F97" s="829"/>
    </row>
    <row r="98" spans="1:6" ht="26.25" customHeight="1" x14ac:dyDescent="0.2">
      <c r="A98" s="827"/>
      <c r="B98" s="561" t="s">
        <v>116</v>
      </c>
      <c r="C98" s="561"/>
      <c r="D98" s="242"/>
      <c r="E98" s="242"/>
      <c r="F98" s="829"/>
    </row>
    <row r="99" spans="1:6" ht="26.25" customHeight="1" x14ac:dyDescent="0.2">
      <c r="A99" s="827"/>
      <c r="B99" s="561" t="s">
        <v>117</v>
      </c>
      <c r="C99" s="561"/>
      <c r="D99" s="242"/>
      <c r="E99" s="242"/>
      <c r="F99" s="829"/>
    </row>
    <row r="100" spans="1:6" ht="26.25" customHeight="1" x14ac:dyDescent="0.2">
      <c r="A100" s="827"/>
      <c r="B100" s="561" t="s">
        <v>118</v>
      </c>
      <c r="C100" s="561"/>
      <c r="D100" s="242"/>
      <c r="E100" s="242"/>
      <c r="F100" s="829"/>
    </row>
    <row r="101" spans="1:6" ht="16.5" thickBot="1" x14ac:dyDescent="0.3">
      <c r="A101" s="828"/>
      <c r="B101" s="817" t="s">
        <v>58</v>
      </c>
      <c r="C101" s="818"/>
      <c r="D101" s="101">
        <f>+NOOO!B123</f>
        <v>0</v>
      </c>
      <c r="E101" s="102"/>
      <c r="F101" s="830"/>
    </row>
    <row r="102" spans="1:6" ht="15" thickBot="1" x14ac:dyDescent="0.25"/>
    <row r="103" spans="1:6" ht="34.5" customHeight="1" x14ac:dyDescent="0.25">
      <c r="A103" s="812" t="s">
        <v>94</v>
      </c>
      <c r="B103" s="584" t="s">
        <v>95</v>
      </c>
      <c r="C103" s="584"/>
      <c r="D103" s="826" t="s">
        <v>96</v>
      </c>
      <c r="E103" s="826"/>
      <c r="F103" s="822" t="s">
        <v>97</v>
      </c>
    </row>
    <row r="104" spans="1:6" ht="21" customHeight="1" x14ac:dyDescent="0.25">
      <c r="A104" s="813"/>
      <c r="B104" s="585"/>
      <c r="C104" s="585"/>
      <c r="D104" s="80" t="s">
        <v>98</v>
      </c>
      <c r="E104" s="80" t="s">
        <v>99</v>
      </c>
      <c r="F104" s="823"/>
    </row>
    <row r="105" spans="1:6" ht="26.25" customHeight="1" x14ac:dyDescent="0.2">
      <c r="A105" s="827"/>
      <c r="B105" s="561" t="s">
        <v>100</v>
      </c>
      <c r="C105" s="561"/>
      <c r="D105" s="242"/>
      <c r="E105" s="242"/>
      <c r="F105" s="829" t="str">
        <f>IF(D120="X","CATASTROFICO",IF(AND(D124&gt;0,D124&lt;=5),"MODERADO",IF(AND(D124&gt;=6,D124&lt;=11),"MAYOR",IF(AND(D124&gt;=12,D124&lt;=19),"CATASTROFICO"," "))))</f>
        <v xml:space="preserve"> </v>
      </c>
    </row>
    <row r="106" spans="1:6" ht="26.25" customHeight="1" x14ac:dyDescent="0.2">
      <c r="A106" s="827"/>
      <c r="B106" s="561" t="s">
        <v>101</v>
      </c>
      <c r="C106" s="561"/>
      <c r="D106" s="242"/>
      <c r="E106" s="242"/>
      <c r="F106" s="829"/>
    </row>
    <row r="107" spans="1:6" ht="26.25" customHeight="1" x14ac:dyDescent="0.2">
      <c r="A107" s="827"/>
      <c r="B107" s="561" t="s">
        <v>102</v>
      </c>
      <c r="C107" s="561"/>
      <c r="D107" s="242"/>
      <c r="E107" s="242"/>
      <c r="F107" s="829"/>
    </row>
    <row r="108" spans="1:6" ht="26.25" customHeight="1" x14ac:dyDescent="0.2">
      <c r="A108" s="827"/>
      <c r="B108" s="561" t="s">
        <v>103</v>
      </c>
      <c r="C108" s="561"/>
      <c r="D108" s="242"/>
      <c r="E108" s="242"/>
      <c r="F108" s="829"/>
    </row>
    <row r="109" spans="1:6" ht="26.25" customHeight="1" x14ac:dyDescent="0.2">
      <c r="A109" s="827"/>
      <c r="B109" s="561" t="s">
        <v>104</v>
      </c>
      <c r="C109" s="561"/>
      <c r="D109" s="242"/>
      <c r="E109" s="242"/>
      <c r="F109" s="829"/>
    </row>
    <row r="110" spans="1:6" ht="26.25" customHeight="1" x14ac:dyDescent="0.2">
      <c r="A110" s="827"/>
      <c r="B110" s="561" t="s">
        <v>105</v>
      </c>
      <c r="C110" s="561"/>
      <c r="D110" s="242"/>
      <c r="E110" s="242"/>
      <c r="F110" s="829"/>
    </row>
    <row r="111" spans="1:6" ht="26.25" customHeight="1" x14ac:dyDescent="0.2">
      <c r="A111" s="827"/>
      <c r="B111" s="561" t="s">
        <v>106</v>
      </c>
      <c r="C111" s="561"/>
      <c r="D111" s="242"/>
      <c r="E111" s="242"/>
      <c r="F111" s="829"/>
    </row>
    <row r="112" spans="1:6" ht="36" customHeight="1" x14ac:dyDescent="0.2">
      <c r="A112" s="827"/>
      <c r="B112" s="561" t="s">
        <v>107</v>
      </c>
      <c r="C112" s="561"/>
      <c r="D112" s="242"/>
      <c r="E112" s="242"/>
      <c r="F112" s="829"/>
    </row>
    <row r="113" spans="1:6" ht="26.25" customHeight="1" x14ac:dyDescent="0.2">
      <c r="A113" s="827"/>
      <c r="B113" s="561" t="s">
        <v>108</v>
      </c>
      <c r="C113" s="561"/>
      <c r="D113" s="242"/>
      <c r="E113" s="242"/>
      <c r="F113" s="829"/>
    </row>
    <row r="114" spans="1:6" ht="26.25" customHeight="1" x14ac:dyDescent="0.2">
      <c r="A114" s="827"/>
      <c r="B114" s="561" t="s">
        <v>109</v>
      </c>
      <c r="C114" s="561"/>
      <c r="D114" s="242"/>
      <c r="E114" s="242"/>
      <c r="F114" s="829"/>
    </row>
    <row r="115" spans="1:6" ht="26.25" customHeight="1" x14ac:dyDescent="0.2">
      <c r="A115" s="827"/>
      <c r="B115" s="561" t="s">
        <v>110</v>
      </c>
      <c r="C115" s="561"/>
      <c r="D115" s="242"/>
      <c r="E115" s="242"/>
      <c r="F115" s="829"/>
    </row>
    <row r="116" spans="1:6" ht="26.25" customHeight="1" x14ac:dyDescent="0.2">
      <c r="A116" s="827"/>
      <c r="B116" s="561" t="s">
        <v>111</v>
      </c>
      <c r="C116" s="561"/>
      <c r="D116" s="242"/>
      <c r="E116" s="242"/>
      <c r="F116" s="829"/>
    </row>
    <row r="117" spans="1:6" ht="26.25" customHeight="1" x14ac:dyDescent="0.2">
      <c r="A117" s="827"/>
      <c r="B117" s="561" t="s">
        <v>112</v>
      </c>
      <c r="C117" s="561"/>
      <c r="D117" s="242"/>
      <c r="E117" s="242"/>
      <c r="F117" s="829"/>
    </row>
    <row r="118" spans="1:6" ht="26.25" customHeight="1" x14ac:dyDescent="0.2">
      <c r="A118" s="827"/>
      <c r="B118" s="561" t="s">
        <v>113</v>
      </c>
      <c r="C118" s="561"/>
      <c r="D118" s="242"/>
      <c r="E118" s="242"/>
      <c r="F118" s="829"/>
    </row>
    <row r="119" spans="1:6" ht="26.25" customHeight="1" x14ac:dyDescent="0.2">
      <c r="A119" s="827"/>
      <c r="B119" s="561" t="s">
        <v>114</v>
      </c>
      <c r="C119" s="561"/>
      <c r="D119" s="242"/>
      <c r="E119" s="242"/>
      <c r="F119" s="829"/>
    </row>
    <row r="120" spans="1:6" ht="26.25" customHeight="1" x14ac:dyDescent="0.2">
      <c r="A120" s="827"/>
      <c r="B120" s="561" t="s">
        <v>115</v>
      </c>
      <c r="C120" s="561"/>
      <c r="D120" s="242"/>
      <c r="E120" s="242"/>
      <c r="F120" s="829"/>
    </row>
    <row r="121" spans="1:6" ht="26.25" customHeight="1" x14ac:dyDescent="0.2">
      <c r="A121" s="827"/>
      <c r="B121" s="561" t="s">
        <v>116</v>
      </c>
      <c r="C121" s="561"/>
      <c r="D121" s="242"/>
      <c r="E121" s="242"/>
      <c r="F121" s="829"/>
    </row>
    <row r="122" spans="1:6" ht="26.25" customHeight="1" x14ac:dyDescent="0.2">
      <c r="A122" s="827"/>
      <c r="B122" s="561" t="s">
        <v>117</v>
      </c>
      <c r="C122" s="561"/>
      <c r="D122" s="242"/>
      <c r="E122" s="242"/>
      <c r="F122" s="829"/>
    </row>
    <row r="123" spans="1:6" ht="26.25" customHeight="1" x14ac:dyDescent="0.2">
      <c r="A123" s="827"/>
      <c r="B123" s="561" t="s">
        <v>118</v>
      </c>
      <c r="C123" s="561"/>
      <c r="D123" s="242"/>
      <c r="E123" s="242"/>
      <c r="F123" s="829"/>
    </row>
    <row r="124" spans="1:6" ht="16.5" thickBot="1" x14ac:dyDescent="0.3">
      <c r="A124" s="828"/>
      <c r="B124" s="817" t="s">
        <v>58</v>
      </c>
      <c r="C124" s="818"/>
      <c r="D124" s="101">
        <f>+NOOO!B146</f>
        <v>0</v>
      </c>
      <c r="E124" s="102"/>
      <c r="F124" s="830"/>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D13:E31 D36:E54 D59:E77 D82:E100 D105:E123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8" tint="-0.249977111117893"/>
  </sheetPr>
  <dimension ref="A1:L210"/>
  <sheetViews>
    <sheetView topLeftCell="A13" zoomScaleNormal="100" workbookViewId="0">
      <selection activeCell="E17" sqref="E17:E18"/>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2" ht="15" customHeight="1" x14ac:dyDescent="0.2">
      <c r="A1" s="545"/>
      <c r="B1" s="918"/>
      <c r="C1" s="506" t="str">
        <f>CONTEXTO!B1</f>
        <v>PROCESO: GESTION CONTRACTUAL</v>
      </c>
      <c r="D1" s="506"/>
      <c r="E1" s="506"/>
      <c r="F1" s="506"/>
      <c r="G1" s="512" t="s">
        <v>486</v>
      </c>
      <c r="H1" s="512"/>
      <c r="I1" s="512"/>
      <c r="J1" s="916"/>
      <c r="K1" s="430"/>
    </row>
    <row r="2" spans="1:12" ht="15" customHeight="1" x14ac:dyDescent="0.2">
      <c r="A2" s="546"/>
      <c r="B2" s="540"/>
      <c r="C2" s="507"/>
      <c r="D2" s="507"/>
      <c r="E2" s="507"/>
      <c r="F2" s="507"/>
      <c r="G2" s="517" t="s">
        <v>504</v>
      </c>
      <c r="H2" s="517"/>
      <c r="I2" s="517"/>
      <c r="J2" s="917"/>
      <c r="K2" s="431"/>
    </row>
    <row r="3" spans="1:12" ht="34.5" customHeight="1" x14ac:dyDescent="0.2">
      <c r="A3" s="546"/>
      <c r="B3" s="540"/>
      <c r="C3" s="507" t="s">
        <v>32</v>
      </c>
      <c r="D3" s="507"/>
      <c r="E3" s="507"/>
      <c r="F3" s="507"/>
      <c r="G3" s="517" t="s">
        <v>488</v>
      </c>
      <c r="H3" s="517"/>
      <c r="I3" s="517"/>
      <c r="J3" s="917"/>
      <c r="K3" s="431"/>
    </row>
    <row r="4" spans="1:12" ht="15.75" customHeight="1" x14ac:dyDescent="0.2">
      <c r="A4" s="546"/>
      <c r="B4" s="540"/>
      <c r="C4" s="507"/>
      <c r="D4" s="507"/>
      <c r="E4" s="507"/>
      <c r="F4" s="507"/>
      <c r="G4" s="517" t="s">
        <v>505</v>
      </c>
      <c r="H4" s="517"/>
      <c r="I4" s="517"/>
      <c r="J4" s="917"/>
      <c r="K4" s="431"/>
    </row>
    <row r="5" spans="1:12" ht="15.75" customHeight="1" x14ac:dyDescent="0.2">
      <c r="A5" s="493"/>
      <c r="B5" s="494"/>
      <c r="C5" s="494"/>
      <c r="D5" s="494"/>
      <c r="E5" s="494"/>
      <c r="F5" s="494"/>
      <c r="G5" s="494"/>
      <c r="H5" s="494"/>
      <c r="I5" s="494"/>
      <c r="J5" s="494"/>
      <c r="K5" s="495"/>
    </row>
    <row r="6" spans="1:12" x14ac:dyDescent="0.2">
      <c r="A6" s="925" t="s">
        <v>119</v>
      </c>
      <c r="B6" s="926"/>
      <c r="C6" s="926"/>
      <c r="D6" s="926"/>
      <c r="E6" s="926"/>
      <c r="F6" s="926"/>
      <c r="G6" s="926"/>
      <c r="H6" s="926"/>
      <c r="I6" s="926"/>
      <c r="J6" s="926"/>
      <c r="K6" s="927"/>
    </row>
    <row r="7" spans="1:12" ht="11.25" customHeight="1" x14ac:dyDescent="0.2">
      <c r="A7" s="925"/>
      <c r="B7" s="926"/>
      <c r="C7" s="926"/>
      <c r="D7" s="926"/>
      <c r="E7" s="926"/>
      <c r="F7" s="926"/>
      <c r="G7" s="926"/>
      <c r="H7" s="926"/>
      <c r="I7" s="926"/>
      <c r="J7" s="926"/>
      <c r="K7" s="927"/>
    </row>
    <row r="8" spans="1:12" ht="24" customHeight="1" x14ac:dyDescent="0.2">
      <c r="A8" s="921" t="str">
        <f>CONTEXTO!A8</f>
        <v>PROCESO: GESTIÓN CONTRACTUAL</v>
      </c>
      <c r="B8" s="497"/>
      <c r="C8" s="497"/>
      <c r="D8" s="497"/>
      <c r="E8" s="497"/>
      <c r="F8" s="497"/>
      <c r="G8" s="497"/>
      <c r="H8" s="497"/>
      <c r="I8" s="497"/>
      <c r="J8" s="497"/>
      <c r="K8" s="498"/>
    </row>
    <row r="9" spans="1:12" ht="56.25" customHeight="1" thickBot="1" x14ac:dyDescent="0.25">
      <c r="A9" s="922" t="str">
        <f>CONTEXTO!A9</f>
        <v>OBJETIVO: CONTRIBUIR ANUALMENTE EN LA GESTION DE ADQUISICION DE BIENES Y SERVICIOS REQUERIDOS EN LA OPERACIÓN DE LOS PROCESOS DE LA ENTIDAD CUMPLIENDO LA NORMATIVIDAD CONTRACTUAL VIGENTE.</v>
      </c>
      <c r="B9" s="923"/>
      <c r="C9" s="923"/>
      <c r="D9" s="923"/>
      <c r="E9" s="923"/>
      <c r="F9" s="923"/>
      <c r="G9" s="923"/>
      <c r="H9" s="923"/>
      <c r="I9" s="923"/>
      <c r="J9" s="923"/>
      <c r="K9" s="924"/>
    </row>
    <row r="10" spans="1:12" ht="19.5" customHeight="1" thickBot="1" x14ac:dyDescent="0.25">
      <c r="A10" s="919"/>
      <c r="B10" s="920"/>
      <c r="C10" s="920"/>
      <c r="D10" s="920"/>
      <c r="E10" s="920"/>
      <c r="F10" s="920"/>
      <c r="G10" s="920"/>
      <c r="H10" s="920"/>
      <c r="I10" s="920"/>
      <c r="J10" s="920"/>
      <c r="K10" s="920"/>
      <c r="L10" s="62"/>
    </row>
    <row r="11" spans="1:12" ht="29.25" customHeight="1" thickBot="1" x14ac:dyDescent="0.25">
      <c r="A11" s="152" t="s">
        <v>120</v>
      </c>
      <c r="B11" s="860">
        <f>DESCRIPCION!A10</f>
        <v>0</v>
      </c>
      <c r="C11" s="861"/>
      <c r="D11" s="861"/>
      <c r="E11" s="861"/>
      <c r="F11" s="861"/>
      <c r="G11" s="861"/>
      <c r="H11" s="861"/>
      <c r="I11" s="862"/>
      <c r="J11" s="153" t="s">
        <v>350</v>
      </c>
      <c r="K11" s="156" t="str">
        <f>IF(J17="x","EXTREMA",IF(J19="x","ALTA",IF(J21="x","MODERADA",IF(J23="x","BAJA",""))))</f>
        <v>ALTA</v>
      </c>
    </row>
    <row r="12" spans="1:12" ht="16.5" customHeight="1" thickBot="1" x14ac:dyDescent="0.25">
      <c r="A12" s="869" t="s">
        <v>122</v>
      </c>
      <c r="B12" s="870"/>
      <c r="C12" s="870"/>
      <c r="D12" s="871" t="str">
        <f>PROBABILIDAD!T11</f>
        <v>Probable</v>
      </c>
      <c r="E12" s="872"/>
      <c r="F12" s="869" t="s">
        <v>351</v>
      </c>
      <c r="G12" s="870"/>
      <c r="H12" s="870"/>
      <c r="I12" s="873"/>
      <c r="J12" s="874" t="s">
        <v>133</v>
      </c>
      <c r="K12" s="875"/>
    </row>
    <row r="13" spans="1:12" x14ac:dyDescent="0.2">
      <c r="A13" s="191"/>
      <c r="B13" s="169"/>
      <c r="C13" s="169"/>
      <c r="D13" s="169"/>
      <c r="E13" s="169"/>
      <c r="F13" s="169"/>
      <c r="G13" s="169"/>
      <c r="H13" s="169"/>
      <c r="I13" s="169"/>
      <c r="J13" s="187"/>
      <c r="K13" s="188"/>
    </row>
    <row r="14" spans="1:12" x14ac:dyDescent="0.2">
      <c r="A14" s="191"/>
      <c r="B14" s="169"/>
      <c r="C14" s="192"/>
      <c r="D14" s="169"/>
      <c r="E14" s="169"/>
      <c r="F14" s="169"/>
      <c r="G14" s="169"/>
      <c r="H14" s="169"/>
      <c r="I14" s="169"/>
      <c r="J14" s="187"/>
      <c r="K14" s="188"/>
    </row>
    <row r="15" spans="1:12" ht="30" customHeight="1" x14ac:dyDescent="0.2">
      <c r="A15" s="855" t="s">
        <v>122</v>
      </c>
      <c r="B15" s="169">
        <v>5</v>
      </c>
      <c r="C15" s="856"/>
      <c r="D15" s="835"/>
      <c r="E15" s="836"/>
      <c r="F15" s="836"/>
      <c r="G15" s="836"/>
      <c r="H15" s="169"/>
      <c r="I15" s="169"/>
      <c r="J15" s="850" t="s">
        <v>121</v>
      </c>
      <c r="K15" s="851"/>
    </row>
    <row r="16" spans="1:12" ht="30" customHeight="1" x14ac:dyDescent="0.2">
      <c r="A16" s="855"/>
      <c r="B16" s="169" t="s">
        <v>124</v>
      </c>
      <c r="C16" s="857"/>
      <c r="D16" s="835"/>
      <c r="E16" s="836"/>
      <c r="F16" s="836"/>
      <c r="G16" s="836"/>
      <c r="H16" s="169"/>
      <c r="I16" s="169"/>
      <c r="J16" s="171"/>
      <c r="K16" s="172"/>
    </row>
    <row r="17" spans="1:11" ht="30" customHeight="1" x14ac:dyDescent="0.2">
      <c r="A17" s="855"/>
      <c r="B17" s="169">
        <v>4</v>
      </c>
      <c r="C17" s="858"/>
      <c r="D17" s="835"/>
      <c r="E17" s="835" t="s">
        <v>347</v>
      </c>
      <c r="F17" s="848"/>
      <c r="G17" s="836"/>
      <c r="H17" s="169"/>
      <c r="I17" s="169"/>
      <c r="J17" s="178" t="str">
        <f xml:space="preserve"> IF(OR(E15="X",F15="X",G15="x",F17="x",G17="X",F19="X",G19="X",G21="X" ),"x","")</f>
        <v/>
      </c>
      <c r="K17" s="172" t="s">
        <v>123</v>
      </c>
    </row>
    <row r="18" spans="1:11" ht="30" customHeight="1" x14ac:dyDescent="0.2">
      <c r="A18" s="855"/>
      <c r="B18" s="169" t="s">
        <v>126</v>
      </c>
      <c r="C18" s="859"/>
      <c r="D18" s="835"/>
      <c r="E18" s="835"/>
      <c r="F18" s="848"/>
      <c r="G18" s="836"/>
      <c r="H18" s="169"/>
      <c r="I18" s="169"/>
      <c r="J18" s="179"/>
      <c r="K18" s="172"/>
    </row>
    <row r="19" spans="1:11" ht="30" customHeight="1" x14ac:dyDescent="0.2">
      <c r="A19" s="855"/>
      <c r="B19" s="169">
        <v>3</v>
      </c>
      <c r="C19" s="838"/>
      <c r="D19" s="833"/>
      <c r="E19" s="834"/>
      <c r="F19" s="848"/>
      <c r="G19" s="836"/>
      <c r="H19" s="169"/>
      <c r="I19" s="169"/>
      <c r="J19" s="180" t="str">
        <f xml:space="preserve"> IF(OR(C15="X",D15="X",D17="x",E17="x",E19="X",F21="X",F23="X",G23="X" ),"x","")</f>
        <v>x</v>
      </c>
      <c r="K19" s="172" t="s">
        <v>125</v>
      </c>
    </row>
    <row r="20" spans="1:11" ht="30" customHeight="1" x14ac:dyDescent="0.2">
      <c r="A20" s="855"/>
      <c r="B20" s="169" t="s">
        <v>128</v>
      </c>
      <c r="C20" s="849"/>
      <c r="D20" s="833"/>
      <c r="E20" s="835"/>
      <c r="F20" s="848"/>
      <c r="G20" s="836"/>
      <c r="H20" s="169"/>
      <c r="I20" s="169"/>
      <c r="J20" s="181"/>
      <c r="K20" s="172"/>
    </row>
    <row r="21" spans="1:11" ht="30" customHeight="1" x14ac:dyDescent="0.2">
      <c r="A21" s="855"/>
      <c r="B21" s="169">
        <v>2</v>
      </c>
      <c r="C21" s="838"/>
      <c r="D21" s="831"/>
      <c r="E21" s="832"/>
      <c r="F21" s="834"/>
      <c r="G21" s="836"/>
      <c r="H21" s="169"/>
      <c r="I21" s="169"/>
      <c r="J21" s="182" t="str">
        <f xml:space="preserve"> IF(OR(C17="X",D19="X",E21="x",E23="x" ),"x","")</f>
        <v/>
      </c>
      <c r="K21" s="172" t="s">
        <v>127</v>
      </c>
    </row>
    <row r="22" spans="1:11" ht="30" customHeight="1" x14ac:dyDescent="0.2">
      <c r="A22" s="855"/>
      <c r="B22" s="169" t="s">
        <v>250</v>
      </c>
      <c r="C22" s="849"/>
      <c r="D22" s="831"/>
      <c r="E22" s="833"/>
      <c r="F22" s="835"/>
      <c r="G22" s="836"/>
      <c r="H22" s="169"/>
      <c r="I22" s="169"/>
      <c r="J22" s="181"/>
      <c r="K22" s="172"/>
    </row>
    <row r="23" spans="1:11" ht="30" customHeight="1" x14ac:dyDescent="0.2">
      <c r="A23" s="855"/>
      <c r="B23" s="169">
        <v>1</v>
      </c>
      <c r="C23" s="838"/>
      <c r="D23" s="840"/>
      <c r="E23" s="842"/>
      <c r="F23" s="844"/>
      <c r="G23" s="846"/>
      <c r="H23" s="169"/>
      <c r="I23" s="169"/>
      <c r="J23" s="183" t="str">
        <f xml:space="preserve"> IF(OR(C19="X",C21="X",C23="x",D21="x",D23="x" ),"x","")</f>
        <v/>
      </c>
      <c r="K23" s="172" t="s">
        <v>129</v>
      </c>
    </row>
    <row r="24" spans="1:11" ht="30" customHeight="1" x14ac:dyDescent="0.2">
      <c r="A24" s="855"/>
      <c r="B24" s="169" t="s">
        <v>130</v>
      </c>
      <c r="C24" s="839"/>
      <c r="D24" s="841"/>
      <c r="E24" s="843"/>
      <c r="F24" s="845"/>
      <c r="G24" s="847"/>
      <c r="H24" s="169"/>
      <c r="I24" s="169"/>
      <c r="J24" s="154"/>
      <c r="K24" s="155"/>
    </row>
    <row r="25" spans="1:11" x14ac:dyDescent="0.2">
      <c r="A25" s="191"/>
      <c r="B25" s="169"/>
      <c r="C25" s="169">
        <v>1</v>
      </c>
      <c r="D25" s="169">
        <v>2</v>
      </c>
      <c r="E25" s="169">
        <v>3</v>
      </c>
      <c r="F25" s="169">
        <v>4</v>
      </c>
      <c r="G25" s="169">
        <v>5</v>
      </c>
      <c r="H25" s="169"/>
      <c r="I25" s="169"/>
      <c r="J25" s="929"/>
      <c r="K25" s="930"/>
    </row>
    <row r="26" spans="1:11" x14ac:dyDescent="0.2">
      <c r="A26" s="191"/>
      <c r="B26" s="169"/>
      <c r="C26" s="169" t="s">
        <v>131</v>
      </c>
      <c r="D26" s="169" t="s">
        <v>132</v>
      </c>
      <c r="E26" s="169" t="s">
        <v>133</v>
      </c>
      <c r="F26" s="169" t="s">
        <v>134</v>
      </c>
      <c r="G26" s="169" t="s">
        <v>135</v>
      </c>
      <c r="H26" s="169"/>
      <c r="I26" s="169"/>
      <c r="J26" s="169"/>
      <c r="K26" s="188"/>
    </row>
    <row r="27" spans="1:11" x14ac:dyDescent="0.2">
      <c r="A27" s="191"/>
      <c r="B27" s="169"/>
      <c r="C27" s="837" t="s">
        <v>136</v>
      </c>
      <c r="D27" s="837"/>
      <c r="E27" s="837"/>
      <c r="F27" s="837"/>
      <c r="G27" s="837"/>
      <c r="H27" s="169"/>
      <c r="I27" s="169"/>
      <c r="J27" s="169"/>
      <c r="K27" s="188"/>
    </row>
    <row r="28" spans="1:11" x14ac:dyDescent="0.2">
      <c r="A28" s="191"/>
      <c r="B28" s="169"/>
      <c r="C28" s="837"/>
      <c r="D28" s="837"/>
      <c r="E28" s="837"/>
      <c r="F28" s="837"/>
      <c r="G28" s="837"/>
      <c r="H28" s="169"/>
      <c r="I28" s="169"/>
      <c r="J28" s="169"/>
      <c r="K28" s="188"/>
    </row>
    <row r="29" spans="1:11" ht="15.75" customHeight="1" thickBot="1" x14ac:dyDescent="0.25">
      <c r="A29" s="193"/>
      <c r="B29" s="194"/>
      <c r="C29" s="194"/>
      <c r="D29" s="194"/>
      <c r="E29" s="194"/>
      <c r="F29" s="194"/>
      <c r="G29" s="194"/>
      <c r="H29" s="194"/>
      <c r="I29" s="194"/>
      <c r="J29" s="194"/>
      <c r="K29" s="195"/>
    </row>
    <row r="30" spans="1:11" ht="15" thickBot="1" x14ac:dyDescent="0.25"/>
    <row r="31" spans="1:11" ht="28.5" customHeight="1" thickBot="1" x14ac:dyDescent="0.25">
      <c r="A31" s="103" t="s">
        <v>120</v>
      </c>
      <c r="B31" s="928" t="str">
        <f>DESCRIPCION!A13</f>
        <v>Posibilidad de que se presente direccionamiento de los procesos de contratación a favor de terceros</v>
      </c>
      <c r="C31" s="861"/>
      <c r="D31" s="861"/>
      <c r="E31" s="861"/>
      <c r="F31" s="861"/>
      <c r="G31" s="861"/>
      <c r="H31" s="861"/>
      <c r="I31" s="862"/>
      <c r="J31" s="153" t="s">
        <v>350</v>
      </c>
      <c r="K31" s="151" t="str">
        <f>IF(J37="x","EXTREMA",IF(J39="x","ALTA",IF(J41="x","MODERADA",IF(J43="x","BAJA",""))))</f>
        <v>EXTREMA</v>
      </c>
    </row>
    <row r="32" spans="1:11" ht="16.5" thickBot="1" x14ac:dyDescent="0.25">
      <c r="A32" s="869" t="s">
        <v>122</v>
      </c>
      <c r="B32" s="870"/>
      <c r="C32" s="870"/>
      <c r="D32" s="871" t="str">
        <f>PROBABILIDAD!T12</f>
        <v>Probable</v>
      </c>
      <c r="E32" s="872"/>
      <c r="F32" s="869" t="s">
        <v>351</v>
      </c>
      <c r="G32" s="870"/>
      <c r="H32" s="870"/>
      <c r="I32" s="873"/>
      <c r="J32" s="874" t="s">
        <v>135</v>
      </c>
      <c r="K32" s="875"/>
    </row>
    <row r="33" spans="1:11" ht="15" x14ac:dyDescent="0.2">
      <c r="A33" s="186"/>
      <c r="B33" s="185"/>
      <c r="C33" s="185"/>
      <c r="D33" s="185"/>
      <c r="E33" s="185"/>
      <c r="F33" s="185"/>
      <c r="G33" s="185"/>
      <c r="H33" s="185"/>
      <c r="I33" s="185"/>
      <c r="J33" s="187"/>
      <c r="K33" s="188"/>
    </row>
    <row r="34" spans="1:11" ht="15.75" thickBot="1" x14ac:dyDescent="0.25">
      <c r="A34" s="186"/>
      <c r="B34" s="184"/>
      <c r="C34" s="185"/>
      <c r="D34" s="185"/>
      <c r="E34" s="185"/>
      <c r="F34" s="185"/>
      <c r="G34" s="185"/>
      <c r="H34" s="185"/>
      <c r="I34" s="185"/>
      <c r="J34" s="187"/>
      <c r="K34" s="188"/>
    </row>
    <row r="35" spans="1:11" ht="30.75" customHeight="1" thickBot="1" x14ac:dyDescent="0.25">
      <c r="A35" s="900" t="s">
        <v>122</v>
      </c>
      <c r="B35" s="184">
        <v>5</v>
      </c>
      <c r="C35" s="901"/>
      <c r="D35" s="902"/>
      <c r="E35" s="896"/>
      <c r="F35" s="896"/>
      <c r="G35" s="896"/>
      <c r="H35" s="185"/>
      <c r="I35" s="185"/>
      <c r="J35" s="898" t="s">
        <v>121</v>
      </c>
      <c r="K35" s="899"/>
    </row>
    <row r="36" spans="1:11" ht="21" customHeight="1" thickBot="1" x14ac:dyDescent="0.25">
      <c r="A36" s="900"/>
      <c r="B36" s="184" t="s">
        <v>124</v>
      </c>
      <c r="C36" s="901"/>
      <c r="D36" s="902"/>
      <c r="E36" s="896"/>
      <c r="F36" s="896"/>
      <c r="G36" s="896"/>
      <c r="H36" s="185"/>
      <c r="I36" s="185"/>
      <c r="J36" s="189"/>
      <c r="K36" s="20"/>
    </row>
    <row r="37" spans="1:11" ht="34.5" customHeight="1" thickBot="1" x14ac:dyDescent="0.25">
      <c r="A37" s="900"/>
      <c r="B37" s="184">
        <v>4</v>
      </c>
      <c r="C37" s="903"/>
      <c r="D37" s="902"/>
      <c r="E37" s="902"/>
      <c r="F37" s="904"/>
      <c r="G37" s="896" t="s">
        <v>347</v>
      </c>
      <c r="H37" s="185"/>
      <c r="I37" s="185"/>
      <c r="J37" s="199" t="str">
        <f xml:space="preserve"> IF(OR(E35="X",F35="X",G35="x",F37="x",G37="X",F39="X",G39="X",G41="X" ),"x","")</f>
        <v>x</v>
      </c>
      <c r="K37" s="20" t="s">
        <v>123</v>
      </c>
    </row>
    <row r="38" spans="1:11" ht="29.25" thickBot="1" x14ac:dyDescent="0.25">
      <c r="A38" s="900"/>
      <c r="B38" s="184" t="s">
        <v>126</v>
      </c>
      <c r="C38" s="903"/>
      <c r="D38" s="902"/>
      <c r="E38" s="902"/>
      <c r="F38" s="905"/>
      <c r="G38" s="896"/>
      <c r="H38" s="185"/>
      <c r="I38" s="185"/>
      <c r="J38" s="200"/>
      <c r="K38" s="20"/>
    </row>
    <row r="39" spans="1:11" ht="35.25" customHeight="1" thickBot="1" x14ac:dyDescent="0.25">
      <c r="A39" s="900"/>
      <c r="B39" s="184">
        <v>3</v>
      </c>
      <c r="C39" s="906"/>
      <c r="D39" s="893"/>
      <c r="E39" s="907"/>
      <c r="F39" s="904"/>
      <c r="G39" s="896"/>
      <c r="H39" s="185"/>
      <c r="I39" s="185"/>
      <c r="J39" s="201" t="str">
        <f xml:space="preserve"> IF(OR(C35="X",D35="X",D37="x",E37="x",E39="X",F41="X",F43="X",G43="X" ),"x","")</f>
        <v/>
      </c>
      <c r="K39" s="20" t="s">
        <v>125</v>
      </c>
    </row>
    <row r="40" spans="1:11" ht="29.25" thickBot="1" x14ac:dyDescent="0.25">
      <c r="A40" s="900"/>
      <c r="B40" s="184" t="s">
        <v>128</v>
      </c>
      <c r="C40" s="906"/>
      <c r="D40" s="893"/>
      <c r="E40" s="902"/>
      <c r="F40" s="905"/>
      <c r="G40" s="896"/>
      <c r="H40" s="185"/>
      <c r="I40" s="185"/>
      <c r="J40" s="202"/>
      <c r="K40" s="20"/>
    </row>
    <row r="41" spans="1:11" ht="36" customHeight="1" thickBot="1" x14ac:dyDescent="0.25">
      <c r="A41" s="900"/>
      <c r="B41" s="184">
        <v>2</v>
      </c>
      <c r="C41" s="906"/>
      <c r="D41" s="909"/>
      <c r="E41" s="892"/>
      <c r="F41" s="894"/>
      <c r="G41" s="896"/>
      <c r="H41" s="185"/>
      <c r="I41" s="185"/>
      <c r="J41" s="203" t="str">
        <f xml:space="preserve"> IF(OR(C37="X",D39="X",E41="x",E43="x" ),"x","")</f>
        <v/>
      </c>
      <c r="K41" s="20" t="s">
        <v>127</v>
      </c>
    </row>
    <row r="42" spans="1:11" ht="29.25" thickBot="1" x14ac:dyDescent="0.25">
      <c r="A42" s="900"/>
      <c r="B42" s="184" t="s">
        <v>250</v>
      </c>
      <c r="C42" s="906"/>
      <c r="D42" s="909"/>
      <c r="E42" s="893"/>
      <c r="F42" s="895"/>
      <c r="G42" s="896"/>
      <c r="H42" s="185"/>
      <c r="I42" s="185"/>
      <c r="J42" s="202"/>
      <c r="K42" s="20"/>
    </row>
    <row r="43" spans="1:11" ht="38.25" customHeight="1" thickBot="1" x14ac:dyDescent="0.25">
      <c r="A43" s="900"/>
      <c r="B43" s="184">
        <v>1</v>
      </c>
      <c r="C43" s="906"/>
      <c r="D43" s="909"/>
      <c r="E43" s="913"/>
      <c r="F43" s="914"/>
      <c r="G43" s="902"/>
      <c r="H43" s="185"/>
      <c r="I43" s="185"/>
      <c r="J43" s="204" t="str">
        <f xml:space="preserve"> IF(OR(C39="X",C41="X",D41="x",C43="x",D43="x" ),"x","")</f>
        <v/>
      </c>
      <c r="K43" s="20" t="s">
        <v>129</v>
      </c>
    </row>
    <row r="44" spans="1:11" ht="17.25" customHeight="1" thickBot="1" x14ac:dyDescent="0.25">
      <c r="A44" s="900"/>
      <c r="B44" s="184" t="s">
        <v>130</v>
      </c>
      <c r="C44" s="908"/>
      <c r="D44" s="910"/>
      <c r="E44" s="911"/>
      <c r="F44" s="915"/>
      <c r="G44" s="912"/>
      <c r="H44" s="190"/>
      <c r="I44" s="185"/>
      <c r="J44" s="185"/>
      <c r="K44" s="184"/>
    </row>
    <row r="45" spans="1:11" ht="15" x14ac:dyDescent="0.2">
      <c r="A45" s="186"/>
      <c r="B45" s="185"/>
      <c r="C45" s="185">
        <v>1</v>
      </c>
      <c r="D45" s="185">
        <v>2</v>
      </c>
      <c r="E45" s="185">
        <v>3</v>
      </c>
      <c r="F45" s="185">
        <v>4</v>
      </c>
      <c r="G45" s="185">
        <v>5</v>
      </c>
      <c r="H45" s="185"/>
      <c r="I45" s="185"/>
      <c r="J45" s="185"/>
      <c r="K45" s="184"/>
    </row>
    <row r="46" spans="1:11" ht="15" x14ac:dyDescent="0.2">
      <c r="A46" s="186"/>
      <c r="B46" s="185"/>
      <c r="C46" s="185" t="s">
        <v>131</v>
      </c>
      <c r="D46" s="185" t="s">
        <v>132</v>
      </c>
      <c r="E46" s="185" t="s">
        <v>133</v>
      </c>
      <c r="F46" s="185" t="s">
        <v>134</v>
      </c>
      <c r="G46" s="185" t="s">
        <v>135</v>
      </c>
      <c r="H46" s="185"/>
      <c r="I46" s="185"/>
      <c r="J46" s="185"/>
      <c r="K46" s="184"/>
    </row>
    <row r="47" spans="1:11" ht="15" x14ac:dyDescent="0.2">
      <c r="A47" s="186"/>
      <c r="B47" s="185"/>
      <c r="C47" s="897" t="s">
        <v>136</v>
      </c>
      <c r="D47" s="897"/>
      <c r="E47" s="897"/>
      <c r="F47" s="897"/>
      <c r="G47" s="897"/>
      <c r="H47" s="185"/>
      <c r="I47" s="185"/>
      <c r="J47" s="185"/>
      <c r="K47" s="184"/>
    </row>
    <row r="48" spans="1:11" ht="15" x14ac:dyDescent="0.2">
      <c r="A48" s="186"/>
      <c r="B48" s="185"/>
      <c r="C48" s="897"/>
      <c r="D48" s="897"/>
      <c r="E48" s="897"/>
      <c r="F48" s="897"/>
      <c r="G48" s="897"/>
      <c r="H48" s="185"/>
      <c r="I48" s="185"/>
      <c r="J48" s="185"/>
      <c r="K48" s="184"/>
    </row>
    <row r="49" spans="1:11" ht="22.5" customHeight="1" thickBot="1" x14ac:dyDescent="0.3">
      <c r="A49" s="21"/>
      <c r="B49" s="19"/>
      <c r="C49" s="19"/>
      <c r="D49" s="19"/>
      <c r="E49" s="19"/>
      <c r="F49" s="19"/>
      <c r="G49" s="19"/>
      <c r="H49" s="19"/>
      <c r="I49" s="149"/>
      <c r="J49" s="149"/>
      <c r="K49" s="150"/>
    </row>
    <row r="50" spans="1:11" ht="15" thickBot="1" x14ac:dyDescent="0.25"/>
    <row r="51" spans="1:11" ht="36.75" customHeight="1" thickBot="1" x14ac:dyDescent="0.25">
      <c r="A51" s="157" t="s">
        <v>120</v>
      </c>
      <c r="B51" s="860" t="str">
        <f>DESCRIPCION!A16</f>
        <v>Posibilidad de la Indebida utilización de la figura de urgencia manifiesta en el marco de la ley 80 de 1993 y sus normas concordantes</v>
      </c>
      <c r="C51" s="861"/>
      <c r="D51" s="861"/>
      <c r="E51" s="861"/>
      <c r="F51" s="861"/>
      <c r="G51" s="861"/>
      <c r="H51" s="861"/>
      <c r="I51" s="862"/>
      <c r="J51" s="153" t="s">
        <v>350</v>
      </c>
      <c r="K51" s="151" t="str">
        <f>IF(J57="x","EXTREMA",IF(J59="x","ALTA",IF(J61="x","MODERADA",IF(J63="x","BAJA",""))))</f>
        <v>EXTREMA</v>
      </c>
    </row>
    <row r="52" spans="1:11" ht="16.5" thickBot="1" x14ac:dyDescent="0.25">
      <c r="A52" s="869" t="s">
        <v>122</v>
      </c>
      <c r="B52" s="870"/>
      <c r="C52" s="870"/>
      <c r="D52" s="871" t="str">
        <f>PROBABILIDAD!T13</f>
        <v>Probable</v>
      </c>
      <c r="E52" s="872"/>
      <c r="F52" s="869" t="s">
        <v>351</v>
      </c>
      <c r="G52" s="870"/>
      <c r="H52" s="870"/>
      <c r="I52" s="873"/>
      <c r="J52" s="874" t="s">
        <v>135</v>
      </c>
      <c r="K52" s="875"/>
    </row>
    <row r="53" spans="1:11" ht="15" x14ac:dyDescent="0.2">
      <c r="A53" s="186"/>
      <c r="B53" s="185"/>
      <c r="C53" s="185"/>
      <c r="D53" s="185"/>
      <c r="E53" s="185"/>
      <c r="F53" s="185"/>
      <c r="G53" s="185"/>
      <c r="H53" s="185"/>
      <c r="I53" s="185"/>
      <c r="J53" s="187"/>
      <c r="K53" s="188"/>
    </row>
    <row r="54" spans="1:11" ht="15.75" thickBot="1" x14ac:dyDescent="0.25">
      <c r="A54" s="186"/>
      <c r="B54" s="184"/>
      <c r="C54" s="185"/>
      <c r="D54" s="185"/>
      <c r="E54" s="185"/>
      <c r="F54" s="185"/>
      <c r="G54" s="185"/>
      <c r="H54" s="185"/>
      <c r="I54" s="185"/>
      <c r="J54" s="187"/>
      <c r="K54" s="188"/>
    </row>
    <row r="55" spans="1:11" ht="26.25" customHeight="1" thickBot="1" x14ac:dyDescent="0.25">
      <c r="A55" s="900" t="s">
        <v>122</v>
      </c>
      <c r="B55" s="184">
        <v>5</v>
      </c>
      <c r="C55" s="901"/>
      <c r="D55" s="902"/>
      <c r="E55" s="896"/>
      <c r="F55" s="896"/>
      <c r="G55" s="896"/>
      <c r="H55" s="185"/>
      <c r="I55" s="185"/>
      <c r="J55" s="898" t="s">
        <v>121</v>
      </c>
      <c r="K55" s="899"/>
    </row>
    <row r="56" spans="1:11" ht="18.75" customHeight="1" thickBot="1" x14ac:dyDescent="0.25">
      <c r="A56" s="900"/>
      <c r="B56" s="184" t="s">
        <v>124</v>
      </c>
      <c r="C56" s="901"/>
      <c r="D56" s="902"/>
      <c r="E56" s="896"/>
      <c r="F56" s="896"/>
      <c r="G56" s="896"/>
      <c r="H56" s="185"/>
      <c r="I56" s="185"/>
      <c r="J56" s="189"/>
      <c r="K56" s="20"/>
    </row>
    <row r="57" spans="1:11" ht="30.75" customHeight="1" thickBot="1" x14ac:dyDescent="0.25">
      <c r="A57" s="900"/>
      <c r="B57" s="184">
        <v>4</v>
      </c>
      <c r="C57" s="903"/>
      <c r="D57" s="902"/>
      <c r="E57" s="902"/>
      <c r="F57" s="904"/>
      <c r="G57" s="896" t="s">
        <v>347</v>
      </c>
      <c r="H57" s="185"/>
      <c r="I57" s="185"/>
      <c r="J57" s="199" t="str">
        <f xml:space="preserve"> IF(OR(E55="X",F55="X",G55="x",F57="x",G57="X",F59="X",G59="X",G61="X" ),"x","")</f>
        <v>x</v>
      </c>
      <c r="K57" s="20" t="s">
        <v>123</v>
      </c>
    </row>
    <row r="58" spans="1:11" ht="29.25" thickBot="1" x14ac:dyDescent="0.25">
      <c r="A58" s="900"/>
      <c r="B58" s="184" t="s">
        <v>126</v>
      </c>
      <c r="C58" s="903"/>
      <c r="D58" s="902"/>
      <c r="E58" s="902"/>
      <c r="F58" s="905"/>
      <c r="G58" s="896"/>
      <c r="H58" s="185"/>
      <c r="I58" s="185"/>
      <c r="J58" s="200"/>
      <c r="K58" s="20"/>
    </row>
    <row r="59" spans="1:11" ht="26.25" customHeight="1" thickBot="1" x14ac:dyDescent="0.25">
      <c r="A59" s="900"/>
      <c r="B59" s="184">
        <v>3</v>
      </c>
      <c r="C59" s="906"/>
      <c r="D59" s="893"/>
      <c r="E59" s="907"/>
      <c r="F59" s="904"/>
      <c r="G59" s="896"/>
      <c r="H59" s="185"/>
      <c r="I59" s="185"/>
      <c r="J59" s="201" t="str">
        <f xml:space="preserve"> IF(OR(C55="X",D55="X",D57="x",E57="x",E59="X",F61="X",F63="X",G63="X" ),"x","")</f>
        <v/>
      </c>
      <c r="K59" s="20" t="s">
        <v>125</v>
      </c>
    </row>
    <row r="60" spans="1:11" ht="29.25" thickBot="1" x14ac:dyDescent="0.25">
      <c r="A60" s="900"/>
      <c r="B60" s="184" t="s">
        <v>128</v>
      </c>
      <c r="C60" s="906"/>
      <c r="D60" s="893"/>
      <c r="E60" s="902"/>
      <c r="F60" s="905"/>
      <c r="G60" s="896"/>
      <c r="H60" s="185"/>
      <c r="I60" s="185"/>
      <c r="J60" s="202"/>
      <c r="K60" s="20"/>
    </row>
    <row r="61" spans="1:11" ht="30" customHeight="1" thickBot="1" x14ac:dyDescent="0.25">
      <c r="A61" s="900"/>
      <c r="B61" s="184">
        <v>2</v>
      </c>
      <c r="C61" s="906"/>
      <c r="D61" s="909"/>
      <c r="E61" s="892"/>
      <c r="F61" s="894"/>
      <c r="G61" s="896"/>
      <c r="H61" s="185"/>
      <c r="I61" s="185"/>
      <c r="J61" s="203" t="str">
        <f xml:space="preserve"> IF(OR(C57="X",D59="X",E61="x",E63="x" ),"x","")</f>
        <v/>
      </c>
      <c r="K61" s="20" t="s">
        <v>127</v>
      </c>
    </row>
    <row r="62" spans="1:11" ht="29.25" thickBot="1" x14ac:dyDescent="0.25">
      <c r="A62" s="900"/>
      <c r="B62" s="184" t="s">
        <v>250</v>
      </c>
      <c r="C62" s="906"/>
      <c r="D62" s="909"/>
      <c r="E62" s="893"/>
      <c r="F62" s="895"/>
      <c r="G62" s="896"/>
      <c r="H62" s="185"/>
      <c r="I62" s="185"/>
      <c r="J62" s="202"/>
      <c r="K62" s="20"/>
    </row>
    <row r="63" spans="1:11" ht="30.75" customHeight="1" thickBot="1" x14ac:dyDescent="0.25">
      <c r="A63" s="900"/>
      <c r="B63" s="184">
        <v>1</v>
      </c>
      <c r="C63" s="906"/>
      <c r="D63" s="909"/>
      <c r="E63" s="893"/>
      <c r="F63" s="902"/>
      <c r="G63" s="902"/>
      <c r="H63" s="185"/>
      <c r="I63" s="185"/>
      <c r="J63" s="204" t="str">
        <f xml:space="preserve"> IF(OR(C59="X",C61="X",D61="x",C63="x",D63="x" ),"x","")</f>
        <v/>
      </c>
      <c r="K63" s="20" t="s">
        <v>129</v>
      </c>
    </row>
    <row r="64" spans="1:11" ht="20.25" customHeight="1" thickBot="1" x14ac:dyDescent="0.25">
      <c r="A64" s="900"/>
      <c r="B64" s="184" t="s">
        <v>130</v>
      </c>
      <c r="C64" s="908"/>
      <c r="D64" s="910"/>
      <c r="E64" s="911"/>
      <c r="F64" s="912"/>
      <c r="G64" s="912"/>
      <c r="H64" s="190"/>
      <c r="I64" s="185"/>
      <c r="J64" s="185"/>
      <c r="K64" s="184"/>
    </row>
    <row r="65" spans="1:11" ht="15" x14ac:dyDescent="0.2">
      <c r="A65" s="186"/>
      <c r="B65" s="185"/>
      <c r="C65" s="185">
        <v>1</v>
      </c>
      <c r="D65" s="185">
        <v>2</v>
      </c>
      <c r="E65" s="185">
        <v>3</v>
      </c>
      <c r="F65" s="185">
        <v>4</v>
      </c>
      <c r="G65" s="185">
        <v>5</v>
      </c>
      <c r="H65" s="185"/>
      <c r="I65" s="185"/>
      <c r="J65" s="185"/>
      <c r="K65" s="184"/>
    </row>
    <row r="66" spans="1:11" ht="15" x14ac:dyDescent="0.2">
      <c r="A66" s="186"/>
      <c r="B66" s="185"/>
      <c r="C66" s="185" t="s">
        <v>131</v>
      </c>
      <c r="D66" s="185" t="s">
        <v>132</v>
      </c>
      <c r="E66" s="185" t="s">
        <v>133</v>
      </c>
      <c r="F66" s="185" t="s">
        <v>134</v>
      </c>
      <c r="G66" s="185" t="s">
        <v>135</v>
      </c>
      <c r="H66" s="185"/>
      <c r="I66" s="185"/>
      <c r="J66" s="185"/>
      <c r="K66" s="184"/>
    </row>
    <row r="67" spans="1:11" ht="15" customHeight="1" x14ac:dyDescent="0.2">
      <c r="A67" s="186"/>
      <c r="B67" s="185"/>
      <c r="C67" s="897" t="s">
        <v>136</v>
      </c>
      <c r="D67" s="897"/>
      <c r="E67" s="897"/>
      <c r="F67" s="897"/>
      <c r="G67" s="897"/>
      <c r="H67" s="185"/>
      <c r="I67" s="185"/>
      <c r="J67" s="185"/>
      <c r="K67" s="184"/>
    </row>
    <row r="68" spans="1:11" ht="15" customHeight="1" x14ac:dyDescent="0.2">
      <c r="A68" s="186"/>
      <c r="B68" s="185"/>
      <c r="C68" s="897"/>
      <c r="D68" s="897"/>
      <c r="E68" s="897"/>
      <c r="F68" s="897"/>
      <c r="G68" s="897"/>
      <c r="H68" s="185"/>
      <c r="I68" s="185"/>
      <c r="J68" s="185"/>
      <c r="K68" s="184"/>
    </row>
    <row r="69" spans="1:11" ht="45.75" customHeight="1" thickBot="1" x14ac:dyDescent="0.25">
      <c r="A69" s="196"/>
      <c r="B69" s="197"/>
      <c r="C69" s="197"/>
      <c r="D69" s="197"/>
      <c r="E69" s="197"/>
      <c r="F69" s="197"/>
      <c r="G69" s="197"/>
      <c r="H69" s="197"/>
      <c r="I69" s="197"/>
      <c r="J69" s="197"/>
      <c r="K69" s="198"/>
    </row>
    <row r="70" spans="1:11" ht="15" thickBot="1" x14ac:dyDescent="0.25"/>
    <row r="71" spans="1:11" ht="30.75" customHeight="1" thickBot="1" x14ac:dyDescent="0.25">
      <c r="A71" s="103" t="s">
        <v>120</v>
      </c>
      <c r="B71" s="928">
        <f>DESCRIPCION!A19</f>
        <v>0</v>
      </c>
      <c r="C71" s="861"/>
      <c r="D71" s="861"/>
      <c r="E71" s="861"/>
      <c r="F71" s="861"/>
      <c r="G71" s="861"/>
      <c r="H71" s="861"/>
      <c r="I71" s="862"/>
      <c r="J71" s="153" t="s">
        <v>350</v>
      </c>
      <c r="K71" s="151" t="str">
        <f>IF(J77="x","EXTREMA",IF(J79="x","ALTA",IF(J81="x","MODERADA",IF(J83="x","BAJA",""))))</f>
        <v/>
      </c>
    </row>
    <row r="72" spans="1:11" ht="16.5" thickBot="1" x14ac:dyDescent="0.25">
      <c r="A72" s="869" t="s">
        <v>122</v>
      </c>
      <c r="B72" s="870"/>
      <c r="C72" s="873"/>
      <c r="D72" s="871" t="str">
        <f>PROBABILIDAD!T14</f>
        <v xml:space="preserve"> </v>
      </c>
      <c r="E72" s="872"/>
      <c r="F72" s="869" t="s">
        <v>351</v>
      </c>
      <c r="G72" s="870"/>
      <c r="H72" s="870"/>
      <c r="I72" s="873"/>
      <c r="J72" s="874"/>
      <c r="K72" s="875"/>
    </row>
    <row r="73" spans="1:11" ht="21.75" customHeight="1" x14ac:dyDescent="0.2">
      <c r="A73" s="191"/>
      <c r="B73" s="169"/>
      <c r="C73" s="169"/>
      <c r="D73" s="169"/>
      <c r="E73" s="169"/>
      <c r="F73" s="169"/>
      <c r="G73" s="169"/>
      <c r="H73" s="169"/>
      <c r="I73" s="169"/>
      <c r="J73" s="187"/>
      <c r="K73" s="188"/>
    </row>
    <row r="74" spans="1:11" ht="18.75" customHeight="1" x14ac:dyDescent="0.2">
      <c r="A74" s="191"/>
      <c r="B74" s="169"/>
      <c r="C74" s="192"/>
      <c r="D74" s="169"/>
      <c r="E74" s="169"/>
      <c r="F74" s="169"/>
      <c r="G74" s="169"/>
      <c r="H74" s="169"/>
      <c r="I74" s="169"/>
      <c r="J74" s="187"/>
      <c r="K74" s="188"/>
    </row>
    <row r="75" spans="1:11" ht="42.75" customHeight="1" x14ac:dyDescent="0.2">
      <c r="A75" s="855" t="s">
        <v>122</v>
      </c>
      <c r="B75" s="169">
        <v>5</v>
      </c>
      <c r="C75" s="945"/>
      <c r="D75" s="943"/>
      <c r="E75" s="933"/>
      <c r="F75" s="933"/>
      <c r="G75" s="933"/>
      <c r="H75" s="169"/>
      <c r="I75" s="169"/>
      <c r="J75" s="850" t="s">
        <v>121</v>
      </c>
      <c r="K75" s="851"/>
    </row>
    <row r="76" spans="1:11" ht="15" customHeight="1" x14ac:dyDescent="0.2">
      <c r="A76" s="855"/>
      <c r="B76" s="169" t="s">
        <v>124</v>
      </c>
      <c r="C76" s="946"/>
      <c r="D76" s="944"/>
      <c r="E76" s="934"/>
      <c r="F76" s="934"/>
      <c r="G76" s="934"/>
      <c r="H76" s="169"/>
      <c r="I76" s="169"/>
      <c r="J76" s="171"/>
      <c r="K76" s="172"/>
    </row>
    <row r="77" spans="1:11" ht="29.25" customHeight="1" x14ac:dyDescent="0.2">
      <c r="A77" s="855"/>
      <c r="B77" s="169">
        <v>4</v>
      </c>
      <c r="C77" s="956"/>
      <c r="D77" s="943"/>
      <c r="E77" s="943"/>
      <c r="F77" s="931"/>
      <c r="G77" s="933"/>
      <c r="H77" s="169"/>
      <c r="I77" s="169"/>
      <c r="J77" s="178" t="str">
        <f xml:space="preserve"> IF(OR(E75="X",F75="X",G75="x",F77="x",G77="X",F79="X",G79="X",G81="X" ),"x","")</f>
        <v/>
      </c>
      <c r="K77" s="172" t="s">
        <v>123</v>
      </c>
    </row>
    <row r="78" spans="1:11" ht="27.75" customHeight="1" x14ac:dyDescent="0.2">
      <c r="A78" s="855"/>
      <c r="B78" s="169" t="s">
        <v>126</v>
      </c>
      <c r="C78" s="957"/>
      <c r="D78" s="944"/>
      <c r="E78" s="944"/>
      <c r="F78" s="932"/>
      <c r="G78" s="934"/>
      <c r="H78" s="169"/>
      <c r="I78" s="169"/>
      <c r="J78" s="179"/>
      <c r="K78" s="172"/>
    </row>
    <row r="79" spans="1:11" ht="29.25" customHeight="1" x14ac:dyDescent="0.2">
      <c r="A79" s="855"/>
      <c r="B79" s="169">
        <v>3</v>
      </c>
      <c r="C79" s="935"/>
      <c r="D79" s="954"/>
      <c r="E79" s="941"/>
      <c r="F79" s="931"/>
      <c r="G79" s="933"/>
      <c r="H79" s="169"/>
      <c r="I79" s="169"/>
      <c r="J79" s="180" t="str">
        <f xml:space="preserve"> IF(OR(C75="X",D75="X",D77="x",E77="x",E79="X",F81="X",F83="X",G83="X" ),"x","")</f>
        <v/>
      </c>
      <c r="K79" s="172" t="s">
        <v>125</v>
      </c>
    </row>
    <row r="80" spans="1:11" ht="27.75" customHeight="1" x14ac:dyDescent="0.2">
      <c r="A80" s="855"/>
      <c r="B80" s="169" t="s">
        <v>128</v>
      </c>
      <c r="C80" s="936"/>
      <c r="D80" s="955"/>
      <c r="E80" s="942"/>
      <c r="F80" s="932"/>
      <c r="G80" s="934"/>
      <c r="H80" s="169"/>
      <c r="I80" s="169"/>
      <c r="J80" s="181"/>
      <c r="K80" s="172"/>
    </row>
    <row r="81" spans="1:11" ht="29.25" customHeight="1" x14ac:dyDescent="0.2">
      <c r="A81" s="855"/>
      <c r="B81" s="169">
        <v>2</v>
      </c>
      <c r="C81" s="935"/>
      <c r="D81" s="937"/>
      <c r="E81" s="939"/>
      <c r="F81" s="941"/>
      <c r="G81" s="933"/>
      <c r="H81" s="169"/>
      <c r="I81" s="169"/>
      <c r="J81" s="182" t="str">
        <f xml:space="preserve"> IF(OR(C77="X",D79="X",E81="x",E83="x" ),"x","")</f>
        <v/>
      </c>
      <c r="K81" s="172" t="s">
        <v>127</v>
      </c>
    </row>
    <row r="82" spans="1:11" ht="27.75" customHeight="1" x14ac:dyDescent="0.2">
      <c r="A82" s="855"/>
      <c r="B82" s="169" t="s">
        <v>250</v>
      </c>
      <c r="C82" s="936"/>
      <c r="D82" s="938"/>
      <c r="E82" s="940"/>
      <c r="F82" s="942"/>
      <c r="G82" s="934"/>
      <c r="H82" s="169"/>
      <c r="I82" s="169"/>
      <c r="J82" s="181"/>
      <c r="K82" s="172"/>
    </row>
    <row r="83" spans="1:11" ht="28.5" customHeight="1" x14ac:dyDescent="0.2">
      <c r="A83" s="855"/>
      <c r="B83" s="169">
        <v>1</v>
      </c>
      <c r="C83" s="838"/>
      <c r="D83" s="937"/>
      <c r="E83" s="950"/>
      <c r="F83" s="948"/>
      <c r="G83" s="943"/>
      <c r="H83" s="169"/>
      <c r="I83" s="169"/>
      <c r="J83" s="183" t="str">
        <f xml:space="preserve"> IF(OR(C79="X",C81="X",D81="x",D83="x",C83="x" ),"x","")</f>
        <v/>
      </c>
      <c r="K83" s="172" t="s">
        <v>129</v>
      </c>
    </row>
    <row r="84" spans="1:11" ht="19.5" customHeight="1" x14ac:dyDescent="0.2">
      <c r="A84" s="855"/>
      <c r="B84" s="169" t="s">
        <v>130</v>
      </c>
      <c r="C84" s="953"/>
      <c r="D84" s="952"/>
      <c r="E84" s="951"/>
      <c r="F84" s="949"/>
      <c r="G84" s="947"/>
      <c r="H84" s="169"/>
      <c r="I84" s="169"/>
      <c r="J84" s="169"/>
      <c r="K84" s="170"/>
    </row>
    <row r="85" spans="1:11" x14ac:dyDescent="0.2">
      <c r="A85" s="191"/>
      <c r="B85" s="169"/>
      <c r="C85" s="169">
        <v>1</v>
      </c>
      <c r="D85" s="169">
        <v>2</v>
      </c>
      <c r="E85" s="169">
        <v>3</v>
      </c>
      <c r="F85" s="169">
        <v>4</v>
      </c>
      <c r="G85" s="169">
        <v>5</v>
      </c>
      <c r="H85" s="169"/>
      <c r="I85" s="169"/>
      <c r="J85" s="169"/>
      <c r="K85" s="170"/>
    </row>
    <row r="86" spans="1:11" x14ac:dyDescent="0.2">
      <c r="A86" s="191"/>
      <c r="B86" s="169"/>
      <c r="C86" s="169" t="s">
        <v>131</v>
      </c>
      <c r="D86" s="169" t="s">
        <v>132</v>
      </c>
      <c r="E86" s="169" t="s">
        <v>133</v>
      </c>
      <c r="F86" s="169" t="s">
        <v>134</v>
      </c>
      <c r="G86" s="169" t="s">
        <v>135</v>
      </c>
      <c r="H86" s="169"/>
      <c r="I86" s="169"/>
      <c r="J86" s="169"/>
      <c r="K86" s="170"/>
    </row>
    <row r="87" spans="1:11" ht="14.25" customHeight="1" x14ac:dyDescent="0.2">
      <c r="A87" s="191"/>
      <c r="B87" s="169"/>
      <c r="C87" s="837" t="s">
        <v>136</v>
      </c>
      <c r="D87" s="837"/>
      <c r="E87" s="837"/>
      <c r="F87" s="837"/>
      <c r="G87" s="837"/>
      <c r="H87" s="169"/>
      <c r="I87" s="169"/>
      <c r="J87" s="169"/>
      <c r="K87" s="170"/>
    </row>
    <row r="88" spans="1:11" ht="14.25" customHeight="1" x14ac:dyDescent="0.2">
      <c r="A88" s="191"/>
      <c r="B88" s="169"/>
      <c r="C88" s="837"/>
      <c r="D88" s="837"/>
      <c r="E88" s="837"/>
      <c r="F88" s="837"/>
      <c r="G88" s="837"/>
      <c r="H88" s="169"/>
      <c r="I88" s="169"/>
      <c r="J88" s="169"/>
      <c r="K88" s="170"/>
    </row>
    <row r="89" spans="1:11" ht="15" thickBot="1" x14ac:dyDescent="0.25">
      <c r="A89" s="82"/>
      <c r="B89" s="83"/>
      <c r="C89" s="83"/>
      <c r="D89" s="83"/>
      <c r="E89" s="83"/>
      <c r="F89" s="83"/>
      <c r="G89" s="83"/>
      <c r="H89" s="83"/>
      <c r="I89" s="83"/>
      <c r="J89" s="83"/>
      <c r="K89" s="84"/>
    </row>
    <row r="90" spans="1:11" ht="15" thickBot="1" x14ac:dyDescent="0.25"/>
    <row r="91" spans="1:11" ht="61.5" customHeight="1" thickBot="1" x14ac:dyDescent="0.25">
      <c r="A91" s="152" t="s">
        <v>120</v>
      </c>
      <c r="B91" s="860" t="str">
        <f>DESCRIPCION!A22</f>
        <v xml:space="preserve">posibilidad de que el supervisor certifique el cumplimiento del objeto contractual sin haberse ejecutado. </v>
      </c>
      <c r="C91" s="861"/>
      <c r="D91" s="861"/>
      <c r="E91" s="861"/>
      <c r="F91" s="861"/>
      <c r="G91" s="861"/>
      <c r="H91" s="861"/>
      <c r="I91" s="862"/>
      <c r="J91" s="153" t="s">
        <v>350</v>
      </c>
      <c r="K91" s="151" t="str">
        <f>IF(J97="x","EXTREMA",IF(J99="x","ALTA",IF(J101="x","MODERADA",IF(J103="x","BAJA",""))))</f>
        <v>BAJA</v>
      </c>
    </row>
    <row r="92" spans="1:11" ht="16.5" thickBot="1" x14ac:dyDescent="0.25">
      <c r="A92" s="869" t="s">
        <v>122</v>
      </c>
      <c r="B92" s="870"/>
      <c r="C92" s="870"/>
      <c r="D92" s="871" t="str">
        <f>PROBABILIDAD!T15</f>
        <v>Rara Vez</v>
      </c>
      <c r="E92" s="872"/>
      <c r="F92" s="869" t="s">
        <v>351</v>
      </c>
      <c r="G92" s="870"/>
      <c r="H92" s="870"/>
      <c r="I92" s="873"/>
      <c r="J92" s="874" t="s">
        <v>131</v>
      </c>
      <c r="K92" s="875"/>
    </row>
    <row r="93" spans="1:11" x14ac:dyDescent="0.2">
      <c r="A93" s="81"/>
      <c r="B93" s="85"/>
      <c r="C93" s="85"/>
      <c r="D93" s="85"/>
      <c r="E93" s="85"/>
      <c r="F93" s="85"/>
      <c r="G93" s="85"/>
      <c r="H93" s="85"/>
      <c r="I93" s="85"/>
      <c r="J93" s="62"/>
      <c r="K93" s="74"/>
    </row>
    <row r="94" spans="1:11" x14ac:dyDescent="0.2">
      <c r="A94" s="191"/>
      <c r="B94" s="169"/>
      <c r="C94" s="192"/>
      <c r="D94" s="169"/>
      <c r="E94" s="169"/>
      <c r="F94" s="169"/>
      <c r="G94" s="169"/>
      <c r="H94" s="169"/>
      <c r="I94" s="169"/>
      <c r="J94" s="187"/>
      <c r="K94" s="188"/>
    </row>
    <row r="95" spans="1:11" ht="56.25" customHeight="1" x14ac:dyDescent="0.2">
      <c r="A95" s="855" t="s">
        <v>122</v>
      </c>
      <c r="B95" s="169">
        <v>5</v>
      </c>
      <c r="C95" s="856"/>
      <c r="D95" s="835"/>
      <c r="E95" s="836"/>
      <c r="F95" s="836"/>
      <c r="G95" s="836"/>
      <c r="H95" s="169"/>
      <c r="I95" s="169"/>
      <c r="J95" s="850" t="s">
        <v>121</v>
      </c>
      <c r="K95" s="851"/>
    </row>
    <row r="96" spans="1:11" ht="5.25" customHeight="1" x14ac:dyDescent="0.2">
      <c r="A96" s="855"/>
      <c r="B96" s="169" t="s">
        <v>124</v>
      </c>
      <c r="C96" s="857"/>
      <c r="D96" s="835"/>
      <c r="E96" s="836"/>
      <c r="F96" s="836"/>
      <c r="G96" s="836"/>
      <c r="H96" s="169"/>
      <c r="I96" s="169"/>
      <c r="J96" s="171"/>
      <c r="K96" s="172"/>
    </row>
    <row r="97" spans="1:11" ht="27.75" customHeight="1" x14ac:dyDescent="0.2">
      <c r="A97" s="855"/>
      <c r="B97" s="169">
        <v>4</v>
      </c>
      <c r="C97" s="858"/>
      <c r="D97" s="835"/>
      <c r="E97" s="835"/>
      <c r="F97" s="848"/>
      <c r="G97" s="836"/>
      <c r="H97" s="169"/>
      <c r="I97" s="169"/>
      <c r="J97" s="178" t="str">
        <f xml:space="preserve"> IF(OR(E95="X",F95="X",G95="x",F97="x",G97="X",F99="X",G99="X",G101="X" ),"x","")</f>
        <v/>
      </c>
      <c r="K97" s="172" t="s">
        <v>123</v>
      </c>
    </row>
    <row r="98" spans="1:11" ht="27.75" x14ac:dyDescent="0.2">
      <c r="A98" s="855"/>
      <c r="B98" s="169" t="s">
        <v>126</v>
      </c>
      <c r="C98" s="859"/>
      <c r="D98" s="835"/>
      <c r="E98" s="835"/>
      <c r="F98" s="848"/>
      <c r="G98" s="836"/>
      <c r="H98" s="169"/>
      <c r="I98" s="169"/>
      <c r="J98" s="179"/>
      <c r="K98" s="172"/>
    </row>
    <row r="99" spans="1:11" ht="27" customHeight="1" x14ac:dyDescent="0.2">
      <c r="A99" s="855"/>
      <c r="B99" s="169">
        <v>3</v>
      </c>
      <c r="C99" s="838"/>
      <c r="D99" s="833"/>
      <c r="E99" s="834"/>
      <c r="F99" s="848"/>
      <c r="G99" s="836"/>
      <c r="H99" s="169"/>
      <c r="I99" s="169"/>
      <c r="J99" s="180" t="str">
        <f xml:space="preserve"> IF(OR(C95="X",D95="X",D97="x",E97="x",E99="X",F101="X",F103="X",G103="X" ),"x","")</f>
        <v/>
      </c>
      <c r="K99" s="172" t="s">
        <v>125</v>
      </c>
    </row>
    <row r="100" spans="1:11" ht="27.75" x14ac:dyDescent="0.2">
      <c r="A100" s="855"/>
      <c r="B100" s="169" t="s">
        <v>128</v>
      </c>
      <c r="C100" s="849"/>
      <c r="D100" s="833"/>
      <c r="E100" s="835"/>
      <c r="F100" s="848"/>
      <c r="G100" s="836"/>
      <c r="H100" s="169"/>
      <c r="I100" s="169"/>
      <c r="J100" s="181"/>
      <c r="K100" s="172"/>
    </row>
    <row r="101" spans="1:11" ht="25.5" customHeight="1" x14ac:dyDescent="0.2">
      <c r="A101" s="855"/>
      <c r="B101" s="169">
        <v>2</v>
      </c>
      <c r="C101" s="838"/>
      <c r="D101" s="831"/>
      <c r="E101" s="832"/>
      <c r="F101" s="834"/>
      <c r="G101" s="836"/>
      <c r="H101" s="169"/>
      <c r="I101" s="169"/>
      <c r="J101" s="182" t="str">
        <f xml:space="preserve"> IF(OR(C97="X",D99="X",E103="x",E101="x" ),"x","")</f>
        <v/>
      </c>
      <c r="K101" s="172" t="s">
        <v>127</v>
      </c>
    </row>
    <row r="102" spans="1:11" ht="27.75" x14ac:dyDescent="0.2">
      <c r="A102" s="855"/>
      <c r="B102" s="169" t="s">
        <v>250</v>
      </c>
      <c r="C102" s="849"/>
      <c r="D102" s="831"/>
      <c r="E102" s="833"/>
      <c r="F102" s="835"/>
      <c r="G102" s="836"/>
      <c r="H102" s="169"/>
      <c r="I102" s="169"/>
      <c r="J102" s="181"/>
      <c r="K102" s="172"/>
    </row>
    <row r="103" spans="1:11" ht="29.25" customHeight="1" x14ac:dyDescent="0.2">
      <c r="A103" s="855"/>
      <c r="B103" s="169">
        <v>1</v>
      </c>
      <c r="C103" s="838" t="s">
        <v>347</v>
      </c>
      <c r="D103" s="840"/>
      <c r="E103" s="842"/>
      <c r="F103" s="844"/>
      <c r="G103" s="846"/>
      <c r="H103" s="169"/>
      <c r="I103" s="169"/>
      <c r="J103" s="183" t="str">
        <f xml:space="preserve"> IF(OR(C99="X",C101="X",C103="x",D101="x",D103="x" ),"x","")</f>
        <v>x</v>
      </c>
      <c r="K103" s="172" t="s">
        <v>129</v>
      </c>
    </row>
    <row r="104" spans="1:11" ht="13.5" customHeight="1" x14ac:dyDescent="0.2">
      <c r="A104" s="855"/>
      <c r="B104" s="169" t="s">
        <v>130</v>
      </c>
      <c r="C104" s="839"/>
      <c r="D104" s="841"/>
      <c r="E104" s="843"/>
      <c r="F104" s="845"/>
      <c r="G104" s="847"/>
      <c r="H104" s="169"/>
      <c r="I104" s="169"/>
      <c r="J104" s="169"/>
      <c r="K104" s="170"/>
    </row>
    <row r="105" spans="1:11" x14ac:dyDescent="0.2">
      <c r="A105" s="191"/>
      <c r="B105" s="169"/>
      <c r="C105" s="169">
        <v>1</v>
      </c>
      <c r="D105" s="169">
        <v>2</v>
      </c>
      <c r="E105" s="169">
        <v>3</v>
      </c>
      <c r="F105" s="169">
        <v>4</v>
      </c>
      <c r="G105" s="169">
        <v>5</v>
      </c>
      <c r="H105" s="169"/>
      <c r="I105" s="169"/>
      <c r="J105" s="169"/>
      <c r="K105" s="170"/>
    </row>
    <row r="106" spans="1:11" x14ac:dyDescent="0.2">
      <c r="A106" s="191"/>
      <c r="B106" s="169"/>
      <c r="C106" s="169" t="s">
        <v>131</v>
      </c>
      <c r="D106" s="169" t="s">
        <v>132</v>
      </c>
      <c r="E106" s="169" t="s">
        <v>133</v>
      </c>
      <c r="F106" s="169" t="s">
        <v>134</v>
      </c>
      <c r="G106" s="169" t="s">
        <v>135</v>
      </c>
      <c r="H106" s="169"/>
      <c r="I106" s="169"/>
      <c r="J106" s="169"/>
      <c r="K106" s="170"/>
    </row>
    <row r="107" spans="1:11" x14ac:dyDescent="0.2">
      <c r="A107" s="191"/>
      <c r="B107" s="169"/>
      <c r="C107" s="837" t="s">
        <v>136</v>
      </c>
      <c r="D107" s="837"/>
      <c r="E107" s="837"/>
      <c r="F107" s="837"/>
      <c r="G107" s="837"/>
      <c r="H107" s="169"/>
      <c r="I107" s="169"/>
      <c r="J107" s="169"/>
      <c r="K107" s="170"/>
    </row>
    <row r="108" spans="1:11" x14ac:dyDescent="0.2">
      <c r="A108" s="191"/>
      <c r="B108" s="169"/>
      <c r="C108" s="837"/>
      <c r="D108" s="837"/>
      <c r="E108" s="837"/>
      <c r="F108" s="837"/>
      <c r="G108" s="837"/>
      <c r="H108" s="169"/>
      <c r="I108" s="169"/>
      <c r="J108" s="169"/>
      <c r="K108" s="170"/>
    </row>
    <row r="109" spans="1:11" ht="15" thickBot="1" x14ac:dyDescent="0.25">
      <c r="A109" s="82"/>
      <c r="B109" s="83"/>
      <c r="C109" s="83"/>
      <c r="D109" s="83"/>
      <c r="E109" s="83"/>
      <c r="F109" s="83"/>
      <c r="G109" s="83"/>
      <c r="H109" s="83"/>
      <c r="I109" s="83"/>
      <c r="J109" s="83"/>
      <c r="K109" s="84"/>
    </row>
    <row r="110" spans="1:11" ht="15" thickBot="1" x14ac:dyDescent="0.25"/>
    <row r="111" spans="1:11" ht="33.75" customHeight="1" thickBot="1" x14ac:dyDescent="0.25">
      <c r="A111" s="152" t="s">
        <v>120</v>
      </c>
      <c r="B111" s="860" t="str">
        <f>DESCRIPCION!A25</f>
        <v>f</v>
      </c>
      <c r="C111" s="861"/>
      <c r="D111" s="861"/>
      <c r="E111" s="861"/>
      <c r="F111" s="861"/>
      <c r="G111" s="861"/>
      <c r="H111" s="861"/>
      <c r="I111" s="862"/>
      <c r="J111" s="153" t="s">
        <v>350</v>
      </c>
      <c r="K111" s="151" t="str">
        <f>IF(J117="x","EXTREMA",IF(J119="x","ALTA",IF(J121="x","MODERADA",IF(J123="x","BAJA",""))))</f>
        <v/>
      </c>
    </row>
    <row r="112" spans="1:11" ht="16.5" thickBot="1" x14ac:dyDescent="0.25">
      <c r="A112" s="869" t="s">
        <v>122</v>
      </c>
      <c r="B112" s="870"/>
      <c r="C112" s="870"/>
      <c r="D112" s="871" t="str">
        <f>PROBABILIDAD!T16</f>
        <v xml:space="preserve"> </v>
      </c>
      <c r="E112" s="872"/>
      <c r="F112" s="869" t="s">
        <v>351</v>
      </c>
      <c r="G112" s="870"/>
      <c r="H112" s="870"/>
      <c r="I112" s="873"/>
      <c r="J112" s="874"/>
      <c r="K112" s="875"/>
    </row>
    <row r="113" spans="1:11" x14ac:dyDescent="0.2">
      <c r="A113" s="191"/>
      <c r="B113" s="169"/>
      <c r="C113" s="169"/>
      <c r="D113" s="169"/>
      <c r="E113" s="169"/>
      <c r="F113" s="169"/>
      <c r="G113" s="169"/>
      <c r="H113" s="169"/>
      <c r="I113" s="169"/>
      <c r="J113" s="62"/>
      <c r="K113" s="74"/>
    </row>
    <row r="114" spans="1:11" x14ac:dyDescent="0.2">
      <c r="A114" s="191"/>
      <c r="B114" s="169"/>
      <c r="C114" s="192"/>
      <c r="D114" s="169"/>
      <c r="E114" s="169"/>
      <c r="F114" s="169"/>
      <c r="G114" s="169"/>
      <c r="H114" s="169"/>
      <c r="I114" s="169"/>
      <c r="J114" s="62"/>
      <c r="K114" s="74"/>
    </row>
    <row r="115" spans="1:11" ht="33" x14ac:dyDescent="0.2">
      <c r="A115" s="855" t="s">
        <v>122</v>
      </c>
      <c r="B115" s="169">
        <v>5</v>
      </c>
      <c r="C115" s="876"/>
      <c r="D115" s="867"/>
      <c r="E115" s="868"/>
      <c r="F115" s="868"/>
      <c r="G115" s="868"/>
      <c r="H115" s="205"/>
      <c r="I115" s="169"/>
      <c r="J115" s="850" t="s">
        <v>121</v>
      </c>
      <c r="K115" s="851"/>
    </row>
    <row r="116" spans="1:11" ht="33" x14ac:dyDescent="0.2">
      <c r="A116" s="855"/>
      <c r="B116" s="169" t="s">
        <v>124</v>
      </c>
      <c r="C116" s="877"/>
      <c r="D116" s="867"/>
      <c r="E116" s="868"/>
      <c r="F116" s="868"/>
      <c r="G116" s="868"/>
      <c r="H116" s="205"/>
      <c r="I116" s="169"/>
      <c r="J116" s="171"/>
      <c r="K116" s="172"/>
    </row>
    <row r="117" spans="1:11" ht="33" x14ac:dyDescent="0.2">
      <c r="A117" s="855"/>
      <c r="B117" s="169">
        <v>4</v>
      </c>
      <c r="C117" s="878"/>
      <c r="D117" s="867"/>
      <c r="E117" s="867"/>
      <c r="F117" s="880"/>
      <c r="G117" s="868"/>
      <c r="H117" s="205"/>
      <c r="I117" s="169"/>
      <c r="J117" s="178" t="str">
        <f xml:space="preserve"> IF(OR(E115="X",F115="X",G115="x",F117="x",G117="X",F119="X",G119="X",G121="X" ),"x","")</f>
        <v/>
      </c>
      <c r="K117" s="172" t="s">
        <v>123</v>
      </c>
    </row>
    <row r="118" spans="1:11" ht="33" x14ac:dyDescent="0.2">
      <c r="A118" s="855"/>
      <c r="B118" s="169" t="s">
        <v>126</v>
      </c>
      <c r="C118" s="879"/>
      <c r="D118" s="867"/>
      <c r="E118" s="867"/>
      <c r="F118" s="880"/>
      <c r="G118" s="868"/>
      <c r="H118" s="205"/>
      <c r="I118" s="169"/>
      <c r="J118" s="179"/>
      <c r="K118" s="172"/>
    </row>
    <row r="119" spans="1:11" ht="33" x14ac:dyDescent="0.2">
      <c r="A119" s="855"/>
      <c r="B119" s="169">
        <v>3</v>
      </c>
      <c r="C119" s="881"/>
      <c r="D119" s="865"/>
      <c r="E119" s="866"/>
      <c r="F119" s="880"/>
      <c r="G119" s="868"/>
      <c r="H119" s="205"/>
      <c r="I119" s="169"/>
      <c r="J119" s="180" t="str">
        <f xml:space="preserve"> IF(OR(C115="X",D115="X",D117="x",E117="x",E119="X",F121="X",F123="X",G123="X" ),"x","")</f>
        <v/>
      </c>
      <c r="K119" s="172" t="s">
        <v>125</v>
      </c>
    </row>
    <row r="120" spans="1:11" ht="33" x14ac:dyDescent="0.2">
      <c r="A120" s="855"/>
      <c r="B120" s="169" t="s">
        <v>128</v>
      </c>
      <c r="C120" s="882"/>
      <c r="D120" s="865"/>
      <c r="E120" s="867"/>
      <c r="F120" s="880"/>
      <c r="G120" s="868"/>
      <c r="H120" s="205"/>
      <c r="I120" s="169"/>
      <c r="J120" s="181"/>
      <c r="K120" s="172"/>
    </row>
    <row r="121" spans="1:11" ht="33" x14ac:dyDescent="0.2">
      <c r="A121" s="855"/>
      <c r="B121" s="169">
        <v>2</v>
      </c>
      <c r="C121" s="881"/>
      <c r="D121" s="863"/>
      <c r="E121" s="864"/>
      <c r="F121" s="866"/>
      <c r="G121" s="868"/>
      <c r="H121" s="205"/>
      <c r="I121" s="169"/>
      <c r="J121" s="182" t="str">
        <f xml:space="preserve"> IF(OR(C117="X",D119="X",E121="x",E123="x" ),"x","")</f>
        <v/>
      </c>
      <c r="K121" s="172" t="s">
        <v>127</v>
      </c>
    </row>
    <row r="122" spans="1:11" ht="33" x14ac:dyDescent="0.2">
      <c r="A122" s="855"/>
      <c r="B122" s="169" t="s">
        <v>250</v>
      </c>
      <c r="C122" s="882"/>
      <c r="D122" s="863"/>
      <c r="E122" s="865"/>
      <c r="F122" s="867"/>
      <c r="G122" s="868"/>
      <c r="H122" s="205"/>
      <c r="I122" s="169"/>
      <c r="J122" s="181"/>
      <c r="K122" s="172"/>
    </row>
    <row r="123" spans="1:11" ht="33" x14ac:dyDescent="0.2">
      <c r="A123" s="855"/>
      <c r="B123" s="169">
        <v>1</v>
      </c>
      <c r="C123" s="881"/>
      <c r="D123" s="884"/>
      <c r="E123" s="886"/>
      <c r="F123" s="888"/>
      <c r="G123" s="890"/>
      <c r="H123" s="205"/>
      <c r="I123" s="169"/>
      <c r="J123" s="183" t="str">
        <f xml:space="preserve"> IF(OR(C119="X",C121="X",D121="x",C123="x",D123="x" ),"x","")</f>
        <v/>
      </c>
      <c r="K123" s="172" t="s">
        <v>129</v>
      </c>
    </row>
    <row r="124" spans="1:11" ht="33" x14ac:dyDescent="0.2">
      <c r="A124" s="855"/>
      <c r="B124" s="169" t="s">
        <v>130</v>
      </c>
      <c r="C124" s="883"/>
      <c r="D124" s="885"/>
      <c r="E124" s="887"/>
      <c r="F124" s="889"/>
      <c r="G124" s="891"/>
      <c r="H124" s="205"/>
      <c r="I124" s="169"/>
      <c r="J124" s="169"/>
      <c r="K124" s="170"/>
    </row>
    <row r="125" spans="1:11" x14ac:dyDescent="0.2">
      <c r="A125" s="191"/>
      <c r="B125" s="169"/>
      <c r="C125" s="169">
        <v>1</v>
      </c>
      <c r="D125" s="169">
        <v>2</v>
      </c>
      <c r="E125" s="169">
        <v>3</v>
      </c>
      <c r="F125" s="169">
        <v>4</v>
      </c>
      <c r="G125" s="169">
        <v>5</v>
      </c>
      <c r="H125" s="169"/>
      <c r="I125" s="169"/>
      <c r="J125" s="169"/>
      <c r="K125" s="170"/>
    </row>
    <row r="126" spans="1:11" x14ac:dyDescent="0.2">
      <c r="A126" s="191"/>
      <c r="B126" s="169"/>
      <c r="C126" s="169" t="s">
        <v>131</v>
      </c>
      <c r="D126" s="169" t="s">
        <v>132</v>
      </c>
      <c r="E126" s="169" t="s">
        <v>133</v>
      </c>
      <c r="F126" s="169" t="s">
        <v>134</v>
      </c>
      <c r="G126" s="169" t="s">
        <v>135</v>
      </c>
      <c r="H126" s="169"/>
      <c r="I126" s="169"/>
      <c r="J126" s="169"/>
      <c r="K126" s="170"/>
    </row>
    <row r="127" spans="1:11" x14ac:dyDescent="0.2">
      <c r="A127" s="191"/>
      <c r="B127" s="169"/>
      <c r="C127" s="837" t="s">
        <v>136</v>
      </c>
      <c r="D127" s="837"/>
      <c r="E127" s="837"/>
      <c r="F127" s="837"/>
      <c r="G127" s="837"/>
      <c r="H127" s="169"/>
      <c r="I127" s="169"/>
      <c r="J127" s="169"/>
      <c r="K127" s="170"/>
    </row>
    <row r="128" spans="1:11" x14ac:dyDescent="0.2">
      <c r="A128" s="191"/>
      <c r="B128" s="169"/>
      <c r="C128" s="837"/>
      <c r="D128" s="837"/>
      <c r="E128" s="837"/>
      <c r="F128" s="837"/>
      <c r="G128" s="837"/>
      <c r="H128" s="169"/>
      <c r="I128" s="169"/>
      <c r="J128" s="169"/>
      <c r="K128" s="170"/>
    </row>
    <row r="129" spans="1:11" ht="15" thickBot="1" x14ac:dyDescent="0.25">
      <c r="A129" s="82"/>
      <c r="B129" s="83"/>
      <c r="C129" s="83"/>
      <c r="D129" s="83"/>
      <c r="E129" s="83"/>
      <c r="F129" s="83"/>
      <c r="G129" s="83"/>
      <c r="H129" s="83"/>
      <c r="I129" s="83"/>
      <c r="J129" s="83"/>
      <c r="K129" s="84"/>
    </row>
    <row r="130" spans="1:11" ht="15" thickBot="1" x14ac:dyDescent="0.25"/>
    <row r="131" spans="1:11" ht="38.25" customHeight="1" thickBot="1" x14ac:dyDescent="0.25">
      <c r="A131" s="152" t="s">
        <v>120</v>
      </c>
      <c r="B131" s="860" t="str">
        <f>DESCRIPCION!A28</f>
        <v>g</v>
      </c>
      <c r="C131" s="861"/>
      <c r="D131" s="861"/>
      <c r="E131" s="861"/>
      <c r="F131" s="861"/>
      <c r="G131" s="861"/>
      <c r="H131" s="861"/>
      <c r="I131" s="862"/>
      <c r="J131" s="153" t="s">
        <v>350</v>
      </c>
      <c r="K131" s="151" t="str">
        <f>IF(J137="x","EXTREMA",IF(J139="x","ALTA",IF(J141="x","MODERADA",IF(J143="x","BAJA",""))))</f>
        <v/>
      </c>
    </row>
    <row r="132" spans="1:11" ht="16.5" thickBot="1" x14ac:dyDescent="0.25">
      <c r="A132" s="869" t="s">
        <v>122</v>
      </c>
      <c r="B132" s="870"/>
      <c r="C132" s="870"/>
      <c r="D132" s="871" t="str">
        <f>PROBABILIDAD!T17</f>
        <v xml:space="preserve"> </v>
      </c>
      <c r="E132" s="872"/>
      <c r="F132" s="869" t="s">
        <v>351</v>
      </c>
      <c r="G132" s="870"/>
      <c r="H132" s="870"/>
      <c r="I132" s="873"/>
      <c r="J132" s="874"/>
      <c r="K132" s="875"/>
    </row>
    <row r="133" spans="1:11" x14ac:dyDescent="0.2">
      <c r="A133" s="191"/>
      <c r="B133" s="169"/>
      <c r="C133" s="169"/>
      <c r="D133" s="169"/>
      <c r="E133" s="169"/>
      <c r="F133" s="169"/>
      <c r="G133" s="169"/>
      <c r="H133" s="169"/>
      <c r="I133" s="169"/>
      <c r="J133" s="187"/>
      <c r="K133" s="188"/>
    </row>
    <row r="134" spans="1:11" x14ac:dyDescent="0.2">
      <c r="A134" s="191"/>
      <c r="B134" s="169"/>
      <c r="C134" s="192"/>
      <c r="D134" s="169"/>
      <c r="E134" s="169"/>
      <c r="F134" s="169"/>
      <c r="G134" s="169"/>
      <c r="H134" s="169"/>
      <c r="I134" s="169"/>
      <c r="J134" s="187"/>
      <c r="K134" s="188"/>
    </row>
    <row r="135" spans="1:11" ht="45.75" customHeight="1" x14ac:dyDescent="0.2">
      <c r="A135" s="855" t="s">
        <v>122</v>
      </c>
      <c r="B135" s="169">
        <v>5</v>
      </c>
      <c r="C135" s="856"/>
      <c r="D135" s="835"/>
      <c r="E135" s="836"/>
      <c r="F135" s="836"/>
      <c r="G135" s="836"/>
      <c r="H135" s="169"/>
      <c r="I135" s="169"/>
      <c r="J135" s="850" t="s">
        <v>121</v>
      </c>
      <c r="K135" s="851"/>
    </row>
    <row r="136" spans="1:11" ht="15" x14ac:dyDescent="0.2">
      <c r="A136" s="855"/>
      <c r="B136" s="169" t="s">
        <v>124</v>
      </c>
      <c r="C136" s="857"/>
      <c r="D136" s="835"/>
      <c r="E136" s="836"/>
      <c r="F136" s="836"/>
      <c r="G136" s="836"/>
      <c r="H136" s="169"/>
      <c r="I136" s="169"/>
      <c r="J136" s="171"/>
      <c r="K136" s="172"/>
    </row>
    <row r="137" spans="1:11" ht="27" customHeight="1" x14ac:dyDescent="0.2">
      <c r="A137" s="855"/>
      <c r="B137" s="169">
        <v>4</v>
      </c>
      <c r="C137" s="858"/>
      <c r="D137" s="835"/>
      <c r="E137" s="835"/>
      <c r="F137" s="848"/>
      <c r="G137" s="836"/>
      <c r="H137" s="169"/>
      <c r="I137" s="169"/>
      <c r="J137" s="178" t="str">
        <f xml:space="preserve"> IF(OR(E135="X",F135="X",G135="x",F137="x",G137="X",F139="X",G139="X",G141="X" ),"x","")</f>
        <v/>
      </c>
      <c r="K137" s="172" t="s">
        <v>123</v>
      </c>
    </row>
    <row r="138" spans="1:11" ht="27.75" x14ac:dyDescent="0.2">
      <c r="A138" s="855"/>
      <c r="B138" s="169" t="s">
        <v>126</v>
      </c>
      <c r="C138" s="859"/>
      <c r="D138" s="835"/>
      <c r="E138" s="835"/>
      <c r="F138" s="848"/>
      <c r="G138" s="836"/>
      <c r="H138" s="169"/>
      <c r="I138" s="169"/>
      <c r="J138" s="179"/>
      <c r="K138" s="172"/>
    </row>
    <row r="139" spans="1:11" ht="32.25" customHeight="1" x14ac:dyDescent="0.2">
      <c r="A139" s="855"/>
      <c r="B139" s="169">
        <v>3</v>
      </c>
      <c r="C139" s="838"/>
      <c r="D139" s="833"/>
      <c r="E139" s="834"/>
      <c r="F139" s="848"/>
      <c r="G139" s="836"/>
      <c r="H139" s="169"/>
      <c r="I139" s="169"/>
      <c r="J139" s="180" t="str">
        <f xml:space="preserve"> IF(OR(C135="X",D135="X",D137="x",E137="x",E139="X",F141="X",F143="X",G143="X" ),"x","")</f>
        <v/>
      </c>
      <c r="K139" s="172" t="s">
        <v>125</v>
      </c>
    </row>
    <row r="140" spans="1:11" ht="27.75" x14ac:dyDescent="0.2">
      <c r="A140" s="855"/>
      <c r="B140" s="169" t="s">
        <v>128</v>
      </c>
      <c r="C140" s="849"/>
      <c r="D140" s="833"/>
      <c r="E140" s="835"/>
      <c r="F140" s="848"/>
      <c r="G140" s="836"/>
      <c r="H140" s="169"/>
      <c r="I140" s="169"/>
      <c r="J140" s="181"/>
      <c r="K140" s="172"/>
    </row>
    <row r="141" spans="1:11" ht="27.75" customHeight="1" x14ac:dyDescent="0.2">
      <c r="A141" s="855"/>
      <c r="B141" s="169">
        <v>2</v>
      </c>
      <c r="C141" s="838"/>
      <c r="D141" s="831"/>
      <c r="E141" s="832"/>
      <c r="F141" s="834"/>
      <c r="G141" s="836"/>
      <c r="H141" s="169"/>
      <c r="I141" s="169"/>
      <c r="J141" s="182" t="str">
        <f xml:space="preserve"> IF(OR(C137="X",D139="X",E141="x",E143="x" ),"x","")</f>
        <v/>
      </c>
      <c r="K141" s="172" t="s">
        <v>127</v>
      </c>
    </row>
    <row r="142" spans="1:11" ht="27.75" x14ac:dyDescent="0.2">
      <c r="A142" s="855"/>
      <c r="B142" s="169" t="s">
        <v>250</v>
      </c>
      <c r="C142" s="849"/>
      <c r="D142" s="831"/>
      <c r="E142" s="833"/>
      <c r="F142" s="835"/>
      <c r="G142" s="836"/>
      <c r="H142" s="169"/>
      <c r="I142" s="169"/>
      <c r="J142" s="181"/>
      <c r="K142" s="172"/>
    </row>
    <row r="143" spans="1:11" ht="30" customHeight="1" x14ac:dyDescent="0.2">
      <c r="A143" s="855"/>
      <c r="B143" s="169">
        <v>1</v>
      </c>
      <c r="C143" s="838"/>
      <c r="D143" s="840"/>
      <c r="E143" s="842"/>
      <c r="F143" s="844"/>
      <c r="G143" s="846"/>
      <c r="H143" s="169"/>
      <c r="I143" s="169"/>
      <c r="J143" s="183" t="str">
        <f xml:space="preserve"> IF(OR(C139="X",C141="X",C143="x",D141="x",D143="x" ),"x","")</f>
        <v/>
      </c>
      <c r="K143" s="172" t="s">
        <v>129</v>
      </c>
    </row>
    <row r="144" spans="1:11" x14ac:dyDescent="0.2">
      <c r="A144" s="855"/>
      <c r="B144" s="169" t="s">
        <v>130</v>
      </c>
      <c r="C144" s="839"/>
      <c r="D144" s="841"/>
      <c r="E144" s="843"/>
      <c r="F144" s="845"/>
      <c r="G144" s="847"/>
      <c r="H144" s="169"/>
      <c r="I144" s="169"/>
      <c r="J144" s="169"/>
      <c r="K144" s="170"/>
    </row>
    <row r="145" spans="1:11" x14ac:dyDescent="0.2">
      <c r="A145" s="191"/>
      <c r="B145" s="169"/>
      <c r="C145" s="169">
        <v>1</v>
      </c>
      <c r="D145" s="169">
        <v>2</v>
      </c>
      <c r="E145" s="169">
        <v>3</v>
      </c>
      <c r="F145" s="169">
        <v>4</v>
      </c>
      <c r="G145" s="169">
        <v>5</v>
      </c>
      <c r="H145" s="169"/>
      <c r="I145" s="169"/>
      <c r="J145" s="169"/>
      <c r="K145" s="170"/>
    </row>
    <row r="146" spans="1:11" x14ac:dyDescent="0.2">
      <c r="A146" s="191"/>
      <c r="B146" s="169"/>
      <c r="C146" s="169" t="s">
        <v>131</v>
      </c>
      <c r="D146" s="169" t="s">
        <v>132</v>
      </c>
      <c r="E146" s="169" t="s">
        <v>133</v>
      </c>
      <c r="F146" s="169" t="s">
        <v>134</v>
      </c>
      <c r="G146" s="169" t="s">
        <v>135</v>
      </c>
      <c r="H146" s="169"/>
      <c r="I146" s="169"/>
      <c r="J146" s="169"/>
      <c r="K146" s="170"/>
    </row>
    <row r="147" spans="1:11" x14ac:dyDescent="0.2">
      <c r="A147" s="191"/>
      <c r="B147" s="169"/>
      <c r="C147" s="837" t="s">
        <v>136</v>
      </c>
      <c r="D147" s="837"/>
      <c r="E147" s="837"/>
      <c r="F147" s="837"/>
      <c r="G147" s="837"/>
      <c r="H147" s="169"/>
      <c r="I147" s="169"/>
      <c r="J147" s="169"/>
      <c r="K147" s="170"/>
    </row>
    <row r="148" spans="1:11" x14ac:dyDescent="0.2">
      <c r="A148" s="191"/>
      <c r="B148" s="169"/>
      <c r="C148" s="837"/>
      <c r="D148" s="837"/>
      <c r="E148" s="837"/>
      <c r="F148" s="837"/>
      <c r="G148" s="837"/>
      <c r="H148" s="169"/>
      <c r="I148" s="169"/>
      <c r="J148" s="169"/>
      <c r="K148" s="170"/>
    </row>
    <row r="149" spans="1:11" ht="15" thickBot="1" x14ac:dyDescent="0.25">
      <c r="A149" s="193"/>
      <c r="B149" s="194"/>
      <c r="C149" s="194"/>
      <c r="D149" s="194"/>
      <c r="E149" s="194"/>
      <c r="F149" s="194"/>
      <c r="G149" s="194"/>
      <c r="H149" s="194"/>
      <c r="I149" s="194"/>
      <c r="J149" s="194"/>
      <c r="K149" s="195"/>
    </row>
    <row r="150" spans="1:11" ht="15" thickBot="1" x14ac:dyDescent="0.25"/>
    <row r="151" spans="1:11" ht="31.5" customHeight="1" thickBot="1" x14ac:dyDescent="0.25">
      <c r="A151" s="152" t="s">
        <v>120</v>
      </c>
      <c r="B151" s="860" t="str">
        <f>DESCRIPCION!A31</f>
        <v>h</v>
      </c>
      <c r="C151" s="861"/>
      <c r="D151" s="861"/>
      <c r="E151" s="861"/>
      <c r="F151" s="861"/>
      <c r="G151" s="861"/>
      <c r="H151" s="861"/>
      <c r="I151" s="862"/>
      <c r="J151" s="153" t="s">
        <v>350</v>
      </c>
      <c r="K151" s="151" t="str">
        <f>IF(J157="x","EXTREMA",IF(J159="x","ALTA",IF(J161="x","MODERADA",IF(J163="x","BAJA",""))))</f>
        <v/>
      </c>
    </row>
    <row r="152" spans="1:11" ht="16.5" thickBot="1" x14ac:dyDescent="0.25">
      <c r="A152" s="869" t="s">
        <v>122</v>
      </c>
      <c r="B152" s="870"/>
      <c r="C152" s="870"/>
      <c r="D152" s="871" t="str">
        <f>PROBABILIDAD!T18</f>
        <v xml:space="preserve"> </v>
      </c>
      <c r="E152" s="872"/>
      <c r="F152" s="869" t="s">
        <v>351</v>
      </c>
      <c r="G152" s="870"/>
      <c r="H152" s="870"/>
      <c r="I152" s="873"/>
      <c r="J152" s="874"/>
      <c r="K152" s="875"/>
    </row>
    <row r="153" spans="1:11" x14ac:dyDescent="0.2">
      <c r="A153" s="191"/>
      <c r="B153" s="169"/>
      <c r="C153" s="169"/>
      <c r="D153" s="169"/>
      <c r="E153" s="169"/>
      <c r="F153" s="169"/>
      <c r="G153" s="169"/>
      <c r="H153" s="169"/>
      <c r="I153" s="169"/>
      <c r="J153" s="187"/>
      <c r="K153" s="188"/>
    </row>
    <row r="154" spans="1:11" x14ac:dyDescent="0.2">
      <c r="A154" s="191"/>
      <c r="B154" s="169"/>
      <c r="C154" s="192"/>
      <c r="D154" s="169"/>
      <c r="E154" s="169"/>
      <c r="F154" s="169"/>
      <c r="G154" s="169"/>
      <c r="H154" s="169"/>
      <c r="I154" s="169"/>
      <c r="J154" s="187"/>
      <c r="K154" s="188"/>
    </row>
    <row r="155" spans="1:11" ht="36" customHeight="1" x14ac:dyDescent="0.2">
      <c r="A155" s="855" t="s">
        <v>122</v>
      </c>
      <c r="B155" s="169">
        <v>5</v>
      </c>
      <c r="C155" s="856"/>
      <c r="D155" s="835"/>
      <c r="E155" s="836"/>
      <c r="F155" s="836"/>
      <c r="G155" s="836"/>
      <c r="H155" s="169"/>
      <c r="I155" s="169"/>
      <c r="J155" s="850" t="s">
        <v>121</v>
      </c>
      <c r="K155" s="851"/>
    </row>
    <row r="156" spans="1:11" ht="15" x14ac:dyDescent="0.2">
      <c r="A156" s="855"/>
      <c r="B156" s="169" t="s">
        <v>124</v>
      </c>
      <c r="C156" s="857"/>
      <c r="D156" s="835"/>
      <c r="E156" s="836"/>
      <c r="F156" s="836"/>
      <c r="G156" s="836"/>
      <c r="H156" s="169"/>
      <c r="I156" s="169"/>
      <c r="J156" s="171"/>
      <c r="K156" s="172"/>
    </row>
    <row r="157" spans="1:11" ht="27" customHeight="1" x14ac:dyDescent="0.2">
      <c r="A157" s="855"/>
      <c r="B157" s="169">
        <v>4</v>
      </c>
      <c r="C157" s="858"/>
      <c r="D157" s="835"/>
      <c r="E157" s="835"/>
      <c r="F157" s="848"/>
      <c r="G157" s="836"/>
      <c r="H157" s="169"/>
      <c r="I157" s="169"/>
      <c r="J157" s="178" t="str">
        <f xml:space="preserve"> IF(OR(E155="X",F155="X",G155="x",F157="x",G157="X",F159="X",G159="X",G161="X" ),"x","")</f>
        <v/>
      </c>
      <c r="K157" s="172" t="s">
        <v>123</v>
      </c>
    </row>
    <row r="158" spans="1:11" ht="27.75" x14ac:dyDescent="0.2">
      <c r="A158" s="855"/>
      <c r="B158" s="169" t="s">
        <v>126</v>
      </c>
      <c r="C158" s="859"/>
      <c r="D158" s="835"/>
      <c r="E158" s="835"/>
      <c r="F158" s="848"/>
      <c r="G158" s="836"/>
      <c r="H158" s="169"/>
      <c r="I158" s="169"/>
      <c r="J158" s="179"/>
      <c r="K158" s="172"/>
    </row>
    <row r="159" spans="1:11" ht="27.75" customHeight="1" x14ac:dyDescent="0.2">
      <c r="A159" s="855"/>
      <c r="B159" s="169">
        <v>3</v>
      </c>
      <c r="C159" s="838"/>
      <c r="D159" s="833"/>
      <c r="E159" s="834"/>
      <c r="F159" s="848"/>
      <c r="G159" s="836"/>
      <c r="H159" s="169"/>
      <c r="I159" s="169"/>
      <c r="J159" s="180" t="str">
        <f xml:space="preserve"> IF(OR(C155="X",D155="X",D157="x",E157="x",E159="X",F161="X",F163="X",G163="X" ),"x","")</f>
        <v/>
      </c>
      <c r="K159" s="172" t="s">
        <v>125</v>
      </c>
    </row>
    <row r="160" spans="1:11" ht="27.75" x14ac:dyDescent="0.2">
      <c r="A160" s="855"/>
      <c r="B160" s="169" t="s">
        <v>128</v>
      </c>
      <c r="C160" s="849"/>
      <c r="D160" s="833"/>
      <c r="E160" s="835"/>
      <c r="F160" s="848"/>
      <c r="G160" s="836"/>
      <c r="H160" s="169"/>
      <c r="I160" s="169"/>
      <c r="J160" s="181"/>
      <c r="K160" s="172"/>
    </row>
    <row r="161" spans="1:11" ht="27.75" customHeight="1" x14ac:dyDescent="0.2">
      <c r="A161" s="855"/>
      <c r="B161" s="169">
        <v>2</v>
      </c>
      <c r="C161" s="838"/>
      <c r="D161" s="831"/>
      <c r="E161" s="832"/>
      <c r="F161" s="834"/>
      <c r="G161" s="836"/>
      <c r="H161" s="169"/>
      <c r="I161" s="169"/>
      <c r="J161" s="182" t="str">
        <f xml:space="preserve"> IF(OR(C157="X",D159="X",E161="x",E163="x" ),"x","")</f>
        <v/>
      </c>
      <c r="K161" s="172" t="s">
        <v>127</v>
      </c>
    </row>
    <row r="162" spans="1:11" ht="27.75" x14ac:dyDescent="0.2">
      <c r="A162" s="855"/>
      <c r="B162" s="169" t="s">
        <v>250</v>
      </c>
      <c r="C162" s="849"/>
      <c r="D162" s="831"/>
      <c r="E162" s="833"/>
      <c r="F162" s="835"/>
      <c r="G162" s="836"/>
      <c r="H162" s="169"/>
      <c r="I162" s="169"/>
      <c r="J162" s="181"/>
      <c r="K162" s="172"/>
    </row>
    <row r="163" spans="1:11" ht="27.75" x14ac:dyDescent="0.2">
      <c r="A163" s="855"/>
      <c r="B163" s="169">
        <v>1</v>
      </c>
      <c r="C163" s="838"/>
      <c r="D163" s="840"/>
      <c r="E163" s="842"/>
      <c r="F163" s="844"/>
      <c r="G163" s="846"/>
      <c r="H163" s="169"/>
      <c r="I163" s="169"/>
      <c r="J163" s="183" t="str">
        <f xml:space="preserve"> IF(OR(C159="X",C161="X",C163="x",D161="x",D163="x" ),"x","")</f>
        <v/>
      </c>
      <c r="K163" s="172" t="s">
        <v>129</v>
      </c>
    </row>
    <row r="164" spans="1:11" ht="26.25" customHeight="1" x14ac:dyDescent="0.2">
      <c r="A164" s="855"/>
      <c r="B164" s="169" t="s">
        <v>130</v>
      </c>
      <c r="C164" s="839"/>
      <c r="D164" s="841"/>
      <c r="E164" s="843"/>
      <c r="F164" s="845"/>
      <c r="G164" s="847"/>
      <c r="H164" s="169"/>
      <c r="I164" s="169"/>
      <c r="J164" s="169"/>
      <c r="K164" s="170"/>
    </row>
    <row r="165" spans="1:11" x14ac:dyDescent="0.2">
      <c r="A165" s="191"/>
      <c r="B165" s="169"/>
      <c r="C165" s="169">
        <v>1</v>
      </c>
      <c r="D165" s="169">
        <v>2</v>
      </c>
      <c r="E165" s="169">
        <v>3</v>
      </c>
      <c r="F165" s="169">
        <v>4</v>
      </c>
      <c r="G165" s="169">
        <v>5</v>
      </c>
      <c r="H165" s="169"/>
      <c r="I165" s="169"/>
      <c r="J165" s="169"/>
      <c r="K165" s="170"/>
    </row>
    <row r="166" spans="1:11" x14ac:dyDescent="0.2">
      <c r="A166" s="191"/>
      <c r="B166" s="169"/>
      <c r="C166" s="169" t="s">
        <v>131</v>
      </c>
      <c r="D166" s="169" t="s">
        <v>132</v>
      </c>
      <c r="E166" s="169" t="s">
        <v>133</v>
      </c>
      <c r="F166" s="169" t="s">
        <v>134</v>
      </c>
      <c r="G166" s="169" t="s">
        <v>135</v>
      </c>
      <c r="H166" s="169"/>
      <c r="I166" s="169"/>
      <c r="J166" s="169"/>
      <c r="K166" s="170"/>
    </row>
    <row r="167" spans="1:11" x14ac:dyDescent="0.2">
      <c r="A167" s="191"/>
      <c r="B167" s="169"/>
      <c r="C167" s="837" t="s">
        <v>136</v>
      </c>
      <c r="D167" s="837"/>
      <c r="E167" s="837"/>
      <c r="F167" s="837"/>
      <c r="G167" s="837"/>
      <c r="H167" s="169"/>
      <c r="I167" s="169"/>
      <c r="J167" s="169"/>
      <c r="K167" s="170"/>
    </row>
    <row r="168" spans="1:11" x14ac:dyDescent="0.2">
      <c r="A168" s="191"/>
      <c r="B168" s="169"/>
      <c r="C168" s="837"/>
      <c r="D168" s="837"/>
      <c r="E168" s="837"/>
      <c r="F168" s="837"/>
      <c r="G168" s="837"/>
      <c r="H168" s="169"/>
      <c r="I168" s="169"/>
      <c r="J168" s="169"/>
      <c r="K168" s="170"/>
    </row>
    <row r="169" spans="1:11" ht="15" thickBot="1" x14ac:dyDescent="0.25">
      <c r="A169" s="193"/>
      <c r="B169" s="194"/>
      <c r="C169" s="194"/>
      <c r="D169" s="194"/>
      <c r="E169" s="194"/>
      <c r="F169" s="194"/>
      <c r="G169" s="194"/>
      <c r="H169" s="194"/>
      <c r="I169" s="194"/>
      <c r="J169" s="194"/>
      <c r="K169" s="195"/>
    </row>
    <row r="171" spans="1:11" ht="15" thickBot="1" x14ac:dyDescent="0.25"/>
    <row r="172" spans="1:11" ht="33.75" customHeight="1" thickBot="1" x14ac:dyDescent="0.25">
      <c r="A172" s="152" t="s">
        <v>120</v>
      </c>
      <c r="B172" s="852" t="str">
        <f>DESCRIPCION!A34</f>
        <v>i</v>
      </c>
      <c r="C172" s="853"/>
      <c r="D172" s="853"/>
      <c r="E172" s="853"/>
      <c r="F172" s="853"/>
      <c r="G172" s="853"/>
      <c r="H172" s="853"/>
      <c r="I172" s="854"/>
      <c r="J172" s="153" t="s">
        <v>350</v>
      </c>
      <c r="K172" s="151" t="str">
        <f>IF(J178="x","EXTREMA",IF(J180="x","ALTA",IF(J182="x","MODERADA",IF(J184="x","BAJA",""))))</f>
        <v/>
      </c>
    </row>
    <row r="173" spans="1:11" ht="16.5" thickBot="1" x14ac:dyDescent="0.25">
      <c r="A173" s="869" t="s">
        <v>122</v>
      </c>
      <c r="B173" s="870"/>
      <c r="C173" s="870"/>
      <c r="D173" s="871" t="str">
        <f>PROBABILIDAD!T19</f>
        <v xml:space="preserve"> </v>
      </c>
      <c r="E173" s="872"/>
      <c r="F173" s="869" t="s">
        <v>351</v>
      </c>
      <c r="G173" s="870"/>
      <c r="H173" s="870"/>
      <c r="I173" s="873"/>
      <c r="J173" s="874"/>
      <c r="K173" s="875"/>
    </row>
    <row r="174" spans="1:11" x14ac:dyDescent="0.2">
      <c r="A174" s="191"/>
      <c r="B174" s="169"/>
      <c r="C174" s="169"/>
      <c r="D174" s="169"/>
      <c r="E174" s="169"/>
      <c r="F174" s="169"/>
      <c r="G174" s="169"/>
      <c r="H174" s="169"/>
      <c r="I174" s="169"/>
      <c r="J174" s="187"/>
      <c r="K174" s="188"/>
    </row>
    <row r="175" spans="1:11" x14ac:dyDescent="0.2">
      <c r="A175" s="191"/>
      <c r="B175" s="169"/>
      <c r="C175" s="192"/>
      <c r="D175" s="169"/>
      <c r="E175" s="169"/>
      <c r="F175" s="169"/>
      <c r="G175" s="169"/>
      <c r="H175" s="169"/>
      <c r="I175" s="169"/>
      <c r="J175" s="187"/>
      <c r="K175" s="188"/>
    </row>
    <row r="176" spans="1:11" ht="31.5" customHeight="1" x14ac:dyDescent="0.2">
      <c r="A176" s="855" t="s">
        <v>122</v>
      </c>
      <c r="B176" s="169">
        <v>5</v>
      </c>
      <c r="C176" s="856"/>
      <c r="D176" s="835"/>
      <c r="E176" s="836"/>
      <c r="F176" s="836"/>
      <c r="G176" s="836"/>
      <c r="H176" s="169"/>
      <c r="I176" s="169"/>
      <c r="J176" s="850" t="s">
        <v>121</v>
      </c>
      <c r="K176" s="851"/>
    </row>
    <row r="177" spans="1:11" ht="15" x14ac:dyDescent="0.2">
      <c r="A177" s="855"/>
      <c r="B177" s="169" t="s">
        <v>124</v>
      </c>
      <c r="C177" s="857"/>
      <c r="D177" s="835"/>
      <c r="E177" s="836"/>
      <c r="F177" s="836"/>
      <c r="G177" s="836"/>
      <c r="H177" s="169"/>
      <c r="I177" s="169"/>
      <c r="J177" s="171"/>
      <c r="K177" s="172"/>
    </row>
    <row r="178" spans="1:11" ht="27.75" customHeight="1" x14ac:dyDescent="0.2">
      <c r="A178" s="855"/>
      <c r="B178" s="169">
        <v>4</v>
      </c>
      <c r="C178" s="858"/>
      <c r="D178" s="835"/>
      <c r="E178" s="835"/>
      <c r="F178" s="848"/>
      <c r="G178" s="836"/>
      <c r="H178" s="169"/>
      <c r="I178" s="169"/>
      <c r="J178" s="178" t="str">
        <f xml:space="preserve"> IF(OR(E176="X",F176="X",G176="x",F178="x",G178="X",F180="X",G180="X",G182="X" ),"x","")</f>
        <v/>
      </c>
      <c r="K178" s="172" t="s">
        <v>123</v>
      </c>
    </row>
    <row r="179" spans="1:11" ht="27.75" x14ac:dyDescent="0.2">
      <c r="A179" s="855"/>
      <c r="B179" s="169" t="s">
        <v>126</v>
      </c>
      <c r="C179" s="859"/>
      <c r="D179" s="835"/>
      <c r="E179" s="835"/>
      <c r="F179" s="848"/>
      <c r="G179" s="836"/>
      <c r="H179" s="169"/>
      <c r="I179" s="169"/>
      <c r="J179" s="179"/>
      <c r="K179" s="172"/>
    </row>
    <row r="180" spans="1:11" ht="32.25" customHeight="1" x14ac:dyDescent="0.2">
      <c r="A180" s="855"/>
      <c r="B180" s="169">
        <v>3</v>
      </c>
      <c r="C180" s="838"/>
      <c r="D180" s="833"/>
      <c r="E180" s="834"/>
      <c r="F180" s="848"/>
      <c r="G180" s="836"/>
      <c r="H180" s="169"/>
      <c r="I180" s="169"/>
      <c r="J180" s="180" t="str">
        <f xml:space="preserve"> IF(OR(C176="X",D176="X",D178="x",E178="x",E180="X",F182="X",F184="X",G184="X" ),"x","")</f>
        <v/>
      </c>
      <c r="K180" s="172" t="s">
        <v>125</v>
      </c>
    </row>
    <row r="181" spans="1:11" ht="27.75" x14ac:dyDescent="0.2">
      <c r="A181" s="855"/>
      <c r="B181" s="169" t="s">
        <v>128</v>
      </c>
      <c r="C181" s="849"/>
      <c r="D181" s="833"/>
      <c r="E181" s="835"/>
      <c r="F181" s="848"/>
      <c r="G181" s="836"/>
      <c r="H181" s="169"/>
      <c r="I181" s="169"/>
      <c r="J181" s="181"/>
      <c r="K181" s="172"/>
    </row>
    <row r="182" spans="1:11" ht="32.25" customHeight="1" x14ac:dyDescent="0.2">
      <c r="A182" s="855"/>
      <c r="B182" s="169">
        <v>2</v>
      </c>
      <c r="C182" s="838"/>
      <c r="D182" s="831"/>
      <c r="E182" s="832"/>
      <c r="F182" s="834"/>
      <c r="G182" s="836"/>
      <c r="H182" s="169"/>
      <c r="I182" s="169"/>
      <c r="J182" s="182" t="str">
        <f xml:space="preserve"> IF(OR(E182="X",D180="X",C178="x",E184="x" ),"x","")</f>
        <v/>
      </c>
      <c r="K182" s="172" t="s">
        <v>127</v>
      </c>
    </row>
    <row r="183" spans="1:11" ht="27.75" x14ac:dyDescent="0.2">
      <c r="A183" s="855"/>
      <c r="B183" s="169" t="s">
        <v>250</v>
      </c>
      <c r="C183" s="849"/>
      <c r="D183" s="831"/>
      <c r="E183" s="833"/>
      <c r="F183" s="835"/>
      <c r="G183" s="836"/>
      <c r="H183" s="169"/>
      <c r="I183" s="169"/>
      <c r="J183" s="181"/>
      <c r="K183" s="172"/>
    </row>
    <row r="184" spans="1:11" ht="27.75" x14ac:dyDescent="0.2">
      <c r="A184" s="855"/>
      <c r="B184" s="169">
        <v>1</v>
      </c>
      <c r="C184" s="838"/>
      <c r="D184" s="840"/>
      <c r="E184" s="842"/>
      <c r="F184" s="844"/>
      <c r="G184" s="846"/>
      <c r="H184" s="169"/>
      <c r="I184" s="169"/>
      <c r="J184" s="183" t="str">
        <f xml:space="preserve"> IF(OR(C180="X",C182="X",D182="x",D184="x",C184="x" ),"x","")</f>
        <v/>
      </c>
      <c r="K184" s="172" t="s">
        <v>129</v>
      </c>
    </row>
    <row r="185" spans="1:11" ht="24" customHeight="1" x14ac:dyDescent="0.2">
      <c r="A185" s="855"/>
      <c r="B185" s="169" t="s">
        <v>130</v>
      </c>
      <c r="C185" s="839"/>
      <c r="D185" s="841"/>
      <c r="E185" s="843"/>
      <c r="F185" s="845"/>
      <c r="G185" s="847"/>
      <c r="H185" s="169"/>
      <c r="I185" s="169"/>
      <c r="J185" s="169"/>
      <c r="K185" s="170"/>
    </row>
    <row r="186" spans="1:11" x14ac:dyDescent="0.2">
      <c r="A186" s="191"/>
      <c r="B186" s="169"/>
      <c r="C186" s="169">
        <v>1</v>
      </c>
      <c r="D186" s="169">
        <v>2</v>
      </c>
      <c r="E186" s="169">
        <v>3</v>
      </c>
      <c r="F186" s="169">
        <v>4</v>
      </c>
      <c r="G186" s="169">
        <v>5</v>
      </c>
      <c r="H186" s="169"/>
      <c r="I186" s="169"/>
      <c r="J186" s="169"/>
      <c r="K186" s="170"/>
    </row>
    <row r="187" spans="1:11" x14ac:dyDescent="0.2">
      <c r="A187" s="191"/>
      <c r="B187" s="169"/>
      <c r="C187" s="169" t="s">
        <v>131</v>
      </c>
      <c r="D187" s="169" t="s">
        <v>132</v>
      </c>
      <c r="E187" s="169" t="s">
        <v>133</v>
      </c>
      <c r="F187" s="169" t="s">
        <v>134</v>
      </c>
      <c r="G187" s="169" t="s">
        <v>135</v>
      </c>
      <c r="H187" s="169"/>
      <c r="I187" s="169"/>
      <c r="J187" s="169"/>
      <c r="K187" s="170"/>
    </row>
    <row r="188" spans="1:11" x14ac:dyDescent="0.2">
      <c r="A188" s="191"/>
      <c r="B188" s="169"/>
      <c r="C188" s="837" t="s">
        <v>136</v>
      </c>
      <c r="D188" s="837"/>
      <c r="E188" s="837"/>
      <c r="F188" s="837"/>
      <c r="G188" s="837"/>
      <c r="H188" s="169"/>
      <c r="I188" s="169"/>
      <c r="J188" s="169"/>
      <c r="K188" s="170"/>
    </row>
    <row r="189" spans="1:11" x14ac:dyDescent="0.2">
      <c r="A189" s="191"/>
      <c r="B189" s="169"/>
      <c r="C189" s="837"/>
      <c r="D189" s="837"/>
      <c r="E189" s="837"/>
      <c r="F189" s="837"/>
      <c r="G189" s="837"/>
      <c r="H189" s="169"/>
      <c r="I189" s="169"/>
      <c r="J189" s="169"/>
      <c r="K189" s="170"/>
    </row>
    <row r="190" spans="1:11" ht="15" thickBot="1" x14ac:dyDescent="0.25">
      <c r="A190" s="82"/>
      <c r="B190" s="83"/>
      <c r="C190" s="83"/>
      <c r="D190" s="83"/>
      <c r="E190" s="83"/>
      <c r="F190" s="83"/>
      <c r="G190" s="83"/>
      <c r="H190" s="83"/>
      <c r="I190" s="83"/>
      <c r="J190" s="83"/>
      <c r="K190" s="84"/>
    </row>
    <row r="191" spans="1:11" ht="15" thickBot="1" x14ac:dyDescent="0.25"/>
    <row r="192" spans="1:11" ht="33" customHeight="1" thickBot="1" x14ac:dyDescent="0.25">
      <c r="A192" s="152" t="s">
        <v>120</v>
      </c>
      <c r="B192" s="860" t="str">
        <f>DESCRIPCION!A37</f>
        <v>j</v>
      </c>
      <c r="C192" s="861"/>
      <c r="D192" s="861"/>
      <c r="E192" s="861"/>
      <c r="F192" s="861"/>
      <c r="G192" s="861"/>
      <c r="H192" s="861"/>
      <c r="I192" s="862"/>
      <c r="J192" s="153" t="s">
        <v>350</v>
      </c>
      <c r="K192" s="151" t="str">
        <f>IF(J198="x","EXTREMA",IF(J200="x","ALTA",IF(J202="x","MODERADA",IF(J204="x","BAJA",""))))</f>
        <v/>
      </c>
    </row>
    <row r="193" spans="1:11" ht="16.5" thickBot="1" x14ac:dyDescent="0.25">
      <c r="A193" s="869" t="s">
        <v>122</v>
      </c>
      <c r="B193" s="870"/>
      <c r="C193" s="870"/>
      <c r="D193" s="871" t="str">
        <f>PROBABILIDAD!T20</f>
        <v xml:space="preserve"> </v>
      </c>
      <c r="E193" s="872"/>
      <c r="F193" s="869" t="s">
        <v>351</v>
      </c>
      <c r="G193" s="870"/>
      <c r="H193" s="870"/>
      <c r="I193" s="873"/>
      <c r="J193" s="874"/>
      <c r="K193" s="875"/>
    </row>
    <row r="194" spans="1:11" x14ac:dyDescent="0.2">
      <c r="A194" s="191"/>
      <c r="B194" s="169"/>
      <c r="C194" s="169"/>
      <c r="D194" s="169"/>
      <c r="E194" s="169"/>
      <c r="F194" s="169"/>
      <c r="G194" s="169"/>
      <c r="H194" s="169"/>
      <c r="I194" s="169"/>
      <c r="J194" s="187"/>
      <c r="K194" s="188"/>
    </row>
    <row r="195" spans="1:11" x14ac:dyDescent="0.2">
      <c r="A195" s="191"/>
      <c r="B195" s="169"/>
      <c r="C195" s="192"/>
      <c r="D195" s="169"/>
      <c r="E195" s="169"/>
      <c r="F195" s="169"/>
      <c r="G195" s="169"/>
      <c r="H195" s="169"/>
      <c r="I195" s="169"/>
      <c r="J195" s="187"/>
      <c r="K195" s="188"/>
    </row>
    <row r="196" spans="1:11" ht="27" customHeight="1" x14ac:dyDescent="0.2">
      <c r="A196" s="855" t="s">
        <v>122</v>
      </c>
      <c r="B196" s="169">
        <v>5</v>
      </c>
      <c r="C196" s="856"/>
      <c r="D196" s="835"/>
      <c r="E196" s="836"/>
      <c r="F196" s="836"/>
      <c r="G196" s="836"/>
      <c r="H196" s="169"/>
      <c r="I196" s="169"/>
      <c r="J196" s="850" t="s">
        <v>121</v>
      </c>
      <c r="K196" s="851"/>
    </row>
    <row r="197" spans="1:11" ht="15" x14ac:dyDescent="0.2">
      <c r="A197" s="855"/>
      <c r="B197" s="169" t="s">
        <v>124</v>
      </c>
      <c r="C197" s="857"/>
      <c r="D197" s="835"/>
      <c r="E197" s="836"/>
      <c r="F197" s="836"/>
      <c r="G197" s="836"/>
      <c r="H197" s="169"/>
      <c r="I197" s="169"/>
      <c r="J197" s="171"/>
      <c r="K197" s="172"/>
    </row>
    <row r="198" spans="1:11" ht="30.75" customHeight="1" x14ac:dyDescent="0.2">
      <c r="A198" s="855"/>
      <c r="B198" s="169">
        <v>4</v>
      </c>
      <c r="C198" s="858"/>
      <c r="D198" s="835"/>
      <c r="E198" s="835"/>
      <c r="F198" s="848"/>
      <c r="G198" s="836"/>
      <c r="H198" s="169"/>
      <c r="I198" s="169"/>
      <c r="J198" s="178" t="str">
        <f xml:space="preserve"> IF(OR(E196="X",F196="X",G196="x",F198="x",G198="X",F200="X",G200="X",G202="X" ),"x","")</f>
        <v/>
      </c>
      <c r="K198" s="172" t="s">
        <v>123</v>
      </c>
    </row>
    <row r="199" spans="1:11" ht="27.75" x14ac:dyDescent="0.2">
      <c r="A199" s="855"/>
      <c r="B199" s="169" t="s">
        <v>126</v>
      </c>
      <c r="C199" s="859"/>
      <c r="D199" s="835"/>
      <c r="E199" s="835"/>
      <c r="F199" s="848"/>
      <c r="G199" s="836"/>
      <c r="H199" s="169"/>
      <c r="I199" s="169"/>
      <c r="J199" s="179"/>
      <c r="K199" s="172"/>
    </row>
    <row r="200" spans="1:11" ht="25.5" customHeight="1" x14ac:dyDescent="0.2">
      <c r="A200" s="855"/>
      <c r="B200" s="169">
        <v>3</v>
      </c>
      <c r="C200" s="838"/>
      <c r="D200" s="833"/>
      <c r="E200" s="834"/>
      <c r="F200" s="848"/>
      <c r="G200" s="836"/>
      <c r="H200" s="169"/>
      <c r="I200" s="169"/>
      <c r="J200" s="180" t="str">
        <f xml:space="preserve"> IF(OR(C196="X",D196="X",D198="x",E198="x",E200="X",F202="X",F204="X",G204="X" ),"x","")</f>
        <v/>
      </c>
      <c r="K200" s="172" t="s">
        <v>125</v>
      </c>
    </row>
    <row r="201" spans="1:11" ht="27.75" x14ac:dyDescent="0.2">
      <c r="A201" s="855"/>
      <c r="B201" s="169" t="s">
        <v>128</v>
      </c>
      <c r="C201" s="849"/>
      <c r="D201" s="833"/>
      <c r="E201" s="835"/>
      <c r="F201" s="848"/>
      <c r="G201" s="836"/>
      <c r="H201" s="169"/>
      <c r="I201" s="169"/>
      <c r="J201" s="181"/>
      <c r="K201" s="172"/>
    </row>
    <row r="202" spans="1:11" ht="32.25" customHeight="1" x14ac:dyDescent="0.2">
      <c r="A202" s="855"/>
      <c r="B202" s="169">
        <v>2</v>
      </c>
      <c r="C202" s="838"/>
      <c r="D202" s="831"/>
      <c r="E202" s="832"/>
      <c r="F202" s="834"/>
      <c r="G202" s="836"/>
      <c r="H202" s="169"/>
      <c r="I202" s="169"/>
      <c r="J202" s="182" t="str">
        <f xml:space="preserve"> IF(OR(C198="X",D200="X",E202="x",E204="x" ),"x","")</f>
        <v/>
      </c>
      <c r="K202" s="172" t="s">
        <v>127</v>
      </c>
    </row>
    <row r="203" spans="1:11" ht="27.75" x14ac:dyDescent="0.2">
      <c r="A203" s="855"/>
      <c r="B203" s="169" t="s">
        <v>250</v>
      </c>
      <c r="C203" s="849"/>
      <c r="D203" s="831"/>
      <c r="E203" s="833"/>
      <c r="F203" s="835"/>
      <c r="G203" s="836"/>
      <c r="H203" s="169"/>
      <c r="I203" s="169"/>
      <c r="J203" s="181"/>
      <c r="K203" s="172"/>
    </row>
    <row r="204" spans="1:11" ht="27.75" x14ac:dyDescent="0.2">
      <c r="A204" s="855"/>
      <c r="B204" s="169">
        <v>1</v>
      </c>
      <c r="C204" s="838"/>
      <c r="D204" s="840"/>
      <c r="E204" s="842"/>
      <c r="F204" s="844"/>
      <c r="G204" s="846"/>
      <c r="H204" s="169"/>
      <c r="I204" s="169"/>
      <c r="J204" s="183" t="str">
        <f xml:space="preserve"> IF(OR(C200="X",C202="X",D202="x",D204="x",C204="x" ),"x","")</f>
        <v/>
      </c>
      <c r="K204" s="172" t="s">
        <v>129</v>
      </c>
    </row>
    <row r="205" spans="1:11" ht="26.25" customHeight="1" x14ac:dyDescent="0.2">
      <c r="A205" s="855"/>
      <c r="B205" s="169" t="s">
        <v>130</v>
      </c>
      <c r="C205" s="839"/>
      <c r="D205" s="841"/>
      <c r="E205" s="843"/>
      <c r="F205" s="845"/>
      <c r="G205" s="847"/>
      <c r="H205" s="169"/>
      <c r="I205" s="169"/>
      <c r="J205" s="169"/>
      <c r="K205" s="170"/>
    </row>
    <row r="206" spans="1:11" x14ac:dyDescent="0.2">
      <c r="A206" s="191"/>
      <c r="B206" s="169"/>
      <c r="C206" s="169">
        <v>1</v>
      </c>
      <c r="D206" s="169">
        <v>2</v>
      </c>
      <c r="E206" s="169">
        <v>3</v>
      </c>
      <c r="F206" s="169">
        <v>4</v>
      </c>
      <c r="G206" s="169">
        <v>5</v>
      </c>
      <c r="H206" s="169"/>
      <c r="I206" s="169"/>
      <c r="J206" s="169"/>
      <c r="K206" s="170"/>
    </row>
    <row r="207" spans="1:11" x14ac:dyDescent="0.2">
      <c r="A207" s="191"/>
      <c r="B207" s="169"/>
      <c r="C207" s="169" t="s">
        <v>131</v>
      </c>
      <c r="D207" s="169" t="s">
        <v>132</v>
      </c>
      <c r="E207" s="169" t="s">
        <v>133</v>
      </c>
      <c r="F207" s="169" t="s">
        <v>134</v>
      </c>
      <c r="G207" s="169" t="s">
        <v>135</v>
      </c>
      <c r="H207" s="169"/>
      <c r="I207" s="169"/>
      <c r="J207" s="169"/>
      <c r="K207" s="170"/>
    </row>
    <row r="208" spans="1:11" x14ac:dyDescent="0.2">
      <c r="A208" s="191"/>
      <c r="B208" s="169"/>
      <c r="C208" s="837" t="s">
        <v>136</v>
      </c>
      <c r="D208" s="837"/>
      <c r="E208" s="837"/>
      <c r="F208" s="837"/>
      <c r="G208" s="837"/>
      <c r="H208" s="169"/>
      <c r="I208" s="169"/>
      <c r="J208" s="169"/>
      <c r="K208" s="170"/>
    </row>
    <row r="209" spans="1:11" x14ac:dyDescent="0.2">
      <c r="A209" s="191"/>
      <c r="B209" s="169"/>
      <c r="C209" s="837"/>
      <c r="D209" s="837"/>
      <c r="E209" s="837"/>
      <c r="F209" s="837"/>
      <c r="G209" s="837"/>
      <c r="H209" s="169"/>
      <c r="I209" s="169"/>
      <c r="J209" s="169"/>
      <c r="K209" s="170"/>
    </row>
    <row r="210" spans="1:11" ht="15" thickBot="1" x14ac:dyDescent="0.25">
      <c r="A210" s="82"/>
      <c r="B210" s="83"/>
      <c r="C210" s="83"/>
      <c r="D210" s="83"/>
      <c r="E210" s="83"/>
      <c r="F210" s="83"/>
      <c r="G210" s="83"/>
      <c r="H210" s="83"/>
      <c r="I210" s="83"/>
      <c r="J210" s="83"/>
      <c r="K210" s="84"/>
    </row>
  </sheetData>
  <sheetProtection selectLockedCells="1"/>
  <dataConsolidate/>
  <mergeCells count="344">
    <mergeCell ref="J75:K75"/>
    <mergeCell ref="G75:G76"/>
    <mergeCell ref="F75:F76"/>
    <mergeCell ref="E75:E76"/>
    <mergeCell ref="D75:D76"/>
    <mergeCell ref="C75:C76"/>
    <mergeCell ref="A75:A84"/>
    <mergeCell ref="B71:I71"/>
    <mergeCell ref="G83:G84"/>
    <mergeCell ref="F83:F84"/>
    <mergeCell ref="E83:E84"/>
    <mergeCell ref="D83:D84"/>
    <mergeCell ref="C83:C84"/>
    <mergeCell ref="E79:E80"/>
    <mergeCell ref="D79:D80"/>
    <mergeCell ref="C79:C80"/>
    <mergeCell ref="G77:G78"/>
    <mergeCell ref="F77:F78"/>
    <mergeCell ref="E77:E78"/>
    <mergeCell ref="D77:D78"/>
    <mergeCell ref="C77:C78"/>
    <mergeCell ref="A72:C72"/>
    <mergeCell ref="D72:E72"/>
    <mergeCell ref="F72:I72"/>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C97:C98"/>
    <mergeCell ref="D97:D98"/>
    <mergeCell ref="E97:E98"/>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E39:E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C95:C96"/>
    <mergeCell ref="D95:D96"/>
    <mergeCell ref="E95:E96"/>
    <mergeCell ref="F95:F96"/>
    <mergeCell ref="G95:G96"/>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Hoja3!$A$1:$A$5</xm:f>
          </x14:formula1>
          <xm:sqref>J12:K12 J32:K32 J52:K52 J72:K72 J92:K92 J112:K112 J132:K132 J152:K152 J173:K173 J193:K193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6" sqref="A6"/>
    </sheetView>
  </sheetViews>
  <sheetFormatPr baseColWidth="10" defaultRowHeight="15" x14ac:dyDescent="0.25"/>
  <sheetData>
    <row r="1" spans="1:1" x14ac:dyDescent="0.25">
      <c r="A1" t="s">
        <v>131</v>
      </c>
    </row>
    <row r="2" spans="1:1" x14ac:dyDescent="0.25">
      <c r="A2" t="s">
        <v>132</v>
      </c>
    </row>
    <row r="3" spans="1:1" x14ac:dyDescent="0.25">
      <c r="A3" t="s">
        <v>133</v>
      </c>
    </row>
    <row r="4" spans="1:1" x14ac:dyDescent="0.25">
      <c r="A4" t="s">
        <v>134</v>
      </c>
    </row>
    <row r="5" spans="1:1" x14ac:dyDescent="0.25">
      <c r="A5" t="s">
        <v>135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8" t="s">
        <v>137</v>
      </c>
    </row>
    <row r="2" spans="1:1" x14ac:dyDescent="0.25">
      <c r="A2" s="8"/>
    </row>
    <row r="3" spans="1:1" x14ac:dyDescent="0.25">
      <c r="A3" s="8" t="s">
        <v>138</v>
      </c>
    </row>
    <row r="4" spans="1:1" x14ac:dyDescent="0.25">
      <c r="A4" s="8" t="s">
        <v>139</v>
      </c>
    </row>
    <row r="6" spans="1:1" x14ac:dyDescent="0.25">
      <c r="A6" s="38" t="s">
        <v>140</v>
      </c>
    </row>
    <row r="7" spans="1:1" x14ac:dyDescent="0.25">
      <c r="A7" t="s">
        <v>80</v>
      </c>
    </row>
    <row r="8" spans="1:1" x14ac:dyDescent="0.25">
      <c r="A8" t="s">
        <v>141</v>
      </c>
    </row>
    <row r="9" spans="1:1" x14ac:dyDescent="0.25">
      <c r="A9" t="s">
        <v>142</v>
      </c>
    </row>
    <row r="10" spans="1:1" x14ac:dyDescent="0.25">
      <c r="A10" t="s">
        <v>143</v>
      </c>
    </row>
    <row r="11" spans="1:1" x14ac:dyDescent="0.25">
      <c r="A11" t="s">
        <v>144</v>
      </c>
    </row>
    <row r="12" spans="1:1" x14ac:dyDescent="0.25">
      <c r="A12" t="s">
        <v>145</v>
      </c>
    </row>
    <row r="13" spans="1:1" x14ac:dyDescent="0.25">
      <c r="A13" t="s">
        <v>146</v>
      </c>
    </row>
    <row r="14" spans="1:1" x14ac:dyDescent="0.25">
      <c r="A14" t="s">
        <v>147</v>
      </c>
    </row>
    <row r="15" spans="1:1" x14ac:dyDescent="0.25">
      <c r="A15" t="s">
        <v>148</v>
      </c>
    </row>
    <row r="16" spans="1:1" x14ac:dyDescent="0.25">
      <c r="A16" t="s">
        <v>149</v>
      </c>
    </row>
    <row r="19" spans="1:3" x14ac:dyDescent="0.25">
      <c r="A19" s="38" t="s">
        <v>136</v>
      </c>
    </row>
    <row r="20" spans="1:3" x14ac:dyDescent="0.25">
      <c r="A20" t="s">
        <v>92</v>
      </c>
    </row>
    <row r="21" spans="1:3" x14ac:dyDescent="0.25">
      <c r="A21" t="s">
        <v>150</v>
      </c>
    </row>
    <row r="22" spans="1:3" x14ac:dyDescent="0.25">
      <c r="A22" t="s">
        <v>151</v>
      </c>
    </row>
    <row r="23" spans="1:3" x14ac:dyDescent="0.25">
      <c r="A23" t="s">
        <v>152</v>
      </c>
    </row>
    <row r="24" spans="1:3" x14ac:dyDescent="0.25">
      <c r="A24" t="s">
        <v>153</v>
      </c>
    </row>
    <row r="25" spans="1:3" x14ac:dyDescent="0.25">
      <c r="A25" t="s">
        <v>154</v>
      </c>
    </row>
    <row r="28" spans="1:3" ht="141" customHeight="1" x14ac:dyDescent="0.25">
      <c r="A28" s="46" t="s">
        <v>155</v>
      </c>
      <c r="B28" s="48" t="s">
        <v>156</v>
      </c>
      <c r="C28" s="48" t="s">
        <v>157</v>
      </c>
    </row>
    <row r="29" spans="1:3" ht="144" customHeight="1" x14ac:dyDescent="0.25">
      <c r="A29" t="s">
        <v>158</v>
      </c>
      <c r="B29" s="39" t="s">
        <v>159</v>
      </c>
      <c r="C29" s="47" t="s">
        <v>160</v>
      </c>
    </row>
    <row r="30" spans="1:3" ht="135" x14ac:dyDescent="0.25">
      <c r="A30" s="44" t="s">
        <v>161</v>
      </c>
      <c r="B30" s="37" t="s">
        <v>162</v>
      </c>
      <c r="C30" s="47" t="s">
        <v>163</v>
      </c>
    </row>
    <row r="31" spans="1:3" ht="102.75" x14ac:dyDescent="0.25">
      <c r="A31" t="s">
        <v>164</v>
      </c>
      <c r="B31" s="37" t="s">
        <v>165</v>
      </c>
      <c r="C31" s="47" t="s">
        <v>166</v>
      </c>
    </row>
    <row r="32" spans="1:3" ht="102.75" x14ac:dyDescent="0.25">
      <c r="A32" t="s">
        <v>167</v>
      </c>
      <c r="B32" s="37" t="s">
        <v>168</v>
      </c>
      <c r="C32" s="47" t="s">
        <v>169</v>
      </c>
    </row>
    <row r="34" spans="1:3" x14ac:dyDescent="0.25">
      <c r="A34" t="s">
        <v>170</v>
      </c>
      <c r="C34" s="49" t="s">
        <v>171</v>
      </c>
    </row>
    <row r="35" spans="1:3" x14ac:dyDescent="0.25">
      <c r="A35">
        <v>1</v>
      </c>
      <c r="B35">
        <f>IF(' IMPACTO RIESGOS CORRUPCION'!D13="X",1,0)</f>
        <v>1</v>
      </c>
    </row>
    <row r="36" spans="1:3" x14ac:dyDescent="0.25">
      <c r="A36">
        <v>2</v>
      </c>
      <c r="B36">
        <f>IF(' IMPACTO RIESGOS CORRUPCION'!D14="X",1,0)</f>
        <v>1</v>
      </c>
      <c r="C36" s="24" t="s">
        <v>138</v>
      </c>
    </row>
    <row r="37" spans="1:3" x14ac:dyDescent="0.25">
      <c r="A37">
        <v>3</v>
      </c>
      <c r="B37">
        <f>IF(' IMPACTO RIESGOS CORRUPCION'!D15="X",1,0)</f>
        <v>1</v>
      </c>
    </row>
    <row r="38" spans="1:3" x14ac:dyDescent="0.25">
      <c r="A38">
        <v>4</v>
      </c>
      <c r="B38">
        <f>IF(' IMPACTO RIESGOS CORRUPCION'!D16="X",1,0)</f>
        <v>0</v>
      </c>
    </row>
    <row r="39" spans="1:3" x14ac:dyDescent="0.25">
      <c r="A39">
        <v>5</v>
      </c>
      <c r="B39">
        <f>IF(' IMPACTO RIESGOS CORRUPCION'!D17="X",1,0)</f>
        <v>1</v>
      </c>
    </row>
    <row r="40" spans="1:3" x14ac:dyDescent="0.25">
      <c r="A40">
        <v>6</v>
      </c>
      <c r="B40">
        <f>IF(' IMPACTO RIESGOS CORRUPCION'!D18="X",1,0)</f>
        <v>1</v>
      </c>
    </row>
    <row r="41" spans="1:3" x14ac:dyDescent="0.25">
      <c r="A41">
        <v>7</v>
      </c>
      <c r="B41">
        <f>IF(' IMPACTO RIESGOS CORRUPCION'!D19="X",1,0)</f>
        <v>1</v>
      </c>
    </row>
    <row r="42" spans="1:3" x14ac:dyDescent="0.25">
      <c r="A42">
        <v>8</v>
      </c>
      <c r="B42">
        <f>IF(' IMPACTO RIESGOS CORRUPCION'!D20="X",1,0)</f>
        <v>1</v>
      </c>
    </row>
    <row r="43" spans="1:3" x14ac:dyDescent="0.25">
      <c r="A43">
        <v>9</v>
      </c>
      <c r="B43">
        <f>IF(' IMPACTO RIESGOS CORRUPCION'!D21="X",1,0)</f>
        <v>0</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1</v>
      </c>
    </row>
    <row r="48" spans="1:3" x14ac:dyDescent="0.25">
      <c r="A48">
        <v>14</v>
      </c>
      <c r="B48">
        <f>IF(' IMPACTO RIESGOS CORRUPCION'!D26="X",1,0)</f>
        <v>1</v>
      </c>
    </row>
    <row r="49" spans="1:2" x14ac:dyDescent="0.25">
      <c r="A49">
        <v>15</v>
      </c>
      <c r="B49">
        <f>IF(' IMPACTO RIESGOS CORRUPCION'!D27="X",1,0)</f>
        <v>1</v>
      </c>
    </row>
    <row r="50" spans="1:2" x14ac:dyDescent="0.25">
      <c r="A50">
        <v>16</v>
      </c>
      <c r="B50">
        <f>IF(' IMPACTO RIESGOS CORRUPCION'!D28="X",1,0)</f>
        <v>1</v>
      </c>
    </row>
    <row r="51" spans="1:2" x14ac:dyDescent="0.25">
      <c r="A51">
        <v>17</v>
      </c>
      <c r="B51">
        <f>IF(' IMPACTO RIESGOS CORRUPCION'!D29="X",1,0)</f>
        <v>1</v>
      </c>
    </row>
    <row r="52" spans="1:2" x14ac:dyDescent="0.25">
      <c r="A52">
        <v>18</v>
      </c>
      <c r="B52">
        <f>IF(' IMPACTO RIESGOS CORRUPCION'!D30="X",1,0)</f>
        <v>1</v>
      </c>
    </row>
    <row r="53" spans="1:2" x14ac:dyDescent="0.25">
      <c r="A53">
        <v>19</v>
      </c>
      <c r="B53">
        <f>IF(' IMPACTO RIESGOS CORRUPCION'!D31="X",1,0)</f>
        <v>1</v>
      </c>
    </row>
    <row r="54" spans="1:2" x14ac:dyDescent="0.25">
      <c r="A54" t="s">
        <v>172</v>
      </c>
      <c r="B54">
        <f>SUM(B35:B53)</f>
        <v>17</v>
      </c>
    </row>
    <row r="57" spans="1:2" x14ac:dyDescent="0.25">
      <c r="A57" t="s">
        <v>173</v>
      </c>
    </row>
    <row r="58" spans="1:2" x14ac:dyDescent="0.25">
      <c r="A58">
        <v>1</v>
      </c>
      <c r="B58">
        <f>IF(' IMPACTO RIESGOS CORRUPCION'!D36="X",1,0)</f>
        <v>1</v>
      </c>
    </row>
    <row r="59" spans="1:2" x14ac:dyDescent="0.25">
      <c r="A59">
        <v>2</v>
      </c>
      <c r="B59">
        <f>IF(' IMPACTO RIESGOS CORRUPCION'!D37="X",1,0)</f>
        <v>1</v>
      </c>
    </row>
    <row r="60" spans="1:2" x14ac:dyDescent="0.25">
      <c r="A60">
        <v>3</v>
      </c>
      <c r="B60">
        <f>IF(' IMPACTO RIESGOS CORRUPCION'!D38="X",1,0)</f>
        <v>1</v>
      </c>
    </row>
    <row r="61" spans="1:2" x14ac:dyDescent="0.25">
      <c r="A61">
        <v>4</v>
      </c>
      <c r="B61">
        <f>IF(' IMPACTO RIESGOS CORRUPCION'!D39="X",1,0)</f>
        <v>1</v>
      </c>
    </row>
    <row r="62" spans="1:2" x14ac:dyDescent="0.25">
      <c r="A62">
        <v>5</v>
      </c>
      <c r="B62">
        <f>IF(' IMPACTO RIESGOS CORRUPCION'!D40="X",1,0)</f>
        <v>1</v>
      </c>
    </row>
    <row r="63" spans="1:2" x14ac:dyDescent="0.25">
      <c r="A63">
        <v>6</v>
      </c>
      <c r="B63">
        <f>IF(' IMPACTO RIESGOS CORRUPCION'!D41="X",1,0)</f>
        <v>1</v>
      </c>
    </row>
    <row r="64" spans="1:2" x14ac:dyDescent="0.25">
      <c r="A64">
        <v>7</v>
      </c>
      <c r="B64">
        <f>IF(' IMPACTO RIESGOS CORRUPCION'!D42="X",1,0)</f>
        <v>1</v>
      </c>
    </row>
    <row r="65" spans="1:2" x14ac:dyDescent="0.25">
      <c r="A65">
        <v>8</v>
      </c>
      <c r="B65">
        <f>IF(' IMPACTO RIESGOS CORRUPCION'!D43="X",1,0)</f>
        <v>1</v>
      </c>
    </row>
    <row r="66" spans="1:2" x14ac:dyDescent="0.25">
      <c r="A66">
        <v>9</v>
      </c>
      <c r="B66">
        <f>IF(' IMPACTO RIESGOS CORRUPCION'!D44="X",1,0)</f>
        <v>0</v>
      </c>
    </row>
    <row r="67" spans="1:2" x14ac:dyDescent="0.25">
      <c r="A67">
        <v>10</v>
      </c>
      <c r="B67">
        <f>IF(' IMPACTO RIESGOS CORRUPCION'!D45="X",1,0)</f>
        <v>1</v>
      </c>
    </row>
    <row r="68" spans="1:2" x14ac:dyDescent="0.25">
      <c r="A68">
        <v>11</v>
      </c>
      <c r="B68">
        <f>IF(' IMPACTO RIESGOS CORRUPCION'!D46="X",1,0)</f>
        <v>1</v>
      </c>
    </row>
    <row r="69" spans="1:2" x14ac:dyDescent="0.25">
      <c r="A69">
        <v>12</v>
      </c>
      <c r="B69">
        <f>IF(' IMPACTO RIESGOS CORRUPCION'!D47="X",1,0)</f>
        <v>1</v>
      </c>
    </row>
    <row r="70" spans="1:2" x14ac:dyDescent="0.25">
      <c r="A70">
        <v>13</v>
      </c>
      <c r="B70">
        <f>IF(' IMPACTO RIESGOS CORRUPCION'!D48="X",1,0)</f>
        <v>1</v>
      </c>
    </row>
    <row r="71" spans="1:2" x14ac:dyDescent="0.25">
      <c r="A71">
        <v>14</v>
      </c>
      <c r="B71">
        <f>IF(' IMPACTO RIESGOS CORRUPCION'!D49="X",1,0)</f>
        <v>1</v>
      </c>
    </row>
    <row r="72" spans="1:2" x14ac:dyDescent="0.25">
      <c r="A72">
        <v>15</v>
      </c>
      <c r="B72">
        <f>IF(' IMPACTO RIESGOS CORRUPCION'!D50="X",1,0)</f>
        <v>1</v>
      </c>
    </row>
    <row r="73" spans="1:2" x14ac:dyDescent="0.25">
      <c r="A73">
        <v>16</v>
      </c>
      <c r="B73">
        <f>IF(' IMPACTO RIESGOS CORRUPCION'!D51="X",1,0)</f>
        <v>1</v>
      </c>
    </row>
    <row r="74" spans="1:2" x14ac:dyDescent="0.25">
      <c r="A74">
        <v>17</v>
      </c>
      <c r="B74">
        <f>IF(' IMPACTO RIESGOS CORRUPCION'!D52="X",1,0)</f>
        <v>1</v>
      </c>
    </row>
    <row r="75" spans="1:2" x14ac:dyDescent="0.25">
      <c r="A75">
        <v>18</v>
      </c>
      <c r="B75">
        <f>IF(' IMPACTO RIESGOS CORRUPCION'!D53="X",1,0)</f>
        <v>1</v>
      </c>
    </row>
    <row r="76" spans="1:2" x14ac:dyDescent="0.25">
      <c r="A76">
        <v>19</v>
      </c>
      <c r="B76">
        <f>IF(' IMPACTO RIESGOS CORRUPCION'!D54="X",1,0)</f>
        <v>0</v>
      </c>
    </row>
    <row r="77" spans="1:2" x14ac:dyDescent="0.25">
      <c r="A77" t="s">
        <v>172</v>
      </c>
      <c r="B77">
        <f>SUM(B58:B76)</f>
        <v>17</v>
      </c>
    </row>
    <row r="80" spans="1:2" x14ac:dyDescent="0.25">
      <c r="A80" t="s">
        <v>174</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172</v>
      </c>
      <c r="B100">
        <f>SUM(B81:B99)</f>
        <v>0</v>
      </c>
    </row>
    <row r="103" spans="1:2" x14ac:dyDescent="0.25">
      <c r="A103" t="s">
        <v>175</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172</v>
      </c>
      <c r="B123">
        <f>SUM(B104:B122)</f>
        <v>0</v>
      </c>
    </row>
    <row r="126" spans="1:2" x14ac:dyDescent="0.25">
      <c r="A126" t="s">
        <v>175</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172</v>
      </c>
      <c r="B146">
        <f>SUM(B127:B145)</f>
        <v>0</v>
      </c>
    </row>
    <row r="150" spans="1:2" x14ac:dyDescent="0.25">
      <c r="A150" t="s">
        <v>176</v>
      </c>
    </row>
    <row r="151" spans="1:2" x14ac:dyDescent="0.25">
      <c r="A151" s="43" t="s">
        <v>177</v>
      </c>
    </row>
    <row r="152" spans="1:2" x14ac:dyDescent="0.25">
      <c r="A152" t="s">
        <v>178</v>
      </c>
    </row>
    <row r="153" spans="1:2" x14ac:dyDescent="0.25">
      <c r="A153" t="s">
        <v>179</v>
      </c>
    </row>
    <row r="154" spans="1:2" x14ac:dyDescent="0.25">
      <c r="A154" t="s">
        <v>180</v>
      </c>
    </row>
    <row r="155" spans="1:2" x14ac:dyDescent="0.25">
      <c r="A155" t="s">
        <v>178</v>
      </c>
    </row>
    <row r="156" spans="1:2" x14ac:dyDescent="0.25">
      <c r="A156" t="s">
        <v>181</v>
      </c>
    </row>
    <row r="157" spans="1:2" x14ac:dyDescent="0.25">
      <c r="A157" t="s">
        <v>182</v>
      </c>
    </row>
    <row r="159" spans="1:2" x14ac:dyDescent="0.25">
      <c r="A159" s="43" t="s">
        <v>183</v>
      </c>
      <c r="B159" t="s">
        <v>139</v>
      </c>
    </row>
    <row r="160" spans="1:2" x14ac:dyDescent="0.25">
      <c r="A160" t="s">
        <v>178</v>
      </c>
    </row>
    <row r="161" spans="1:1" x14ac:dyDescent="0.25">
      <c r="A161" t="s">
        <v>184</v>
      </c>
    </row>
    <row r="162" spans="1:1" x14ac:dyDescent="0.25">
      <c r="A162" t="s">
        <v>185</v>
      </c>
    </row>
    <row r="164" spans="1:1" x14ac:dyDescent="0.25">
      <c r="A164" s="43" t="s">
        <v>186</v>
      </c>
    </row>
    <row r="165" spans="1:1" x14ac:dyDescent="0.25">
      <c r="A165" t="s">
        <v>178</v>
      </c>
    </row>
    <row r="166" spans="1:1" x14ac:dyDescent="0.25">
      <c r="A166" t="s">
        <v>187</v>
      </c>
    </row>
    <row r="167" spans="1:1" x14ac:dyDescent="0.25">
      <c r="A167" t="s">
        <v>188</v>
      </c>
    </row>
    <row r="168" spans="1:1" x14ac:dyDescent="0.25">
      <c r="A168" t="s">
        <v>189</v>
      </c>
    </row>
    <row r="170" spans="1:1" x14ac:dyDescent="0.25">
      <c r="A170" s="43" t="s">
        <v>190</v>
      </c>
    </row>
    <row r="171" spans="1:1" x14ac:dyDescent="0.25">
      <c r="A171" t="s">
        <v>178</v>
      </c>
    </row>
    <row r="172" spans="1:1" x14ac:dyDescent="0.25">
      <c r="A172" t="s">
        <v>191</v>
      </c>
    </row>
    <row r="173" spans="1:1" x14ac:dyDescent="0.25">
      <c r="A173" t="s">
        <v>192</v>
      </c>
    </row>
    <row r="175" spans="1:1" x14ac:dyDescent="0.25">
      <c r="A175" s="43" t="s">
        <v>193</v>
      </c>
    </row>
    <row r="176" spans="1:1" x14ac:dyDescent="0.25">
      <c r="A176" t="s">
        <v>178</v>
      </c>
    </row>
    <row r="177" spans="1:1" x14ac:dyDescent="0.25">
      <c r="A177" t="s">
        <v>194</v>
      </c>
    </row>
    <row r="178" spans="1:1" x14ac:dyDescent="0.25">
      <c r="A178" t="s">
        <v>195</v>
      </c>
    </row>
    <row r="180" spans="1:1" x14ac:dyDescent="0.25">
      <c r="A180" s="43" t="s">
        <v>196</v>
      </c>
    </row>
    <row r="181" spans="1:1" x14ac:dyDescent="0.25">
      <c r="A181" t="s">
        <v>178</v>
      </c>
    </row>
    <row r="182" spans="1:1" x14ac:dyDescent="0.25">
      <c r="A182" t="s">
        <v>197</v>
      </c>
    </row>
    <row r="183" spans="1:1" x14ac:dyDescent="0.25">
      <c r="A183" t="s">
        <v>198</v>
      </c>
    </row>
    <row r="184" spans="1:1" x14ac:dyDescent="0.25">
      <c r="A184" t="s">
        <v>199</v>
      </c>
    </row>
    <row r="186" spans="1:1" x14ac:dyDescent="0.25">
      <c r="A186" s="43" t="s">
        <v>200</v>
      </c>
    </row>
    <row r="187" spans="1:1" x14ac:dyDescent="0.25">
      <c r="A187" t="s">
        <v>178</v>
      </c>
    </row>
    <row r="188" spans="1:1" x14ac:dyDescent="0.25">
      <c r="A188" t="s">
        <v>201</v>
      </c>
    </row>
    <row r="189" spans="1:1" x14ac:dyDescent="0.25">
      <c r="A189" t="s">
        <v>202</v>
      </c>
    </row>
    <row r="190" spans="1:1" x14ac:dyDescent="0.25">
      <c r="A190" t="s">
        <v>203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7" sqref="C7"/>
    </sheetView>
  </sheetViews>
  <sheetFormatPr baseColWidth="10" defaultRowHeight="15" x14ac:dyDescent="0.25"/>
  <sheetData>
    <row r="1" spans="1:3" x14ac:dyDescent="0.25">
      <c r="A1" t="s">
        <v>352</v>
      </c>
      <c r="C1" t="s">
        <v>131</v>
      </c>
    </row>
    <row r="2" spans="1:3" x14ac:dyDescent="0.25">
      <c r="A2" t="s">
        <v>250</v>
      </c>
      <c r="C2" t="s">
        <v>132</v>
      </c>
    </row>
    <row r="3" spans="1:3" x14ac:dyDescent="0.25">
      <c r="A3" t="s">
        <v>128</v>
      </c>
      <c r="C3" t="s">
        <v>133</v>
      </c>
    </row>
    <row r="4" spans="1:3" x14ac:dyDescent="0.25">
      <c r="A4" t="s">
        <v>126</v>
      </c>
      <c r="C4" t="s">
        <v>134</v>
      </c>
    </row>
    <row r="5" spans="1:3" x14ac:dyDescent="0.25">
      <c r="A5" t="s">
        <v>353</v>
      </c>
      <c r="C5" t="s">
        <v>135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7030A0"/>
  </sheetPr>
  <dimension ref="A1:HV337"/>
  <sheetViews>
    <sheetView topLeftCell="D53" zoomScale="70" zoomScaleNormal="70" workbookViewId="0">
      <selection activeCell="I55" sqref="I55:I61"/>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5703125" style="1" customWidth="1"/>
    <col min="12" max="12" width="23.28515625" style="1" customWidth="1"/>
    <col min="13" max="16384" width="11.42578125" style="1"/>
  </cols>
  <sheetData>
    <row r="1" spans="1:230" customFormat="1" ht="15.75" customHeight="1" x14ac:dyDescent="0.25">
      <c r="A1" s="1052"/>
      <c r="B1" s="1021" t="str">
        <f>CONTEXTO!B1</f>
        <v>PROCESO: GESTION CONTRACTUAL</v>
      </c>
      <c r="C1" s="1022"/>
      <c r="D1" s="1022"/>
      <c r="E1" s="1022"/>
      <c r="F1" s="1022"/>
      <c r="G1" s="1022"/>
      <c r="H1" s="1023"/>
      <c r="I1" s="512" t="s">
        <v>494</v>
      </c>
      <c r="J1" s="512"/>
      <c r="K1" s="1008"/>
    </row>
    <row r="2" spans="1:230" customFormat="1" ht="15.75" customHeight="1" x14ac:dyDescent="0.25">
      <c r="A2" s="543"/>
      <c r="B2" s="1024"/>
      <c r="C2" s="1025"/>
      <c r="D2" s="1025"/>
      <c r="E2" s="1025"/>
      <c r="F2" s="1025"/>
      <c r="G2" s="1025"/>
      <c r="H2" s="1026"/>
      <c r="I2" s="517" t="s">
        <v>487</v>
      </c>
      <c r="J2" s="517"/>
      <c r="K2" s="1009"/>
    </row>
    <row r="3" spans="1:230" customFormat="1" ht="36" customHeight="1" x14ac:dyDescent="0.25">
      <c r="A3" s="543"/>
      <c r="B3" s="1027" t="s">
        <v>204</v>
      </c>
      <c r="C3" s="1027"/>
      <c r="D3" s="1027"/>
      <c r="E3" s="1027"/>
      <c r="F3" s="1027"/>
      <c r="G3" s="1027"/>
      <c r="H3" s="1027"/>
      <c r="I3" s="517" t="s">
        <v>488</v>
      </c>
      <c r="J3" s="517"/>
      <c r="K3" s="1009"/>
    </row>
    <row r="4" spans="1:230" customFormat="1" ht="15.75" customHeight="1" thickBot="1" x14ac:dyDescent="0.3">
      <c r="A4" s="544"/>
      <c r="B4" s="1028"/>
      <c r="C4" s="1028"/>
      <c r="D4" s="1028"/>
      <c r="E4" s="1028"/>
      <c r="F4" s="1028"/>
      <c r="G4" s="1028"/>
      <c r="H4" s="1028"/>
      <c r="I4" s="562" t="s">
        <v>506</v>
      </c>
      <c r="J4" s="562"/>
      <c r="K4" s="1010"/>
    </row>
    <row r="5" spans="1:230" ht="15" thickBot="1" x14ac:dyDescent="0.25">
      <c r="B5" s="644"/>
      <c r="C5" s="644"/>
      <c r="D5" s="644"/>
      <c r="E5" s="644"/>
      <c r="F5" s="644"/>
      <c r="G5" s="644"/>
    </row>
    <row r="6" spans="1:230" customFormat="1" ht="24" customHeight="1" x14ac:dyDescent="0.25">
      <c r="A6" s="1015" t="str">
        <f>CONTEXTO!A8</f>
        <v>PROCESO: GESTIÓN CONTRACTUAL</v>
      </c>
      <c r="B6" s="1016"/>
      <c r="C6" s="1016"/>
      <c r="D6" s="1016"/>
      <c r="E6" s="1016"/>
      <c r="F6" s="1016"/>
      <c r="G6" s="1016"/>
      <c r="H6" s="1016"/>
      <c r="I6" s="1016"/>
      <c r="J6" s="1016"/>
      <c r="K6" s="1017"/>
    </row>
    <row r="7" spans="1:230" customFormat="1" ht="54.75" customHeight="1" thickBot="1" x14ac:dyDescent="0.3">
      <c r="A7" s="1018" t="str">
        <f>+CONTEXTO!A9</f>
        <v>OBJETIVO: CONTRIBUIR ANUALMENTE EN LA GESTION DE ADQUISICION DE BIENES Y SERVICIOS REQUERIDOS EN LA OPERACIÓN DE LOS PROCESOS DE LA ENTIDAD CUMPLIENDO LA NORMATIVIDAD CONTRACTUAL VIGENTE.</v>
      </c>
      <c r="B7" s="1019"/>
      <c r="C7" s="1019"/>
      <c r="D7" s="1019"/>
      <c r="E7" s="1019"/>
      <c r="F7" s="1019"/>
      <c r="G7" s="1019"/>
      <c r="H7" s="1019"/>
      <c r="I7" s="1019"/>
      <c r="J7" s="1019"/>
      <c r="K7" s="1020"/>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D7" s="71"/>
      <c r="DE7" s="71"/>
      <c r="DF7" s="71"/>
      <c r="DG7" s="71"/>
      <c r="DH7" s="71"/>
      <c r="DI7" s="71"/>
      <c r="DJ7" s="71"/>
      <c r="DK7" s="71"/>
      <c r="DL7" s="71"/>
      <c r="DM7" s="71"/>
      <c r="DN7" s="71"/>
      <c r="DO7" s="71"/>
      <c r="DP7" s="71"/>
      <c r="DQ7" s="71"/>
      <c r="DR7" s="71"/>
      <c r="DS7" s="71"/>
      <c r="DT7" s="71"/>
      <c r="DU7" s="71"/>
      <c r="DV7" s="71"/>
      <c r="DW7" s="71"/>
      <c r="DX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FL7" s="71"/>
      <c r="FM7" s="71"/>
      <c r="FN7" s="71"/>
      <c r="FO7" s="71"/>
      <c r="FP7" s="71"/>
      <c r="FQ7" s="71"/>
      <c r="FR7" s="71"/>
      <c r="FS7" s="71"/>
      <c r="FT7" s="71"/>
      <c r="FU7" s="71"/>
      <c r="FV7" s="71"/>
      <c r="FW7" s="71"/>
      <c r="FX7" s="71"/>
      <c r="FY7" s="71"/>
      <c r="FZ7" s="71"/>
      <c r="GA7" s="71"/>
      <c r="GB7" s="71"/>
      <c r="GC7" s="71"/>
      <c r="GD7" s="71"/>
      <c r="GE7" s="71"/>
      <c r="GF7" s="71"/>
      <c r="GG7" s="71"/>
      <c r="GH7" s="71"/>
      <c r="GI7" s="71"/>
      <c r="GJ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row>
    <row r="8" spans="1:230" ht="15" thickBot="1" x14ac:dyDescent="0.25">
      <c r="C8" s="32"/>
      <c r="D8" s="32"/>
      <c r="E8" s="32"/>
      <c r="F8" s="32"/>
      <c r="G8" s="32"/>
      <c r="H8" s="3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c r="DH8" s="62"/>
      <c r="DI8" s="62"/>
      <c r="DJ8" s="62"/>
      <c r="DK8" s="62"/>
      <c r="DL8" s="62"/>
      <c r="DM8" s="62"/>
      <c r="DN8" s="62"/>
      <c r="DO8" s="62"/>
      <c r="DP8" s="62"/>
      <c r="DQ8" s="62"/>
      <c r="DR8" s="62"/>
      <c r="DS8" s="62"/>
      <c r="DT8" s="62"/>
      <c r="DU8" s="62"/>
      <c r="DV8" s="62"/>
      <c r="DW8" s="62"/>
      <c r="DX8" s="62"/>
      <c r="DY8" s="62"/>
      <c r="DZ8" s="62"/>
      <c r="EA8" s="62"/>
      <c r="EB8" s="62"/>
      <c r="EC8" s="62"/>
      <c r="ED8" s="62"/>
      <c r="EE8" s="62"/>
      <c r="EF8" s="62"/>
      <c r="EG8" s="62"/>
      <c r="EH8" s="62"/>
      <c r="EI8" s="62"/>
      <c r="EJ8" s="62"/>
      <c r="EK8" s="62"/>
      <c r="EL8" s="62"/>
      <c r="EM8" s="62"/>
      <c r="EN8" s="62"/>
      <c r="EO8" s="62"/>
      <c r="EP8" s="62"/>
      <c r="EQ8" s="62"/>
      <c r="ER8" s="62"/>
      <c r="ES8" s="62"/>
      <c r="ET8" s="62"/>
      <c r="EU8" s="62"/>
      <c r="EV8" s="62"/>
      <c r="EW8" s="62"/>
      <c r="EX8" s="62"/>
      <c r="EY8" s="62"/>
      <c r="EZ8" s="62"/>
      <c r="FA8" s="62"/>
      <c r="FB8" s="62"/>
      <c r="FC8" s="62"/>
      <c r="FD8" s="62"/>
      <c r="FE8" s="62"/>
      <c r="FF8" s="62"/>
      <c r="FG8" s="62"/>
      <c r="FH8" s="62"/>
      <c r="FI8" s="62"/>
      <c r="FJ8" s="62"/>
      <c r="FK8" s="62"/>
      <c r="FL8" s="62"/>
      <c r="FM8" s="62"/>
      <c r="FN8" s="62"/>
      <c r="FO8" s="62"/>
      <c r="FP8" s="62"/>
      <c r="FQ8" s="62"/>
      <c r="FR8" s="62"/>
      <c r="FS8" s="62"/>
      <c r="FT8" s="62"/>
      <c r="FU8" s="62"/>
      <c r="FV8" s="62"/>
      <c r="FW8" s="62"/>
      <c r="FX8" s="62"/>
      <c r="FY8" s="62"/>
      <c r="FZ8" s="62"/>
      <c r="GA8" s="62"/>
      <c r="GB8" s="62"/>
      <c r="GC8" s="62"/>
      <c r="GD8" s="62"/>
      <c r="GE8" s="62"/>
      <c r="GF8" s="62"/>
      <c r="GG8" s="62"/>
      <c r="GH8" s="62"/>
      <c r="GI8" s="62"/>
      <c r="GJ8" s="62"/>
      <c r="GK8" s="62"/>
      <c r="GL8" s="62"/>
      <c r="GM8" s="62"/>
      <c r="GN8" s="62"/>
      <c r="GO8" s="62"/>
      <c r="GP8" s="62"/>
      <c r="GQ8" s="62"/>
      <c r="GR8" s="62"/>
      <c r="GS8" s="62"/>
      <c r="GT8" s="62"/>
      <c r="GU8" s="62"/>
      <c r="GV8" s="62"/>
      <c r="GW8" s="62"/>
      <c r="GX8" s="62"/>
      <c r="GY8" s="62"/>
      <c r="GZ8" s="62"/>
      <c r="HA8" s="62"/>
      <c r="HB8" s="62"/>
      <c r="HC8" s="62"/>
      <c r="HD8" s="62"/>
      <c r="HE8" s="62"/>
      <c r="HF8" s="62"/>
      <c r="HG8" s="62"/>
      <c r="HH8" s="62"/>
      <c r="HI8" s="62"/>
      <c r="HJ8" s="62"/>
      <c r="HK8" s="62"/>
      <c r="HL8" s="62"/>
      <c r="HM8" s="62"/>
      <c r="HN8" s="62"/>
      <c r="HO8" s="62"/>
      <c r="HP8" s="62"/>
      <c r="HQ8" s="62"/>
      <c r="HR8" s="62"/>
      <c r="HS8" s="62"/>
      <c r="HT8" s="62"/>
      <c r="HU8" s="62"/>
      <c r="HV8" s="62"/>
    </row>
    <row r="9" spans="1:230" s="53" customFormat="1" ht="30" customHeight="1" x14ac:dyDescent="0.25">
      <c r="A9" s="998" t="s">
        <v>87</v>
      </c>
      <c r="B9" s="976" t="s">
        <v>232</v>
      </c>
      <c r="C9" s="1002" t="s">
        <v>251</v>
      </c>
      <c r="D9" s="990" t="s">
        <v>206</v>
      </c>
      <c r="E9" s="990"/>
      <c r="F9" s="990"/>
      <c r="G9" s="990"/>
      <c r="H9" s="990"/>
      <c r="I9" s="283" t="s">
        <v>207</v>
      </c>
      <c r="J9" s="991" t="s">
        <v>208</v>
      </c>
      <c r="K9" s="993" t="s">
        <v>209</v>
      </c>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c r="FL9" s="128"/>
      <c r="FM9" s="128"/>
      <c r="FN9" s="128"/>
      <c r="FO9" s="128"/>
      <c r="FP9" s="128"/>
      <c r="FQ9" s="128"/>
      <c r="FR9" s="128"/>
      <c r="FS9" s="128"/>
      <c r="FT9" s="128"/>
      <c r="FU9" s="128"/>
      <c r="FV9" s="128"/>
      <c r="FW9" s="128"/>
      <c r="FX9" s="128"/>
      <c r="FY9" s="128"/>
      <c r="FZ9" s="128"/>
      <c r="GA9" s="128"/>
      <c r="GB9" s="128"/>
      <c r="GC9" s="128"/>
      <c r="GD9" s="128"/>
      <c r="GE9" s="128"/>
      <c r="GF9" s="128"/>
      <c r="GG9" s="128"/>
      <c r="GH9" s="128"/>
      <c r="GI9" s="128"/>
      <c r="GJ9" s="128"/>
      <c r="GK9" s="128"/>
      <c r="GL9" s="128"/>
      <c r="GM9" s="128"/>
      <c r="GN9" s="128"/>
      <c r="GO9" s="128"/>
      <c r="GP9" s="128"/>
      <c r="GQ9" s="128"/>
      <c r="GR9" s="128"/>
      <c r="GS9" s="128"/>
      <c r="GT9" s="128"/>
      <c r="GU9" s="128"/>
      <c r="GV9" s="128"/>
      <c r="GW9" s="128"/>
      <c r="GX9" s="128"/>
      <c r="GY9" s="128"/>
      <c r="GZ9" s="128"/>
      <c r="HA9" s="128"/>
      <c r="HB9" s="128"/>
      <c r="HC9" s="128"/>
      <c r="HD9" s="128"/>
      <c r="HE9" s="128"/>
      <c r="HF9" s="128"/>
      <c r="HG9" s="128"/>
      <c r="HH9" s="128"/>
      <c r="HI9" s="128"/>
      <c r="HJ9" s="128"/>
      <c r="HK9" s="128"/>
      <c r="HL9" s="128"/>
      <c r="HM9" s="128"/>
      <c r="HN9" s="128"/>
      <c r="HO9" s="128"/>
      <c r="HP9" s="128"/>
      <c r="HQ9" s="128"/>
      <c r="HR9" s="128"/>
      <c r="HS9" s="128"/>
      <c r="HT9" s="128"/>
      <c r="HU9" s="128"/>
      <c r="HV9" s="128"/>
    </row>
    <row r="10" spans="1:230" s="54" customFormat="1" ht="93" customHeight="1" thickBot="1" x14ac:dyDescent="0.3">
      <c r="A10" s="999"/>
      <c r="B10" s="977"/>
      <c r="C10" s="1003"/>
      <c r="D10" s="284" t="s">
        <v>210</v>
      </c>
      <c r="E10" s="51" t="s">
        <v>211</v>
      </c>
      <c r="F10" s="165" t="s">
        <v>212</v>
      </c>
      <c r="G10" s="165" t="s">
        <v>213</v>
      </c>
      <c r="H10" s="284" t="s">
        <v>214</v>
      </c>
      <c r="I10" s="52" t="s">
        <v>215</v>
      </c>
      <c r="J10" s="992"/>
      <c r="K10" s="994"/>
    </row>
    <row r="11" spans="1:230" ht="20.25" customHeight="1" x14ac:dyDescent="0.2">
      <c r="A11" s="1014" t="s">
        <v>441</v>
      </c>
      <c r="B11" s="966">
        <f>+'IDENTIFICACION DE RIESGOS'!B10</f>
        <v>0</v>
      </c>
      <c r="C11" s="1011" t="s">
        <v>464</v>
      </c>
      <c r="D11" s="964" t="s">
        <v>216</v>
      </c>
      <c r="E11" s="134" t="s">
        <v>217</v>
      </c>
      <c r="F11" s="286" t="s">
        <v>179</v>
      </c>
      <c r="G11" s="135">
        <f>IF(F11="Asignado",15,0)</f>
        <v>15</v>
      </c>
      <c r="H11" s="995" t="str">
        <f>IF(AND(G18&gt;0,G18&lt;=85),"Débil",IF(AND(G18&gt;85,G18&lt;=95),"Moderado",IF(G18&gt;96,"Fuerte"," ")))</f>
        <v>Fuerte</v>
      </c>
      <c r="I11" s="970" t="s">
        <v>201</v>
      </c>
      <c r="J11" s="967"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973" t="str">
        <f>IF(J11="Fuerte","NO",IF(J11=" "," ","SI"))</f>
        <v>NO</v>
      </c>
      <c r="L11" s="61"/>
    </row>
    <row r="12" spans="1:230" ht="29.25" customHeight="1" x14ac:dyDescent="0.2">
      <c r="A12" s="961"/>
      <c r="B12" s="966"/>
      <c r="C12" s="1012"/>
      <c r="D12" s="964"/>
      <c r="E12" s="106" t="s">
        <v>218</v>
      </c>
      <c r="F12" s="67" t="s">
        <v>181</v>
      </c>
      <c r="G12" s="66">
        <f>IF(F12="Adecuado",15,0)</f>
        <v>15</v>
      </c>
      <c r="H12" s="995"/>
      <c r="I12" s="997"/>
      <c r="J12" s="985"/>
      <c r="K12" s="986"/>
    </row>
    <row r="13" spans="1:230" ht="43.5" customHeight="1" x14ac:dyDescent="0.2">
      <c r="A13" s="961"/>
      <c r="B13" s="966"/>
      <c r="C13" s="1012"/>
      <c r="D13" s="50" t="s">
        <v>219</v>
      </c>
      <c r="E13" s="106" t="s">
        <v>220</v>
      </c>
      <c r="F13" s="67" t="s">
        <v>184</v>
      </c>
      <c r="G13" s="66">
        <f>IF(F13="Oportuna",15,0)</f>
        <v>15</v>
      </c>
      <c r="H13" s="995"/>
      <c r="I13" s="997"/>
      <c r="J13" s="985"/>
      <c r="K13" s="986"/>
      <c r="N13" s="232"/>
    </row>
    <row r="14" spans="1:230" ht="43.5" customHeight="1" x14ac:dyDescent="0.2">
      <c r="A14" s="961"/>
      <c r="B14" s="966"/>
      <c r="C14" s="1012"/>
      <c r="D14" s="50" t="s">
        <v>221</v>
      </c>
      <c r="E14" s="106" t="s">
        <v>222</v>
      </c>
      <c r="F14" s="233" t="s">
        <v>187</v>
      </c>
      <c r="G14" s="66">
        <f>IF(F14="Prevenir",15,IF(F14="Detectar",10,0))</f>
        <v>15</v>
      </c>
      <c r="H14" s="995"/>
      <c r="I14" s="997"/>
      <c r="J14" s="985"/>
      <c r="K14" s="986"/>
    </row>
    <row r="15" spans="1:230" ht="29.25" customHeight="1" x14ac:dyDescent="0.2">
      <c r="A15" s="961"/>
      <c r="B15" s="966"/>
      <c r="C15" s="1012"/>
      <c r="D15" s="50" t="s">
        <v>277</v>
      </c>
      <c r="E15" s="106" t="s">
        <v>224</v>
      </c>
      <c r="F15" s="67" t="s">
        <v>191</v>
      </c>
      <c r="G15" s="66">
        <f>IF(F15="Confiable",15,0)</f>
        <v>15</v>
      </c>
      <c r="H15" s="995"/>
      <c r="I15" s="997"/>
      <c r="J15" s="985"/>
      <c r="K15" s="986"/>
    </row>
    <row r="16" spans="1:230" ht="61.5" customHeight="1" x14ac:dyDescent="0.2">
      <c r="A16" s="961"/>
      <c r="B16" s="966"/>
      <c r="C16" s="1012"/>
      <c r="D16" s="50" t="s">
        <v>278</v>
      </c>
      <c r="E16" s="106" t="s">
        <v>226</v>
      </c>
      <c r="F16" s="233" t="s">
        <v>194</v>
      </c>
      <c r="G16" s="66">
        <f>IF(F16="Se investigan y se resuelven oportunamente",15,0)</f>
        <v>15</v>
      </c>
      <c r="H16" s="995"/>
      <c r="I16" s="997"/>
      <c r="J16" s="985"/>
      <c r="K16" s="986"/>
    </row>
    <row r="17" spans="1:76" ht="29.25" customHeight="1" x14ac:dyDescent="0.2">
      <c r="A17" s="962"/>
      <c r="B17" s="966"/>
      <c r="C17" s="1013"/>
      <c r="D17" s="45" t="s">
        <v>227</v>
      </c>
      <c r="E17" s="106" t="s">
        <v>228</v>
      </c>
      <c r="F17" s="67" t="s">
        <v>197</v>
      </c>
      <c r="G17" s="66">
        <f>IF(F17="Completa",10,IF(F17="Incompleta",5,0))</f>
        <v>10</v>
      </c>
      <c r="H17" s="996"/>
      <c r="I17" s="997"/>
      <c r="J17" s="985"/>
      <c r="K17" s="986"/>
    </row>
    <row r="18" spans="1:76" ht="15.75" thickBot="1" x14ac:dyDescent="0.25">
      <c r="A18" s="125"/>
      <c r="B18" s="124"/>
      <c r="C18" s="122"/>
      <c r="D18" s="123"/>
      <c r="E18" s="58" t="s">
        <v>229</v>
      </c>
      <c r="F18" s="16"/>
      <c r="G18" s="136">
        <f>SUM(G11:G17)</f>
        <v>100</v>
      </c>
      <c r="H18" s="59"/>
      <c r="I18" s="126"/>
      <c r="J18" s="126"/>
      <c r="K18" s="127"/>
    </row>
    <row r="19" spans="1:76" ht="15" thickBot="1" x14ac:dyDescent="0.25">
      <c r="A19" s="55"/>
      <c r="B19" s="62"/>
    </row>
    <row r="20" spans="1:76" s="54" customFormat="1" ht="30" customHeight="1" x14ac:dyDescent="0.25">
      <c r="A20" s="998" t="s">
        <v>87</v>
      </c>
      <c r="B20" s="976" t="s">
        <v>232</v>
      </c>
      <c r="C20" s="1002" t="s">
        <v>205</v>
      </c>
      <c r="D20" s="990" t="s">
        <v>206</v>
      </c>
      <c r="E20" s="990"/>
      <c r="F20" s="990"/>
      <c r="G20" s="990"/>
      <c r="H20" s="990"/>
      <c r="I20" s="110" t="s">
        <v>207</v>
      </c>
      <c r="J20" s="991" t="s">
        <v>208</v>
      </c>
      <c r="K20" s="993" t="s">
        <v>209</v>
      </c>
    </row>
    <row r="21" spans="1:76" s="54" customFormat="1" ht="90" customHeight="1" thickBot="1" x14ac:dyDescent="0.3">
      <c r="A21" s="999"/>
      <c r="B21" s="1032"/>
      <c r="C21" s="1003"/>
      <c r="D21" s="111" t="s">
        <v>210</v>
      </c>
      <c r="E21" s="51" t="s">
        <v>211</v>
      </c>
      <c r="F21" s="111" t="s">
        <v>212</v>
      </c>
      <c r="G21" s="111" t="s">
        <v>213</v>
      </c>
      <c r="H21" s="114" t="s">
        <v>230</v>
      </c>
      <c r="I21" s="52" t="s">
        <v>215</v>
      </c>
      <c r="J21" s="992"/>
      <c r="K21" s="994"/>
    </row>
    <row r="22" spans="1:76" ht="20.25" customHeight="1" x14ac:dyDescent="0.2">
      <c r="A22" s="1014" t="s">
        <v>441</v>
      </c>
      <c r="B22" s="1033" t="s">
        <v>396</v>
      </c>
      <c r="C22" s="1029" t="s">
        <v>465</v>
      </c>
      <c r="D22" s="963" t="s">
        <v>216</v>
      </c>
      <c r="E22" s="108" t="s">
        <v>217</v>
      </c>
      <c r="F22" s="235" t="s">
        <v>179</v>
      </c>
      <c r="G22" s="138">
        <f>IF(F22="Asignado",15,0)</f>
        <v>15</v>
      </c>
      <c r="H22" s="995" t="str">
        <f>IF(AND(G29&gt;0,G29&lt;=85),"Débil",IF(AND(G29&gt;85,G29&lt;=95),"Moderado",IF(G29&gt;96,"Fuerte"," ")))</f>
        <v>Fuerte</v>
      </c>
      <c r="I22" s="970" t="s">
        <v>201</v>
      </c>
      <c r="J22" s="967"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973" t="str">
        <f>IF(J22="Fuerte","NO",IF(J22=" "," ","SI"))</f>
        <v>NO</v>
      </c>
    </row>
    <row r="23" spans="1:76" ht="29.25" customHeight="1" x14ac:dyDescent="0.2">
      <c r="A23" s="961"/>
      <c r="B23" s="1034"/>
      <c r="C23" s="1030"/>
      <c r="D23" s="964"/>
      <c r="E23" s="106" t="s">
        <v>218</v>
      </c>
      <c r="F23" s="67" t="s">
        <v>181</v>
      </c>
      <c r="G23" s="66">
        <f>IF(F23="Adecuado",15,0)</f>
        <v>15</v>
      </c>
      <c r="H23" s="995"/>
      <c r="I23" s="997"/>
      <c r="J23" s="985"/>
      <c r="K23" s="986"/>
    </row>
    <row r="24" spans="1:76" ht="43.5" customHeight="1" x14ac:dyDescent="0.2">
      <c r="A24" s="961"/>
      <c r="B24" s="1034"/>
      <c r="C24" s="1030"/>
      <c r="D24" s="50" t="s">
        <v>219</v>
      </c>
      <c r="E24" s="106" t="s">
        <v>220</v>
      </c>
      <c r="F24" s="67" t="s">
        <v>184</v>
      </c>
      <c r="G24" s="66">
        <f>IF(F24="Oportuna",15,0)</f>
        <v>15</v>
      </c>
      <c r="H24" s="995"/>
      <c r="I24" s="997"/>
      <c r="J24" s="985"/>
      <c r="K24" s="986"/>
    </row>
    <row r="25" spans="1:76" ht="43.5" customHeight="1" x14ac:dyDescent="0.2">
      <c r="A25" s="961"/>
      <c r="B25" s="1034"/>
      <c r="C25" s="1030"/>
      <c r="D25" s="50" t="s">
        <v>221</v>
      </c>
      <c r="E25" s="106" t="s">
        <v>222</v>
      </c>
      <c r="F25" s="233" t="s">
        <v>187</v>
      </c>
      <c r="G25" s="66">
        <f>IF(F25="Prevenir",15,IF(F25="Detectar",10,0))</f>
        <v>15</v>
      </c>
      <c r="H25" s="995"/>
      <c r="I25" s="997"/>
      <c r="J25" s="985"/>
      <c r="K25" s="986"/>
    </row>
    <row r="26" spans="1:76" ht="29.25" customHeight="1" x14ac:dyDescent="0.2">
      <c r="A26" s="961"/>
      <c r="B26" s="1034"/>
      <c r="C26" s="1030"/>
      <c r="D26" s="50" t="s">
        <v>223</v>
      </c>
      <c r="E26" s="106" t="s">
        <v>224</v>
      </c>
      <c r="F26" s="67" t="s">
        <v>191</v>
      </c>
      <c r="G26" s="66">
        <f>IF(F26="Confiable",15,0)</f>
        <v>15</v>
      </c>
      <c r="H26" s="995"/>
      <c r="I26" s="997"/>
      <c r="J26" s="985"/>
      <c r="K26" s="986"/>
    </row>
    <row r="27" spans="1:76" ht="60.75" customHeight="1" x14ac:dyDescent="0.2">
      <c r="A27" s="961"/>
      <c r="B27" s="1034"/>
      <c r="C27" s="1030"/>
      <c r="D27" s="50" t="s">
        <v>225</v>
      </c>
      <c r="E27" s="106" t="s">
        <v>226</v>
      </c>
      <c r="F27" s="233" t="s">
        <v>194</v>
      </c>
      <c r="G27" s="66">
        <f>IF(F27="Se investigan y se resuelven oportunamente",15,0)</f>
        <v>15</v>
      </c>
      <c r="H27" s="995"/>
      <c r="I27" s="997"/>
      <c r="J27" s="985"/>
      <c r="K27" s="986"/>
    </row>
    <row r="28" spans="1:76" ht="29.25" customHeight="1" x14ac:dyDescent="0.2">
      <c r="A28" s="962"/>
      <c r="B28" s="1034"/>
      <c r="C28" s="1031"/>
      <c r="D28" s="45" t="s">
        <v>227</v>
      </c>
      <c r="E28" s="106" t="s">
        <v>228</v>
      </c>
      <c r="F28" s="67" t="s">
        <v>197</v>
      </c>
      <c r="G28" s="66">
        <f>IF(F28="Completa",10,IF(F28="Incompleta",5,0))</f>
        <v>10</v>
      </c>
      <c r="H28" s="996"/>
      <c r="I28" s="997"/>
      <c r="J28" s="985"/>
      <c r="K28" s="986"/>
      <c r="L28" s="62"/>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row>
    <row r="29" spans="1:76" s="60" customFormat="1" ht="15.75" thickBot="1" x14ac:dyDescent="0.25">
      <c r="A29" s="125"/>
      <c r="B29" s="1035"/>
      <c r="C29" s="56"/>
      <c r="D29" s="57"/>
      <c r="E29" s="137" t="s">
        <v>229</v>
      </c>
      <c r="F29" s="136"/>
      <c r="G29" s="136">
        <f>SUM(G22:G28)</f>
        <v>100</v>
      </c>
      <c r="H29" s="59"/>
      <c r="I29" s="126"/>
      <c r="J29" s="126"/>
      <c r="K29" s="127"/>
      <c r="L29" s="62"/>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row>
    <row r="30" spans="1:76" ht="15" thickBot="1" x14ac:dyDescent="0.25">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row>
    <row r="31" spans="1:76" s="53" customFormat="1" ht="36.75" customHeight="1" x14ac:dyDescent="0.25">
      <c r="A31" s="998" t="s">
        <v>87</v>
      </c>
      <c r="B31" s="976" t="s">
        <v>232</v>
      </c>
      <c r="C31" s="1002" t="s">
        <v>205</v>
      </c>
      <c r="D31" s="990" t="s">
        <v>206</v>
      </c>
      <c r="E31" s="990"/>
      <c r="F31" s="990"/>
      <c r="G31" s="990"/>
      <c r="H31" s="990"/>
      <c r="I31" s="110" t="s">
        <v>207</v>
      </c>
      <c r="J31" s="991" t="s">
        <v>208</v>
      </c>
      <c r="K31" s="993" t="s">
        <v>209</v>
      </c>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c r="AV31" s="128"/>
      <c r="AW31" s="128"/>
      <c r="AX31" s="128"/>
      <c r="AY31" s="128"/>
      <c r="AZ31" s="128"/>
      <c r="BA31" s="128"/>
      <c r="BB31" s="128"/>
      <c r="BC31" s="128"/>
      <c r="BD31" s="128"/>
      <c r="BE31" s="128"/>
      <c r="BF31" s="128"/>
      <c r="BG31" s="128"/>
      <c r="BH31" s="128"/>
      <c r="BI31" s="128"/>
      <c r="BJ31" s="128"/>
      <c r="BK31" s="128"/>
      <c r="BL31" s="128"/>
      <c r="BM31" s="128"/>
      <c r="BN31" s="128"/>
      <c r="BO31" s="128"/>
      <c r="BP31" s="128"/>
      <c r="BQ31" s="128"/>
      <c r="BR31" s="128"/>
      <c r="BS31" s="128"/>
      <c r="BT31" s="128"/>
      <c r="BU31" s="128"/>
      <c r="BV31" s="128"/>
      <c r="BW31" s="128"/>
      <c r="BX31" s="128"/>
    </row>
    <row r="32" spans="1:76" s="54" customFormat="1" ht="90" customHeight="1" thickBot="1" x14ac:dyDescent="0.3">
      <c r="A32" s="999"/>
      <c r="B32" s="977"/>
      <c r="C32" s="1003"/>
      <c r="D32" s="111" t="s">
        <v>210</v>
      </c>
      <c r="E32" s="51" t="s">
        <v>211</v>
      </c>
      <c r="F32" s="111" t="s">
        <v>212</v>
      </c>
      <c r="G32" s="111" t="s">
        <v>213</v>
      </c>
      <c r="H32" s="114" t="s">
        <v>230</v>
      </c>
      <c r="I32" s="52" t="s">
        <v>215</v>
      </c>
      <c r="J32" s="992"/>
      <c r="K32" s="994"/>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c r="BA32" s="128"/>
      <c r="BB32" s="128"/>
      <c r="BC32" s="128"/>
      <c r="BD32" s="128"/>
      <c r="BE32" s="128"/>
      <c r="BF32" s="128"/>
      <c r="BG32" s="128"/>
      <c r="BH32" s="128"/>
      <c r="BI32" s="128"/>
      <c r="BJ32" s="128"/>
      <c r="BK32" s="128"/>
      <c r="BL32" s="128"/>
      <c r="BM32" s="128"/>
      <c r="BN32" s="128"/>
      <c r="BO32" s="128"/>
      <c r="BP32" s="128"/>
      <c r="BQ32" s="128"/>
      <c r="BR32" s="128"/>
      <c r="BS32" s="128"/>
      <c r="BT32" s="128"/>
      <c r="BU32" s="128"/>
      <c r="BV32" s="128"/>
      <c r="BW32" s="128"/>
      <c r="BX32" s="128"/>
    </row>
    <row r="33" spans="1:76" ht="20.25" customHeight="1" x14ac:dyDescent="0.2">
      <c r="A33" s="1039" t="s">
        <v>443</v>
      </c>
      <c r="B33" s="965" t="str">
        <f>+'IDENTIFICACION DE RIESGOS'!B13</f>
        <v xml:space="preserve">Falta de Etica y valores  y de aplicación del código de integridad y buen gobierno. </v>
      </c>
      <c r="C33" s="1036" t="s">
        <v>466</v>
      </c>
      <c r="D33" s="964" t="s">
        <v>216</v>
      </c>
      <c r="E33" s="134" t="s">
        <v>217</v>
      </c>
      <c r="F33" s="70" t="s">
        <v>179</v>
      </c>
      <c r="G33" s="135">
        <f>IF(F33="Asignado",15,0)</f>
        <v>15</v>
      </c>
      <c r="H33" s="995" t="str">
        <f>IF(AND(G40&gt;0,G40&lt;=85),"Débil",IF(AND(G40&gt;85,G40&lt;=95),"Moderado",IF(G40&gt;96,"Fuerte"," ")))</f>
        <v>Fuerte</v>
      </c>
      <c r="I33" s="970" t="s">
        <v>201</v>
      </c>
      <c r="J33" s="967"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Fuerte</v>
      </c>
      <c r="K33" s="973" t="str">
        <f>IF(J33="Fuerte","NO",IF(J33=" "," ","SI"))</f>
        <v>NO</v>
      </c>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row>
    <row r="34" spans="1:76" ht="28.5" x14ac:dyDescent="0.2">
      <c r="A34" s="961"/>
      <c r="B34" s="966"/>
      <c r="C34" s="1037"/>
      <c r="D34" s="964"/>
      <c r="E34" s="106" t="s">
        <v>218</v>
      </c>
      <c r="F34" s="67" t="s">
        <v>181</v>
      </c>
      <c r="G34" s="66">
        <f>IF(F34="Adecuado",15,0)</f>
        <v>15</v>
      </c>
      <c r="H34" s="995"/>
      <c r="I34" s="997"/>
      <c r="J34" s="985"/>
      <c r="K34" s="986"/>
      <c r="L34" s="62"/>
      <c r="M34" s="62"/>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row>
    <row r="35" spans="1:76" ht="42.75" x14ac:dyDescent="0.2">
      <c r="A35" s="961"/>
      <c r="B35" s="966"/>
      <c r="C35" s="1037"/>
      <c r="D35" s="50" t="s">
        <v>219</v>
      </c>
      <c r="E35" s="106" t="s">
        <v>220</v>
      </c>
      <c r="F35" s="67" t="s">
        <v>184</v>
      </c>
      <c r="G35" s="66">
        <f>IF(F35="Oportuna",15,0)</f>
        <v>15</v>
      </c>
      <c r="H35" s="995"/>
      <c r="I35" s="997"/>
      <c r="J35" s="985"/>
      <c r="K35" s="986"/>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row>
    <row r="36" spans="1:76" ht="42.75" x14ac:dyDescent="0.2">
      <c r="A36" s="961"/>
      <c r="B36" s="966"/>
      <c r="C36" s="1037"/>
      <c r="D36" s="50" t="s">
        <v>221</v>
      </c>
      <c r="E36" s="106" t="s">
        <v>222</v>
      </c>
      <c r="F36" s="233" t="s">
        <v>187</v>
      </c>
      <c r="G36" s="66">
        <f>IF(F36="Prevenir",15,IF(F36="Detectar",10,0))</f>
        <v>15</v>
      </c>
      <c r="H36" s="995"/>
      <c r="I36" s="997"/>
      <c r="J36" s="985"/>
      <c r="K36" s="986"/>
      <c r="L36" s="62"/>
      <c r="M36" s="62"/>
      <c r="N36" s="62"/>
      <c r="O36" s="62"/>
      <c r="P36" s="62"/>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row>
    <row r="37" spans="1:76" ht="28.5" x14ac:dyDescent="0.2">
      <c r="A37" s="961"/>
      <c r="B37" s="966"/>
      <c r="C37" s="1037"/>
      <c r="D37" s="50" t="s">
        <v>223</v>
      </c>
      <c r="E37" s="106" t="s">
        <v>224</v>
      </c>
      <c r="F37" s="67" t="s">
        <v>191</v>
      </c>
      <c r="G37" s="66">
        <f>IF(F37="Confiable",15,0)</f>
        <v>15</v>
      </c>
      <c r="H37" s="995"/>
      <c r="I37" s="997"/>
      <c r="J37" s="985"/>
      <c r="K37" s="986"/>
    </row>
    <row r="38" spans="1:76" ht="42.75" x14ac:dyDescent="0.2">
      <c r="A38" s="961"/>
      <c r="B38" s="966"/>
      <c r="C38" s="1037"/>
      <c r="D38" s="50" t="s">
        <v>225</v>
      </c>
      <c r="E38" s="106" t="s">
        <v>226</v>
      </c>
      <c r="F38" s="233" t="s">
        <v>194</v>
      </c>
      <c r="G38" s="66">
        <f>IF(F38="Se investigan y se resuelven oportunamente",15,0)</f>
        <v>15</v>
      </c>
      <c r="H38" s="995"/>
      <c r="I38" s="997"/>
      <c r="J38" s="985"/>
      <c r="K38" s="986"/>
    </row>
    <row r="39" spans="1:76" ht="28.5" x14ac:dyDescent="0.2">
      <c r="A39" s="962"/>
      <c r="B39" s="967"/>
      <c r="C39" s="1038"/>
      <c r="D39" s="45" t="s">
        <v>227</v>
      </c>
      <c r="E39" s="106" t="s">
        <v>228</v>
      </c>
      <c r="F39" s="67" t="s">
        <v>197</v>
      </c>
      <c r="G39" s="66">
        <f>IF(F39="Completa",10,IF(F39="Incompleta",5,0))</f>
        <v>10</v>
      </c>
      <c r="H39" s="996"/>
      <c r="I39" s="997"/>
      <c r="J39" s="985"/>
      <c r="K39" s="986"/>
    </row>
    <row r="40" spans="1:76" ht="15.75" thickBot="1" x14ac:dyDescent="0.25">
      <c r="A40" s="129"/>
      <c r="B40" s="130"/>
      <c r="C40" s="131"/>
      <c r="D40" s="57"/>
      <c r="E40" s="139" t="s">
        <v>229</v>
      </c>
      <c r="F40" s="136"/>
      <c r="G40" s="136">
        <f>SUM(G33:G39)</f>
        <v>100</v>
      </c>
      <c r="H40" s="59"/>
      <c r="I40" s="126"/>
      <c r="J40" s="126"/>
      <c r="K40" s="127"/>
    </row>
    <row r="41" spans="1:76" ht="15" thickBot="1" x14ac:dyDescent="0.25">
      <c r="A41" s="55"/>
      <c r="B41" s="62"/>
    </row>
    <row r="42" spans="1:76" s="54" customFormat="1" ht="30" customHeight="1" x14ac:dyDescent="0.25">
      <c r="A42" s="998" t="s">
        <v>87</v>
      </c>
      <c r="B42" s="976" t="s">
        <v>232</v>
      </c>
      <c r="C42" s="1002" t="s">
        <v>205</v>
      </c>
      <c r="D42" s="990" t="s">
        <v>206</v>
      </c>
      <c r="E42" s="990"/>
      <c r="F42" s="990"/>
      <c r="G42" s="990"/>
      <c r="H42" s="990"/>
      <c r="I42" s="110" t="s">
        <v>207</v>
      </c>
      <c r="J42" s="991" t="s">
        <v>208</v>
      </c>
      <c r="K42" s="993" t="s">
        <v>209</v>
      </c>
    </row>
    <row r="43" spans="1:76" s="54" customFormat="1" ht="87.75" customHeight="1" thickBot="1" x14ac:dyDescent="0.3">
      <c r="A43" s="999"/>
      <c r="B43" s="977"/>
      <c r="C43" s="1003"/>
      <c r="D43" s="111" t="s">
        <v>210</v>
      </c>
      <c r="E43" s="51" t="s">
        <v>211</v>
      </c>
      <c r="F43" s="111" t="s">
        <v>212</v>
      </c>
      <c r="G43" s="111" t="s">
        <v>213</v>
      </c>
      <c r="H43" s="114" t="s">
        <v>230</v>
      </c>
      <c r="I43" s="52" t="s">
        <v>215</v>
      </c>
      <c r="J43" s="992"/>
      <c r="K43" s="994"/>
    </row>
    <row r="44" spans="1:76" ht="20.25" customHeight="1" x14ac:dyDescent="0.2">
      <c r="A44" s="960" t="str">
        <f>+DESCRIPCION!A16</f>
        <v>Posibilidad de la Indebida utilización de la figura de urgencia manifiesta en el marco de la ley 80 de 1993 y sus normas concordantes</v>
      </c>
      <c r="B44" s="637" t="str">
        <f>+DESCRIPCION!D16</f>
        <v xml:space="preserve">Falta de Etica y valores  y de aplicación del código de integridad y buen gobierno. </v>
      </c>
      <c r="C44" s="1036" t="s">
        <v>454</v>
      </c>
      <c r="D44" s="964" t="s">
        <v>216</v>
      </c>
      <c r="E44" s="134" t="s">
        <v>217</v>
      </c>
      <c r="F44" s="70" t="s">
        <v>179</v>
      </c>
      <c r="G44" s="135">
        <f>IF(F44="Asignado",15,0)</f>
        <v>15</v>
      </c>
      <c r="H44" s="995" t="str">
        <f>IF(AND(G51&gt;0,G51&lt;=85),"Débil",IF(AND(G51&gt;85,G51&lt;=95),"Moderado",IF(G51&gt;96,"Fuerte"," ")))</f>
        <v>Fuerte</v>
      </c>
      <c r="I44" s="970" t="s">
        <v>201</v>
      </c>
      <c r="J44" s="967"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Fuerte</v>
      </c>
      <c r="K44" s="973" t="str">
        <f>IF(J44="Fuerte","NO",IF(J44=" "," ","SI"))</f>
        <v>NO</v>
      </c>
    </row>
    <row r="45" spans="1:76" ht="28.5" x14ac:dyDescent="0.2">
      <c r="A45" s="961"/>
      <c r="B45" s="638"/>
      <c r="C45" s="1037"/>
      <c r="D45" s="964"/>
      <c r="E45" s="106" t="s">
        <v>218</v>
      </c>
      <c r="F45" s="67" t="s">
        <v>181</v>
      </c>
      <c r="G45" s="66">
        <f>IF(F45="Adecuado",15,0)</f>
        <v>15</v>
      </c>
      <c r="H45" s="995"/>
      <c r="I45" s="997"/>
      <c r="J45" s="985"/>
      <c r="K45" s="986"/>
    </row>
    <row r="46" spans="1:76" ht="42.75" x14ac:dyDescent="0.2">
      <c r="A46" s="961"/>
      <c r="B46" s="638"/>
      <c r="C46" s="1037"/>
      <c r="D46" s="50" t="s">
        <v>219</v>
      </c>
      <c r="E46" s="106" t="s">
        <v>220</v>
      </c>
      <c r="F46" s="67" t="s">
        <v>184</v>
      </c>
      <c r="G46" s="66">
        <f>IF(F46="Oportuna",15,0)</f>
        <v>15</v>
      </c>
      <c r="H46" s="995"/>
      <c r="I46" s="997"/>
      <c r="J46" s="985"/>
      <c r="K46" s="986"/>
    </row>
    <row r="47" spans="1:76" ht="42.75" x14ac:dyDescent="0.2">
      <c r="A47" s="961"/>
      <c r="B47" s="638"/>
      <c r="C47" s="1037"/>
      <c r="D47" s="50" t="s">
        <v>221</v>
      </c>
      <c r="E47" s="106" t="s">
        <v>222</v>
      </c>
      <c r="F47" s="233" t="s">
        <v>187</v>
      </c>
      <c r="G47" s="66">
        <f>IF(F47="Prevenir",15,IF(F47="Detectar",10,0))</f>
        <v>15</v>
      </c>
      <c r="H47" s="995"/>
      <c r="I47" s="997"/>
      <c r="J47" s="985"/>
      <c r="K47" s="986"/>
    </row>
    <row r="48" spans="1:76" ht="28.5" x14ac:dyDescent="0.2">
      <c r="A48" s="961"/>
      <c r="B48" s="638"/>
      <c r="C48" s="1037"/>
      <c r="D48" s="50" t="s">
        <v>223</v>
      </c>
      <c r="E48" s="106" t="s">
        <v>224</v>
      </c>
      <c r="F48" s="67" t="s">
        <v>191</v>
      </c>
      <c r="G48" s="66">
        <f>IF(F48="Confiable",15,0)</f>
        <v>15</v>
      </c>
      <c r="H48" s="995"/>
      <c r="I48" s="997"/>
      <c r="J48" s="985"/>
      <c r="K48" s="986"/>
    </row>
    <row r="49" spans="1:77" ht="42.75" x14ac:dyDescent="0.2">
      <c r="A49" s="961"/>
      <c r="B49" s="638"/>
      <c r="C49" s="1037"/>
      <c r="D49" s="50" t="s">
        <v>225</v>
      </c>
      <c r="E49" s="106" t="s">
        <v>226</v>
      </c>
      <c r="F49" s="233" t="s">
        <v>194</v>
      </c>
      <c r="G49" s="66">
        <f>IF(F49="Se investigan y se resuelven oportunamente",15,0)</f>
        <v>15</v>
      </c>
      <c r="H49" s="995"/>
      <c r="I49" s="997"/>
      <c r="J49" s="985"/>
      <c r="K49" s="986"/>
    </row>
    <row r="50" spans="1:77" ht="28.5" x14ac:dyDescent="0.2">
      <c r="A50" s="962"/>
      <c r="B50" s="638"/>
      <c r="C50" s="1038"/>
      <c r="D50" s="45" t="s">
        <v>227</v>
      </c>
      <c r="E50" s="106" t="s">
        <v>228</v>
      </c>
      <c r="F50" s="67" t="s">
        <v>197</v>
      </c>
      <c r="G50" s="66">
        <f>IF(F50="Completa",10,IF(F50="Incompleta",5,0))</f>
        <v>10</v>
      </c>
      <c r="H50" s="996"/>
      <c r="I50" s="997"/>
      <c r="J50" s="985"/>
      <c r="K50" s="986"/>
      <c r="L50" s="62"/>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c r="BM50" s="62"/>
      <c r="BN50" s="62"/>
      <c r="BO50" s="62"/>
      <c r="BP50" s="62"/>
      <c r="BQ50" s="62"/>
      <c r="BR50" s="62"/>
      <c r="BS50" s="62"/>
      <c r="BT50" s="62"/>
      <c r="BU50" s="62"/>
      <c r="BV50" s="62"/>
      <c r="BW50" s="62"/>
      <c r="BX50" s="62"/>
      <c r="BY50" s="62"/>
    </row>
    <row r="51" spans="1:77" s="60" customFormat="1" ht="15.75" thickBot="1" x14ac:dyDescent="0.25">
      <c r="A51" s="129"/>
      <c r="B51" s="132"/>
      <c r="C51" s="56"/>
      <c r="D51" s="57"/>
      <c r="E51" s="139" t="s">
        <v>229</v>
      </c>
      <c r="F51" s="136"/>
      <c r="G51" s="136">
        <f>SUM(G44:G50)</f>
        <v>100</v>
      </c>
      <c r="H51" s="59"/>
      <c r="I51" s="126"/>
      <c r="J51" s="126"/>
      <c r="K51" s="127"/>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row>
    <row r="52" spans="1:77" ht="15" thickBot="1" x14ac:dyDescent="0.25">
      <c r="L52" s="62"/>
      <c r="M52" s="62"/>
      <c r="N52" s="62"/>
      <c r="O52" s="62"/>
      <c r="P52" s="62"/>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row>
    <row r="53" spans="1:77" s="53" customFormat="1" ht="30" customHeight="1" x14ac:dyDescent="0.25">
      <c r="A53" s="998" t="s">
        <v>87</v>
      </c>
      <c r="B53" s="976" t="s">
        <v>232</v>
      </c>
      <c r="C53" s="1002" t="s">
        <v>205</v>
      </c>
      <c r="D53" s="990" t="s">
        <v>206</v>
      </c>
      <c r="E53" s="990"/>
      <c r="F53" s="990"/>
      <c r="G53" s="990"/>
      <c r="H53" s="990"/>
      <c r="I53" s="110" t="s">
        <v>207</v>
      </c>
      <c r="J53" s="991" t="s">
        <v>208</v>
      </c>
      <c r="K53" s="993" t="s">
        <v>209</v>
      </c>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c r="AP53" s="128"/>
      <c r="AQ53" s="128"/>
      <c r="AR53" s="128"/>
      <c r="AS53" s="128"/>
      <c r="AT53" s="128"/>
      <c r="AU53" s="128"/>
      <c r="AV53" s="128"/>
      <c r="AW53" s="128"/>
      <c r="AX53" s="128"/>
      <c r="AY53" s="128"/>
      <c r="AZ53" s="128"/>
      <c r="BA53" s="128"/>
      <c r="BB53" s="128"/>
      <c r="BC53" s="128"/>
      <c r="BD53" s="128"/>
      <c r="BE53" s="128"/>
      <c r="BF53" s="128"/>
      <c r="BG53" s="128"/>
      <c r="BH53" s="128"/>
      <c r="BI53" s="128"/>
      <c r="BJ53" s="128"/>
      <c r="BK53" s="128"/>
      <c r="BL53" s="128"/>
      <c r="BM53" s="128"/>
      <c r="BN53" s="128"/>
      <c r="BO53" s="128"/>
      <c r="BP53" s="128"/>
      <c r="BQ53" s="128"/>
      <c r="BR53" s="128"/>
      <c r="BS53" s="128"/>
      <c r="BT53" s="128"/>
      <c r="BU53" s="128"/>
      <c r="BV53" s="128"/>
      <c r="BW53" s="128"/>
      <c r="BX53" s="128"/>
      <c r="BY53" s="128"/>
    </row>
    <row r="54" spans="1:77" s="54" customFormat="1" ht="105.75" customHeight="1" thickBot="1" x14ac:dyDescent="0.3">
      <c r="A54" s="999"/>
      <c r="B54" s="977"/>
      <c r="C54" s="1003"/>
      <c r="D54" s="111" t="s">
        <v>210</v>
      </c>
      <c r="E54" s="51" t="s">
        <v>211</v>
      </c>
      <c r="F54" s="111" t="s">
        <v>212</v>
      </c>
      <c r="G54" s="111" t="s">
        <v>213</v>
      </c>
      <c r="H54" s="114" t="s">
        <v>230</v>
      </c>
      <c r="I54" s="52" t="s">
        <v>215</v>
      </c>
      <c r="J54" s="992"/>
      <c r="K54" s="994"/>
    </row>
    <row r="55" spans="1:77" ht="20.25" customHeight="1" x14ac:dyDescent="0.2">
      <c r="A55" s="960" t="str">
        <f>+DESCRIPCION!A16</f>
        <v>Posibilidad de la Indebida utilización de la figura de urgencia manifiesta en el marco de la ley 80 de 1993 y sus normas concordantes</v>
      </c>
      <c r="B55" s="637" t="str">
        <f>+DESCRIPCION!D17</f>
        <v xml:space="preserve">Desconocimiento del estatuto contractual y sus decretos reglamentarios </v>
      </c>
      <c r="C55" s="1041" t="s">
        <v>455</v>
      </c>
      <c r="D55" s="964" t="s">
        <v>216</v>
      </c>
      <c r="E55" s="134" t="s">
        <v>217</v>
      </c>
      <c r="F55" s="70" t="s">
        <v>179</v>
      </c>
      <c r="G55" s="135">
        <f>IF(F55="Asignado",15,0)</f>
        <v>15</v>
      </c>
      <c r="H55" s="995" t="str">
        <f>IF(AND(G62&gt;0,G62&lt;=85),"Débil",IF(AND(G62&gt;85,G62&lt;=95),"Moderado",IF(G62&gt;96,"Fuerte"," ")))</f>
        <v>Fuerte</v>
      </c>
      <c r="I55" s="970" t="s">
        <v>201</v>
      </c>
      <c r="J55" s="967"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Fuerte</v>
      </c>
      <c r="K55" s="973" t="str">
        <f>IF(J55="Fuerte","NO",IF(J55=" "," ","SI"))</f>
        <v>NO</v>
      </c>
    </row>
    <row r="56" spans="1:77" ht="28.5" x14ac:dyDescent="0.2">
      <c r="A56" s="961"/>
      <c r="B56" s="638"/>
      <c r="C56" s="1042"/>
      <c r="D56" s="964"/>
      <c r="E56" s="106" t="s">
        <v>218</v>
      </c>
      <c r="F56" s="67" t="s">
        <v>181</v>
      </c>
      <c r="G56" s="66">
        <f>IF(F56="Adecuado",15,0)</f>
        <v>15</v>
      </c>
      <c r="H56" s="995"/>
      <c r="I56" s="997"/>
      <c r="J56" s="985"/>
      <c r="K56" s="986"/>
    </row>
    <row r="57" spans="1:77" ht="42.75" x14ac:dyDescent="0.2">
      <c r="A57" s="961"/>
      <c r="B57" s="638"/>
      <c r="C57" s="1042"/>
      <c r="D57" s="50" t="s">
        <v>219</v>
      </c>
      <c r="E57" s="106" t="s">
        <v>220</v>
      </c>
      <c r="F57" s="67" t="s">
        <v>184</v>
      </c>
      <c r="G57" s="66">
        <f>IF(F57="Oportuna",15,0)</f>
        <v>15</v>
      </c>
      <c r="H57" s="995"/>
      <c r="I57" s="997"/>
      <c r="J57" s="985"/>
      <c r="K57" s="986"/>
    </row>
    <row r="58" spans="1:77" ht="42.75" x14ac:dyDescent="0.2">
      <c r="A58" s="961"/>
      <c r="B58" s="638"/>
      <c r="C58" s="1042"/>
      <c r="D58" s="50" t="s">
        <v>221</v>
      </c>
      <c r="E58" s="350" t="s">
        <v>222</v>
      </c>
      <c r="F58" s="233" t="s">
        <v>187</v>
      </c>
      <c r="G58" s="66">
        <f>IF(F58="Prevenir",15,IF(F58="Detectar",10,0))</f>
        <v>15</v>
      </c>
      <c r="H58" s="995"/>
      <c r="I58" s="997"/>
      <c r="J58" s="985"/>
      <c r="K58" s="986"/>
    </row>
    <row r="59" spans="1:77" ht="28.5" x14ac:dyDescent="0.2">
      <c r="A59" s="961"/>
      <c r="B59" s="638"/>
      <c r="C59" s="1042"/>
      <c r="D59" s="50" t="s">
        <v>223</v>
      </c>
      <c r="E59" s="106" t="s">
        <v>224</v>
      </c>
      <c r="F59" s="67" t="s">
        <v>191</v>
      </c>
      <c r="G59" s="66">
        <f>IF(F59="Confiable",15,0)</f>
        <v>15</v>
      </c>
      <c r="H59" s="995"/>
      <c r="I59" s="997"/>
      <c r="J59" s="985"/>
      <c r="K59" s="986"/>
    </row>
    <row r="60" spans="1:77" ht="42.75" x14ac:dyDescent="0.2">
      <c r="A60" s="961"/>
      <c r="B60" s="638"/>
      <c r="C60" s="1042"/>
      <c r="D60" s="351" t="s">
        <v>225</v>
      </c>
      <c r="E60" s="106" t="s">
        <v>226</v>
      </c>
      <c r="F60" s="333" t="s">
        <v>194</v>
      </c>
      <c r="G60" s="66">
        <f>IF(F60="Se investigan y se resuelven oportunamente",15,0)</f>
        <v>15</v>
      </c>
      <c r="H60" s="995"/>
      <c r="I60" s="997"/>
      <c r="J60" s="985"/>
      <c r="K60" s="986"/>
    </row>
    <row r="61" spans="1:77" ht="28.5" x14ac:dyDescent="0.2">
      <c r="A61" s="962"/>
      <c r="B61" s="639"/>
      <c r="C61" s="1043"/>
      <c r="D61" s="45" t="s">
        <v>227</v>
      </c>
      <c r="E61" s="106" t="s">
        <v>228</v>
      </c>
      <c r="F61" s="67" t="s">
        <v>197</v>
      </c>
      <c r="G61" s="66">
        <f>IF(F61="Completa",10,IF(F61="Incompleta",5,0))</f>
        <v>10</v>
      </c>
      <c r="H61" s="996"/>
      <c r="I61" s="997"/>
      <c r="J61" s="985"/>
      <c r="K61" s="986"/>
    </row>
    <row r="62" spans="1:77" ht="15.75" thickBot="1" x14ac:dyDescent="0.25">
      <c r="A62" s="129"/>
      <c r="B62" s="130"/>
      <c r="C62" s="133"/>
      <c r="D62" s="57"/>
      <c r="E62" s="58" t="s">
        <v>229</v>
      </c>
      <c r="F62" s="16"/>
      <c r="G62" s="16">
        <f>SUM(G55:G61)</f>
        <v>100</v>
      </c>
      <c r="H62" s="59"/>
      <c r="I62" s="126"/>
      <c r="J62" s="126"/>
      <c r="K62" s="127"/>
    </row>
    <row r="63" spans="1:77" ht="15" thickBot="1" x14ac:dyDescent="0.25">
      <c r="A63" s="55"/>
      <c r="B63" s="62"/>
    </row>
    <row r="64" spans="1:77" ht="27" customHeight="1" x14ac:dyDescent="0.2">
      <c r="A64" s="998" t="s">
        <v>87</v>
      </c>
      <c r="B64" s="976" t="s">
        <v>232</v>
      </c>
      <c r="C64" s="1002" t="s">
        <v>205</v>
      </c>
      <c r="D64" s="990" t="s">
        <v>206</v>
      </c>
      <c r="E64" s="990"/>
      <c r="F64" s="990"/>
      <c r="G64" s="990"/>
      <c r="H64" s="990"/>
      <c r="I64" s="110" t="s">
        <v>207</v>
      </c>
      <c r="J64" s="991" t="s">
        <v>208</v>
      </c>
      <c r="K64" s="993" t="s">
        <v>209</v>
      </c>
    </row>
    <row r="65" spans="1:11" ht="93" customHeight="1" thickBot="1" x14ac:dyDescent="0.25">
      <c r="A65" s="999"/>
      <c r="B65" s="977"/>
      <c r="C65" s="1003"/>
      <c r="D65" s="111" t="s">
        <v>210</v>
      </c>
      <c r="E65" s="51" t="s">
        <v>211</v>
      </c>
      <c r="F65" s="111" t="s">
        <v>212</v>
      </c>
      <c r="G65" s="111" t="s">
        <v>213</v>
      </c>
      <c r="H65" s="114" t="s">
        <v>230</v>
      </c>
      <c r="I65" s="52" t="s">
        <v>215</v>
      </c>
      <c r="J65" s="992"/>
      <c r="K65" s="994"/>
    </row>
    <row r="66" spans="1:11" ht="28.5" customHeight="1" x14ac:dyDescent="0.2">
      <c r="A66" s="960" t="str">
        <f>+DESCRIPCION!A16</f>
        <v>Posibilidad de la Indebida utilización de la figura de urgencia manifiesta en el marco de la ley 80 de 1993 y sus normas concordantes</v>
      </c>
      <c r="B66" s="637" t="str">
        <f>+'IDENTIFICACION DE RIESGOS'!B18</f>
        <v>Contratar bienes, obras y servicios no relacionados ni vinculados con la emergencia y/o justificándose en ella.</v>
      </c>
      <c r="C66" s="1040" t="s">
        <v>456</v>
      </c>
      <c r="D66" s="964" t="s">
        <v>216</v>
      </c>
      <c r="E66" s="134" t="s">
        <v>217</v>
      </c>
      <c r="F66" s="70" t="s">
        <v>179</v>
      </c>
      <c r="G66" s="135">
        <f>IF(F66="Asignado",15,0)</f>
        <v>15</v>
      </c>
      <c r="H66" s="995" t="str">
        <f>IF(AND(G73&gt;0,G73&lt;=85),"Débil",IF(AND(G73&gt;85,G73&lt;=95),"Moderado",IF(G73&gt;96,"Fuerte"," ")))</f>
        <v>Fuerte</v>
      </c>
      <c r="I66" s="970" t="s">
        <v>201</v>
      </c>
      <c r="J66" s="967"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973" t="str">
        <f>IF(J66="Fuerte","NO",IF(J66=" "," ","SI"))</f>
        <v>NO</v>
      </c>
    </row>
    <row r="67" spans="1:11" ht="31.5" customHeight="1" x14ac:dyDescent="0.2">
      <c r="A67" s="961"/>
      <c r="B67" s="638"/>
      <c r="C67" s="1005"/>
      <c r="D67" s="964"/>
      <c r="E67" s="106" t="s">
        <v>218</v>
      </c>
      <c r="F67" s="67" t="s">
        <v>181</v>
      </c>
      <c r="G67" s="66">
        <f>IF(F67="Adecuado",15,0)</f>
        <v>15</v>
      </c>
      <c r="H67" s="995"/>
      <c r="I67" s="997"/>
      <c r="J67" s="985"/>
      <c r="K67" s="986"/>
    </row>
    <row r="68" spans="1:11" ht="34.5" customHeight="1" x14ac:dyDescent="0.2">
      <c r="A68" s="961"/>
      <c r="B68" s="638"/>
      <c r="C68" s="1005"/>
      <c r="D68" s="50" t="s">
        <v>219</v>
      </c>
      <c r="E68" s="106" t="s">
        <v>220</v>
      </c>
      <c r="F68" s="67" t="s">
        <v>184</v>
      </c>
      <c r="G68" s="66">
        <f>IF(F68="Oportuna",15,0)</f>
        <v>15</v>
      </c>
      <c r="H68" s="995"/>
      <c r="I68" s="997"/>
      <c r="J68" s="985"/>
      <c r="K68" s="986"/>
    </row>
    <row r="69" spans="1:11" ht="46.5" customHeight="1" x14ac:dyDescent="0.2">
      <c r="A69" s="961"/>
      <c r="B69" s="638"/>
      <c r="C69" s="1005"/>
      <c r="D69" s="50" t="s">
        <v>221</v>
      </c>
      <c r="E69" s="106" t="s">
        <v>222</v>
      </c>
      <c r="F69" s="233" t="s">
        <v>187</v>
      </c>
      <c r="G69" s="66">
        <f>IF(F69="Prevenir",15,IF(F69="Detectar",10,0))</f>
        <v>15</v>
      </c>
      <c r="H69" s="995"/>
      <c r="I69" s="997"/>
      <c r="J69" s="985"/>
      <c r="K69" s="986"/>
    </row>
    <row r="70" spans="1:11" ht="42.75" customHeight="1" x14ac:dyDescent="0.2">
      <c r="A70" s="961"/>
      <c r="B70" s="638"/>
      <c r="C70" s="1005"/>
      <c r="D70" s="50" t="s">
        <v>223</v>
      </c>
      <c r="E70" s="106" t="s">
        <v>224</v>
      </c>
      <c r="F70" s="67" t="s">
        <v>191</v>
      </c>
      <c r="G70" s="66">
        <f>IF(F70="Confiable",15,0)</f>
        <v>15</v>
      </c>
      <c r="H70" s="995"/>
      <c r="I70" s="997"/>
      <c r="J70" s="985"/>
      <c r="K70" s="986"/>
    </row>
    <row r="71" spans="1:11" ht="69.75" customHeight="1" x14ac:dyDescent="0.2">
      <c r="A71" s="961"/>
      <c r="B71" s="638"/>
      <c r="C71" s="1005"/>
      <c r="D71" s="50" t="s">
        <v>225</v>
      </c>
      <c r="E71" s="106" t="s">
        <v>226</v>
      </c>
      <c r="F71" s="233" t="s">
        <v>194</v>
      </c>
      <c r="G71" s="66">
        <f>IF(F71="Se investigan y se resuelven oportunamente",15,0)</f>
        <v>15</v>
      </c>
      <c r="H71" s="995"/>
      <c r="I71" s="997"/>
      <c r="J71" s="985"/>
      <c r="K71" s="986"/>
    </row>
    <row r="72" spans="1:11" ht="48" customHeight="1" x14ac:dyDescent="0.2">
      <c r="A72" s="962"/>
      <c r="B72" s="639"/>
      <c r="C72" s="1006"/>
      <c r="D72" s="45" t="s">
        <v>227</v>
      </c>
      <c r="E72" s="106" t="s">
        <v>228</v>
      </c>
      <c r="F72" s="67" t="s">
        <v>197</v>
      </c>
      <c r="G72" s="66">
        <f>IF(F72="Completa",10,IF(F72="Incompleta",5,0))</f>
        <v>10</v>
      </c>
      <c r="H72" s="996"/>
      <c r="I72" s="997"/>
      <c r="J72" s="985"/>
      <c r="K72" s="986"/>
    </row>
    <row r="73" spans="1:11" ht="29.25" customHeight="1" thickBot="1" x14ac:dyDescent="0.25">
      <c r="A73" s="129"/>
      <c r="B73" s="130"/>
      <c r="C73" s="133"/>
      <c r="D73" s="57"/>
      <c r="E73" s="139" t="s">
        <v>229</v>
      </c>
      <c r="F73" s="136"/>
      <c r="G73" s="136">
        <f>SUM(G66:G72)</f>
        <v>100</v>
      </c>
      <c r="H73" s="59"/>
      <c r="I73" s="126"/>
      <c r="J73" s="126"/>
      <c r="K73" s="127"/>
    </row>
    <row r="74" spans="1:11" ht="18.75" customHeight="1" thickBot="1" x14ac:dyDescent="0.25">
      <c r="A74" s="55"/>
      <c r="B74" s="62"/>
    </row>
    <row r="75" spans="1:11" s="54" customFormat="1" ht="30" customHeight="1" x14ac:dyDescent="0.25">
      <c r="A75" s="998" t="s">
        <v>87</v>
      </c>
      <c r="B75" s="976" t="s">
        <v>232</v>
      </c>
      <c r="C75" s="1002" t="s">
        <v>205</v>
      </c>
      <c r="D75" s="990" t="s">
        <v>206</v>
      </c>
      <c r="E75" s="990"/>
      <c r="F75" s="990"/>
      <c r="G75" s="990"/>
      <c r="H75" s="990"/>
      <c r="I75" s="110" t="s">
        <v>207</v>
      </c>
      <c r="J75" s="991" t="s">
        <v>208</v>
      </c>
      <c r="K75" s="993" t="s">
        <v>209</v>
      </c>
    </row>
    <row r="76" spans="1:11" s="54" customFormat="1" ht="84" customHeight="1" thickBot="1" x14ac:dyDescent="0.3">
      <c r="A76" s="999"/>
      <c r="B76" s="977"/>
      <c r="C76" s="1003"/>
      <c r="D76" s="111" t="s">
        <v>210</v>
      </c>
      <c r="E76" s="51" t="s">
        <v>211</v>
      </c>
      <c r="F76" s="111" t="s">
        <v>212</v>
      </c>
      <c r="G76" s="111" t="s">
        <v>213</v>
      </c>
      <c r="H76" s="114" t="s">
        <v>230</v>
      </c>
      <c r="I76" s="52" t="s">
        <v>215</v>
      </c>
      <c r="J76" s="992"/>
      <c r="K76" s="994"/>
    </row>
    <row r="77" spans="1:11" ht="20.25" customHeight="1" x14ac:dyDescent="0.2">
      <c r="A77" s="960" t="str">
        <f>+DESCRIPCION!A16</f>
        <v>Posibilidad de la Indebida utilización de la figura de urgencia manifiesta en el marco de la ley 80 de 1993 y sus normas concordantes</v>
      </c>
      <c r="B77" s="637">
        <f>+DESCRIPCION!D19</f>
        <v>0</v>
      </c>
      <c r="C77" s="1004" t="s">
        <v>457</v>
      </c>
      <c r="D77" s="964" t="s">
        <v>216</v>
      </c>
      <c r="E77" s="134" t="s">
        <v>217</v>
      </c>
      <c r="F77" s="70" t="s">
        <v>179</v>
      </c>
      <c r="G77" s="135">
        <f>IF(F77="Asignado",15,0)</f>
        <v>15</v>
      </c>
      <c r="H77" s="995" t="str">
        <f>IF(AND(G84&gt;0,G84&lt;=85),"Débil",IF(AND(G84&gt;85,G84&lt;=95),"Moderado",IF(G84&gt;96,"Fuerte"," ")))</f>
        <v>Fuerte</v>
      </c>
      <c r="I77" s="970" t="s">
        <v>201</v>
      </c>
      <c r="J77" s="967"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973" t="str">
        <f>IF(J77="Fuerte","NO",IF(J77=" "," ","SI"))</f>
        <v>NO</v>
      </c>
    </row>
    <row r="78" spans="1:11" ht="28.5" x14ac:dyDescent="0.2">
      <c r="A78" s="961"/>
      <c r="B78" s="638"/>
      <c r="C78" s="1005"/>
      <c r="D78" s="964"/>
      <c r="E78" s="106" t="s">
        <v>218</v>
      </c>
      <c r="F78" s="67" t="s">
        <v>181</v>
      </c>
      <c r="G78" s="66">
        <f>IF(F78="Adecuado",15,0)</f>
        <v>15</v>
      </c>
      <c r="H78" s="995"/>
      <c r="I78" s="997"/>
      <c r="J78" s="985"/>
      <c r="K78" s="986"/>
    </row>
    <row r="79" spans="1:11" ht="42.75" x14ac:dyDescent="0.2">
      <c r="A79" s="961"/>
      <c r="B79" s="638"/>
      <c r="C79" s="1005"/>
      <c r="D79" s="50" t="s">
        <v>219</v>
      </c>
      <c r="E79" s="106" t="s">
        <v>220</v>
      </c>
      <c r="F79" s="67" t="s">
        <v>184</v>
      </c>
      <c r="G79" s="66">
        <f>IF(F79="Oportuna",15,0)</f>
        <v>15</v>
      </c>
      <c r="H79" s="995"/>
      <c r="I79" s="997"/>
      <c r="J79" s="985"/>
      <c r="K79" s="986"/>
    </row>
    <row r="80" spans="1:11" ht="42.75" x14ac:dyDescent="0.2">
      <c r="A80" s="961"/>
      <c r="B80" s="638"/>
      <c r="C80" s="1005"/>
      <c r="D80" s="50" t="s">
        <v>221</v>
      </c>
      <c r="E80" s="106" t="s">
        <v>222</v>
      </c>
      <c r="F80" s="233" t="s">
        <v>187</v>
      </c>
      <c r="G80" s="66">
        <f>IF(F80="Prevenir",15,IF(F80="Detectar",10,0))</f>
        <v>15</v>
      </c>
      <c r="H80" s="995"/>
      <c r="I80" s="997"/>
      <c r="J80" s="985"/>
      <c r="K80" s="986"/>
    </row>
    <row r="81" spans="1:78" ht="28.5" x14ac:dyDescent="0.2">
      <c r="A81" s="961"/>
      <c r="B81" s="638"/>
      <c r="C81" s="1005"/>
      <c r="D81" s="50" t="s">
        <v>223</v>
      </c>
      <c r="E81" s="106" t="s">
        <v>224</v>
      </c>
      <c r="F81" s="67" t="s">
        <v>191</v>
      </c>
      <c r="G81" s="66">
        <f>IF(F81="Confiable",15,0)</f>
        <v>15</v>
      </c>
      <c r="H81" s="995"/>
      <c r="I81" s="997"/>
      <c r="J81" s="985"/>
      <c r="K81" s="986"/>
    </row>
    <row r="82" spans="1:78" ht="42.75" x14ac:dyDescent="0.2">
      <c r="A82" s="961"/>
      <c r="B82" s="638"/>
      <c r="C82" s="1005"/>
      <c r="D82" s="50" t="s">
        <v>225</v>
      </c>
      <c r="E82" s="106" t="s">
        <v>226</v>
      </c>
      <c r="F82" s="233" t="s">
        <v>194</v>
      </c>
      <c r="G82" s="66">
        <f>IF(F82="Se investigan y se resuelven oportunamente",15,0)</f>
        <v>15</v>
      </c>
      <c r="H82" s="995"/>
      <c r="I82" s="997"/>
      <c r="J82" s="985"/>
      <c r="K82" s="986"/>
    </row>
    <row r="83" spans="1:78" ht="28.5" x14ac:dyDescent="0.2">
      <c r="A83" s="962"/>
      <c r="B83" s="639"/>
      <c r="C83" s="1006"/>
      <c r="D83" s="45" t="s">
        <v>227</v>
      </c>
      <c r="E83" s="106" t="s">
        <v>228</v>
      </c>
      <c r="F83" s="67" t="s">
        <v>197</v>
      </c>
      <c r="G83" s="66">
        <f>IF(F83="Completa",10,IF(F83="Incompleta",5,0))</f>
        <v>10</v>
      </c>
      <c r="H83" s="996"/>
      <c r="I83" s="997"/>
      <c r="J83" s="985"/>
      <c r="K83" s="986"/>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c r="AL83" s="62"/>
      <c r="AM83" s="62"/>
      <c r="AN83" s="62"/>
      <c r="AO83" s="62"/>
      <c r="AP83" s="62"/>
      <c r="AQ83" s="62"/>
      <c r="AR83" s="62"/>
      <c r="AS83" s="62"/>
      <c r="AT83" s="62"/>
      <c r="AU83" s="62"/>
      <c r="AV83" s="62"/>
      <c r="AW83" s="62"/>
      <c r="AX83" s="62"/>
      <c r="AY83" s="62"/>
      <c r="AZ83" s="62"/>
      <c r="BA83" s="62"/>
      <c r="BB83" s="62"/>
      <c r="BC83" s="62"/>
      <c r="BD83" s="62"/>
      <c r="BE83" s="62"/>
      <c r="BF83" s="62"/>
      <c r="BG83" s="62"/>
      <c r="BH83" s="62"/>
      <c r="BI83" s="62"/>
      <c r="BJ83" s="62"/>
      <c r="BK83" s="62"/>
      <c r="BL83" s="62"/>
      <c r="BM83" s="62"/>
      <c r="BN83" s="62"/>
      <c r="BO83" s="62"/>
      <c r="BP83" s="62"/>
      <c r="BQ83" s="62"/>
      <c r="BR83" s="62"/>
      <c r="BS83" s="62"/>
      <c r="BT83" s="62"/>
      <c r="BU83" s="62"/>
      <c r="BV83" s="62"/>
      <c r="BW83" s="62"/>
      <c r="BX83" s="62"/>
      <c r="BY83" s="62"/>
      <c r="BZ83" s="62"/>
    </row>
    <row r="84" spans="1:78" s="60" customFormat="1" ht="15.75" thickBot="1" x14ac:dyDescent="0.25">
      <c r="A84" s="129"/>
      <c r="B84" s="130"/>
      <c r="C84" s="56" t="s">
        <v>252</v>
      </c>
      <c r="D84" s="57"/>
      <c r="E84" s="139" t="s">
        <v>229</v>
      </c>
      <c r="F84" s="136"/>
      <c r="G84" s="136">
        <f>SUM(G77:G83)</f>
        <v>100</v>
      </c>
      <c r="H84" s="59"/>
      <c r="I84" s="126"/>
      <c r="J84" s="126"/>
      <c r="K84" s="127"/>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c r="AL84" s="62"/>
      <c r="AM84" s="62"/>
      <c r="AN84" s="62"/>
      <c r="AO84" s="62"/>
      <c r="AP84" s="62"/>
      <c r="AQ84" s="62"/>
      <c r="AR84" s="62"/>
      <c r="AS84" s="62"/>
      <c r="AT84" s="62"/>
      <c r="AU84" s="62"/>
      <c r="AV84" s="62"/>
      <c r="AW84" s="62"/>
      <c r="AX84" s="62"/>
      <c r="AY84" s="62"/>
      <c r="AZ84" s="62"/>
      <c r="BA84" s="62"/>
      <c r="BB84" s="62"/>
      <c r="BC84" s="62"/>
      <c r="BD84" s="62"/>
      <c r="BE84" s="62"/>
      <c r="BF84" s="62"/>
      <c r="BG84" s="62"/>
      <c r="BH84" s="62"/>
      <c r="BI84" s="62"/>
      <c r="BJ84" s="62"/>
      <c r="BK84" s="62"/>
      <c r="BL84" s="62"/>
      <c r="BM84" s="62"/>
      <c r="BN84" s="62"/>
      <c r="BO84" s="62"/>
      <c r="BP84" s="62"/>
      <c r="BQ84" s="62"/>
      <c r="BR84" s="62"/>
      <c r="BS84" s="62"/>
      <c r="BT84" s="62"/>
      <c r="BU84" s="62"/>
      <c r="BV84" s="62"/>
      <c r="BW84" s="62"/>
      <c r="BX84" s="62"/>
      <c r="BY84" s="62"/>
      <c r="BZ84" s="62"/>
    </row>
    <row r="85" spans="1:78" ht="15" thickBot="1" x14ac:dyDescent="0.25">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c r="AL85" s="62"/>
      <c r="AM85" s="62"/>
      <c r="AN85" s="62"/>
      <c r="AO85" s="62"/>
      <c r="AP85" s="62"/>
      <c r="AQ85" s="62"/>
      <c r="AR85" s="62"/>
      <c r="AS85" s="62"/>
      <c r="AT85" s="62"/>
      <c r="AU85" s="62"/>
      <c r="AV85" s="62"/>
      <c r="AW85" s="62"/>
      <c r="AX85" s="62"/>
      <c r="AY85" s="62"/>
      <c r="AZ85" s="62"/>
      <c r="BA85" s="62"/>
      <c r="BB85" s="62"/>
      <c r="BC85" s="62"/>
      <c r="BD85" s="62"/>
      <c r="BE85" s="62"/>
      <c r="BF85" s="62"/>
      <c r="BG85" s="62"/>
      <c r="BH85" s="62"/>
      <c r="BI85" s="62"/>
      <c r="BJ85" s="62"/>
      <c r="BK85" s="62"/>
      <c r="BL85" s="62"/>
      <c r="BM85" s="62"/>
      <c r="BN85" s="62"/>
      <c r="BO85" s="62"/>
      <c r="BP85" s="62"/>
      <c r="BQ85" s="62"/>
      <c r="BR85" s="62"/>
      <c r="BS85" s="62"/>
      <c r="BT85" s="62"/>
      <c r="BU85" s="62"/>
      <c r="BV85" s="62"/>
      <c r="BW85" s="62"/>
      <c r="BX85" s="62"/>
      <c r="BY85" s="62"/>
      <c r="BZ85" s="62"/>
    </row>
    <row r="86" spans="1:78" s="53" customFormat="1" ht="30" customHeight="1" x14ac:dyDescent="0.25">
      <c r="A86" s="998" t="s">
        <v>87</v>
      </c>
      <c r="B86" s="976" t="s">
        <v>232</v>
      </c>
      <c r="C86" s="1002" t="s">
        <v>205</v>
      </c>
      <c r="D86" s="990" t="s">
        <v>206</v>
      </c>
      <c r="E86" s="990"/>
      <c r="F86" s="990"/>
      <c r="G86" s="990"/>
      <c r="H86" s="990"/>
      <c r="I86" s="110" t="s">
        <v>207</v>
      </c>
      <c r="J86" s="991" t="s">
        <v>208</v>
      </c>
      <c r="K86" s="993" t="s">
        <v>209</v>
      </c>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c r="BT86" s="128"/>
      <c r="BU86" s="128"/>
      <c r="BV86" s="128"/>
      <c r="BW86" s="128"/>
      <c r="BX86" s="128"/>
      <c r="BY86" s="128"/>
      <c r="BZ86" s="128"/>
    </row>
    <row r="87" spans="1:78" s="54" customFormat="1" ht="60.75" thickBot="1" x14ac:dyDescent="0.3">
      <c r="A87" s="999"/>
      <c r="B87" s="977"/>
      <c r="C87" s="1003"/>
      <c r="D87" s="111" t="s">
        <v>210</v>
      </c>
      <c r="E87" s="51" t="s">
        <v>211</v>
      </c>
      <c r="F87" s="111" t="s">
        <v>212</v>
      </c>
      <c r="G87" s="111" t="s">
        <v>213</v>
      </c>
      <c r="H87" s="114" t="s">
        <v>230</v>
      </c>
      <c r="I87" s="52" t="s">
        <v>215</v>
      </c>
      <c r="J87" s="992"/>
      <c r="K87" s="994"/>
    </row>
    <row r="88" spans="1:78" ht="20.25" customHeight="1" x14ac:dyDescent="0.2">
      <c r="A88" s="960" t="str">
        <f>DESCRIPCION!A16</f>
        <v>Posibilidad de la Indebida utilización de la figura de urgencia manifiesta en el marco de la ley 80 de 1993 y sus normas concordantes</v>
      </c>
      <c r="B88" s="637" t="str">
        <f>+'IDENTIFICACION DE RIESGOS'!B20</f>
        <v>Adjudicación de contratos a proveedores sin idoneidad, o sin adecuada capacidad financiera o experiencia necesaria en detrimento de la ejecución del contrato</v>
      </c>
      <c r="C88" s="1007" t="s">
        <v>458</v>
      </c>
      <c r="D88" s="964" t="s">
        <v>216</v>
      </c>
      <c r="E88" s="134" t="s">
        <v>217</v>
      </c>
      <c r="F88" s="70" t="s">
        <v>179</v>
      </c>
      <c r="G88" s="135">
        <f>IF(F88="Asignado",15,0)</f>
        <v>15</v>
      </c>
      <c r="H88" s="995" t="str">
        <f>IF(AND(G95&gt;0,G95&lt;=85),"Débil",IF(AND(G95&gt;85,G95&lt;=95),"Moderado",IF(G95&gt;96,"Fuerte"," ")))</f>
        <v>Fuerte</v>
      </c>
      <c r="I88" s="970" t="s">
        <v>201</v>
      </c>
      <c r="J88" s="967"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Fuerte</v>
      </c>
      <c r="K88" s="973" t="str">
        <f>IF(J88="Fuerte","NO",IF(J88=" "," ","SI"))</f>
        <v>NO</v>
      </c>
    </row>
    <row r="89" spans="1:78" ht="28.5" x14ac:dyDescent="0.2">
      <c r="A89" s="961"/>
      <c r="B89" s="638"/>
      <c r="C89" s="1005"/>
      <c r="D89" s="964"/>
      <c r="E89" s="106" t="s">
        <v>218</v>
      </c>
      <c r="F89" s="67" t="s">
        <v>181</v>
      </c>
      <c r="G89" s="66">
        <f>IF(F89="Adecuado",15,0)</f>
        <v>15</v>
      </c>
      <c r="H89" s="995"/>
      <c r="I89" s="997"/>
      <c r="J89" s="985"/>
      <c r="K89" s="986"/>
    </row>
    <row r="90" spans="1:78" ht="42.75" x14ac:dyDescent="0.2">
      <c r="A90" s="961"/>
      <c r="B90" s="638"/>
      <c r="C90" s="1005"/>
      <c r="D90" s="50" t="s">
        <v>219</v>
      </c>
      <c r="E90" s="106" t="s">
        <v>220</v>
      </c>
      <c r="F90" s="67" t="s">
        <v>184</v>
      </c>
      <c r="G90" s="66">
        <f>IF(F90="Oportuna",15,0)</f>
        <v>15</v>
      </c>
      <c r="H90" s="995"/>
      <c r="I90" s="997"/>
      <c r="J90" s="985"/>
      <c r="K90" s="986"/>
    </row>
    <row r="91" spans="1:78" ht="42.75" x14ac:dyDescent="0.2">
      <c r="A91" s="961"/>
      <c r="B91" s="638"/>
      <c r="C91" s="1005"/>
      <c r="D91" s="50" t="s">
        <v>221</v>
      </c>
      <c r="E91" s="106" t="s">
        <v>222</v>
      </c>
      <c r="F91" s="233" t="s">
        <v>187</v>
      </c>
      <c r="G91" s="66">
        <f>IF(F91="Prevenir",15,IF(F91="Detectar",10,0))</f>
        <v>15</v>
      </c>
      <c r="H91" s="995"/>
      <c r="I91" s="997"/>
      <c r="J91" s="985"/>
      <c r="K91" s="986"/>
    </row>
    <row r="92" spans="1:78" ht="28.5" x14ac:dyDescent="0.2">
      <c r="A92" s="961"/>
      <c r="B92" s="638"/>
      <c r="C92" s="1005"/>
      <c r="D92" s="50" t="s">
        <v>223</v>
      </c>
      <c r="E92" s="106" t="s">
        <v>224</v>
      </c>
      <c r="F92" s="67" t="s">
        <v>191</v>
      </c>
      <c r="G92" s="66">
        <f>IF(F92="Confiable",15,0)</f>
        <v>15</v>
      </c>
      <c r="H92" s="995"/>
      <c r="I92" s="997"/>
      <c r="J92" s="985"/>
      <c r="K92" s="986"/>
    </row>
    <row r="93" spans="1:78" ht="42.75" x14ac:dyDescent="0.2">
      <c r="A93" s="961"/>
      <c r="B93" s="638"/>
      <c r="C93" s="1005"/>
      <c r="D93" s="50" t="s">
        <v>225</v>
      </c>
      <c r="E93" s="106" t="s">
        <v>226</v>
      </c>
      <c r="F93" s="233" t="s">
        <v>194</v>
      </c>
      <c r="G93" s="66">
        <f>IF(F93="Se investigan y se resuelven oportunamente",15,0)</f>
        <v>15</v>
      </c>
      <c r="H93" s="995"/>
      <c r="I93" s="997"/>
      <c r="J93" s="985"/>
      <c r="K93" s="986"/>
    </row>
    <row r="94" spans="1:78" ht="28.5" x14ac:dyDescent="0.2">
      <c r="A94" s="962"/>
      <c r="B94" s="639"/>
      <c r="C94" s="1006"/>
      <c r="D94" s="45" t="s">
        <v>227</v>
      </c>
      <c r="E94" s="106" t="s">
        <v>228</v>
      </c>
      <c r="F94" s="67" t="s">
        <v>197</v>
      </c>
      <c r="G94" s="66">
        <f>IF(F94="Completa",10,IF(F94="Incompleta",5,0))</f>
        <v>10</v>
      </c>
      <c r="H94" s="996"/>
      <c r="I94" s="997"/>
      <c r="J94" s="985"/>
      <c r="K94" s="986"/>
    </row>
    <row r="95" spans="1:78" ht="15.75" thickBot="1" x14ac:dyDescent="0.25">
      <c r="A95" s="129"/>
      <c r="B95" s="130"/>
      <c r="C95" s="56"/>
      <c r="D95" s="57"/>
      <c r="E95" s="58" t="s">
        <v>229</v>
      </c>
      <c r="F95" s="16"/>
      <c r="G95" s="16">
        <f>SUM(G88:G94)</f>
        <v>100</v>
      </c>
      <c r="H95" s="59"/>
      <c r="I95" s="126"/>
      <c r="J95" s="126"/>
      <c r="K95" s="127"/>
    </row>
    <row r="96" spans="1:78" ht="15" thickBot="1" x14ac:dyDescent="0.25">
      <c r="A96" s="55"/>
      <c r="B96" s="62"/>
    </row>
    <row r="97" spans="1:78" s="54" customFormat="1" ht="30" customHeight="1" x14ac:dyDescent="0.25">
      <c r="A97" s="998" t="s">
        <v>87</v>
      </c>
      <c r="B97" s="1044" t="s">
        <v>232</v>
      </c>
      <c r="C97" s="1000" t="s">
        <v>205</v>
      </c>
      <c r="D97" s="990" t="s">
        <v>206</v>
      </c>
      <c r="E97" s="990"/>
      <c r="F97" s="990"/>
      <c r="G97" s="990"/>
      <c r="H97" s="990"/>
      <c r="I97" s="110" t="s">
        <v>207</v>
      </c>
      <c r="J97" s="991" t="s">
        <v>208</v>
      </c>
      <c r="K97" s="993" t="s">
        <v>209</v>
      </c>
    </row>
    <row r="98" spans="1:78" s="54" customFormat="1" ht="60.75" thickBot="1" x14ac:dyDescent="0.3">
      <c r="A98" s="999"/>
      <c r="B98" s="1045"/>
      <c r="C98" s="1001"/>
      <c r="D98" s="111" t="s">
        <v>210</v>
      </c>
      <c r="E98" s="51" t="s">
        <v>211</v>
      </c>
      <c r="F98" s="111" t="s">
        <v>212</v>
      </c>
      <c r="G98" s="111" t="s">
        <v>213</v>
      </c>
      <c r="H98" s="114" t="s">
        <v>230</v>
      </c>
      <c r="I98" s="52" t="s">
        <v>215</v>
      </c>
      <c r="J98" s="992"/>
      <c r="K98" s="994"/>
    </row>
    <row r="99" spans="1:78" ht="20.25" customHeight="1" x14ac:dyDescent="0.2">
      <c r="A99" s="960" t="str">
        <f>DESCRIPCION!A16</f>
        <v>Posibilidad de la Indebida utilización de la figura de urgencia manifiesta en el marco de la ley 80 de 1993 y sus normas concordantes</v>
      </c>
      <c r="B99" s="987" t="str">
        <f>+'IDENTIFICACION DE RIESGOS'!B21</f>
        <v>Sobrecostos en los contratos de bienes, obras o servicios independiente de posibles distorsiones del mercado</v>
      </c>
      <c r="C99" s="1004" t="s">
        <v>459</v>
      </c>
      <c r="D99" s="964" t="s">
        <v>216</v>
      </c>
      <c r="E99" s="134" t="s">
        <v>217</v>
      </c>
      <c r="F99" s="70" t="s">
        <v>179</v>
      </c>
      <c r="G99" s="135">
        <f>IF(F99="Asignado",15,0)</f>
        <v>15</v>
      </c>
      <c r="H99" s="995" t="str">
        <f>IF(AND(G106&gt;0,G106&lt;=85),"Débil",IF(AND(G106&gt;85,G106&lt;=95),"Moderado",IF(G106&gt;96,"Fuerte"," ")))</f>
        <v>Fuerte</v>
      </c>
      <c r="I99" s="970" t="s">
        <v>201</v>
      </c>
      <c r="J99" s="967"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Fuerte</v>
      </c>
      <c r="K99" s="973" t="str">
        <f>IF(J99="Fuerte","NO",IF(J99=" "," ","SI"))</f>
        <v>NO</v>
      </c>
    </row>
    <row r="100" spans="1:78" ht="28.5" x14ac:dyDescent="0.2">
      <c r="A100" s="961"/>
      <c r="B100" s="988"/>
      <c r="C100" s="1005"/>
      <c r="D100" s="964"/>
      <c r="E100" s="106" t="s">
        <v>218</v>
      </c>
      <c r="F100" s="67" t="s">
        <v>181</v>
      </c>
      <c r="G100" s="66">
        <f>IF(F100="Adecuado",15,0)</f>
        <v>15</v>
      </c>
      <c r="H100" s="995"/>
      <c r="I100" s="997"/>
      <c r="J100" s="985"/>
      <c r="K100" s="986"/>
    </row>
    <row r="101" spans="1:78" ht="42.75" customHeight="1" x14ac:dyDescent="0.2">
      <c r="A101" s="961"/>
      <c r="B101" s="988"/>
      <c r="C101" s="1005"/>
      <c r="D101" s="50" t="s">
        <v>219</v>
      </c>
      <c r="E101" s="106" t="s">
        <v>220</v>
      </c>
      <c r="F101" s="67" t="s">
        <v>184</v>
      </c>
      <c r="G101" s="66">
        <f>IF(F101="Oportuna",15,0)</f>
        <v>15</v>
      </c>
      <c r="H101" s="995"/>
      <c r="I101" s="997"/>
      <c r="J101" s="985"/>
      <c r="K101" s="986"/>
    </row>
    <row r="102" spans="1:78" ht="42.75" x14ac:dyDescent="0.2">
      <c r="A102" s="961"/>
      <c r="B102" s="988"/>
      <c r="C102" s="1005"/>
      <c r="D102" s="50" t="s">
        <v>221</v>
      </c>
      <c r="E102" s="106" t="s">
        <v>222</v>
      </c>
      <c r="F102" s="233" t="s">
        <v>187</v>
      </c>
      <c r="G102" s="66">
        <f>IF(F102="Prevenir",15,IF(F102="Detectar",10,0))</f>
        <v>15</v>
      </c>
      <c r="H102" s="995"/>
      <c r="I102" s="997"/>
      <c r="J102" s="985"/>
      <c r="K102" s="986"/>
    </row>
    <row r="103" spans="1:78" ht="28.5" x14ac:dyDescent="0.2">
      <c r="A103" s="961"/>
      <c r="B103" s="988"/>
      <c r="C103" s="1005"/>
      <c r="D103" s="50" t="s">
        <v>223</v>
      </c>
      <c r="E103" s="106" t="s">
        <v>224</v>
      </c>
      <c r="F103" s="67" t="s">
        <v>191</v>
      </c>
      <c r="G103" s="66">
        <f>IF(F103="Confiable",15,0)</f>
        <v>15</v>
      </c>
      <c r="H103" s="995"/>
      <c r="I103" s="997"/>
      <c r="J103" s="985"/>
      <c r="K103" s="986"/>
    </row>
    <row r="104" spans="1:78" ht="42.75" x14ac:dyDescent="0.2">
      <c r="A104" s="961"/>
      <c r="B104" s="988"/>
      <c r="C104" s="1005"/>
      <c r="D104" s="50" t="s">
        <v>225</v>
      </c>
      <c r="E104" s="106" t="s">
        <v>226</v>
      </c>
      <c r="F104" s="233" t="s">
        <v>194</v>
      </c>
      <c r="G104" s="66">
        <f>IF(F104="Se investigan y se resuelven oportunamente",15,0)</f>
        <v>15</v>
      </c>
      <c r="H104" s="995"/>
      <c r="I104" s="997"/>
      <c r="J104" s="985"/>
      <c r="K104" s="986"/>
    </row>
    <row r="105" spans="1:78" ht="28.5" x14ac:dyDescent="0.2">
      <c r="A105" s="962"/>
      <c r="B105" s="989"/>
      <c r="C105" s="1006"/>
      <c r="D105" s="45" t="s">
        <v>227</v>
      </c>
      <c r="E105" s="106" t="s">
        <v>228</v>
      </c>
      <c r="F105" s="67" t="s">
        <v>197</v>
      </c>
      <c r="G105" s="66">
        <f>IF(F105="Completa",10,IF(F105="Incompleta",5,0))</f>
        <v>10</v>
      </c>
      <c r="H105" s="996"/>
      <c r="I105" s="997"/>
      <c r="J105" s="985"/>
      <c r="K105" s="986"/>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62"/>
      <c r="AW105" s="62"/>
      <c r="AX105" s="62"/>
      <c r="AY105" s="62"/>
      <c r="AZ105" s="62"/>
      <c r="BA105" s="62"/>
      <c r="BB105" s="62"/>
      <c r="BC105" s="62"/>
      <c r="BD105" s="62"/>
      <c r="BE105" s="62"/>
      <c r="BF105" s="62"/>
      <c r="BG105" s="62"/>
      <c r="BH105" s="62"/>
      <c r="BI105" s="62"/>
      <c r="BJ105" s="62"/>
      <c r="BK105" s="62"/>
      <c r="BL105" s="62"/>
      <c r="BM105" s="62"/>
      <c r="BN105" s="62"/>
      <c r="BO105" s="62"/>
      <c r="BP105" s="62"/>
      <c r="BQ105" s="62"/>
      <c r="BR105" s="62"/>
      <c r="BS105" s="62"/>
      <c r="BT105" s="62"/>
      <c r="BU105" s="62"/>
      <c r="BV105" s="62"/>
      <c r="BW105" s="62"/>
      <c r="BX105" s="62"/>
      <c r="BY105" s="62"/>
      <c r="BZ105" s="62"/>
    </row>
    <row r="106" spans="1:78" s="60" customFormat="1" ht="15.75" thickBot="1" x14ac:dyDescent="0.25">
      <c r="A106" s="129"/>
      <c r="B106" s="130"/>
      <c r="C106" s="56"/>
      <c r="D106" s="57"/>
      <c r="E106" s="58" t="s">
        <v>229</v>
      </c>
      <c r="F106" s="16"/>
      <c r="G106" s="16">
        <f>SUM(G99:G105)</f>
        <v>100</v>
      </c>
      <c r="H106" s="59"/>
      <c r="I106" s="126"/>
      <c r="J106" s="126"/>
      <c r="K106" s="127"/>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c r="AL106" s="62"/>
      <c r="AM106" s="62"/>
      <c r="AN106" s="62"/>
      <c r="AO106" s="62"/>
      <c r="AP106" s="62"/>
      <c r="AQ106" s="62"/>
      <c r="AR106" s="62"/>
      <c r="AS106" s="62"/>
      <c r="AT106" s="62"/>
      <c r="AU106" s="62"/>
      <c r="AV106" s="62"/>
      <c r="AW106" s="62"/>
      <c r="AX106" s="62"/>
      <c r="AY106" s="62"/>
      <c r="AZ106" s="62"/>
      <c r="BA106" s="62"/>
      <c r="BB106" s="62"/>
      <c r="BC106" s="62"/>
      <c r="BD106" s="62"/>
      <c r="BE106" s="62"/>
      <c r="BF106" s="62"/>
      <c r="BG106" s="62"/>
      <c r="BH106" s="62"/>
      <c r="BI106" s="62"/>
      <c r="BJ106" s="62"/>
      <c r="BK106" s="62"/>
      <c r="BL106" s="62"/>
      <c r="BM106" s="62"/>
      <c r="BN106" s="62"/>
      <c r="BO106" s="62"/>
      <c r="BP106" s="62"/>
      <c r="BQ106" s="62"/>
      <c r="BR106" s="62"/>
      <c r="BS106" s="62"/>
      <c r="BT106" s="62"/>
      <c r="BU106" s="62"/>
      <c r="BV106" s="62"/>
      <c r="BW106" s="62"/>
      <c r="BX106" s="62"/>
      <c r="BY106" s="62"/>
      <c r="BZ106" s="62"/>
    </row>
    <row r="107" spans="1:78" ht="15" thickBot="1" x14ac:dyDescent="0.25">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c r="AL107" s="62"/>
      <c r="AM107" s="62"/>
      <c r="AN107" s="62"/>
      <c r="AO107" s="62"/>
      <c r="AP107" s="62"/>
      <c r="AQ107" s="62"/>
      <c r="AR107" s="62"/>
      <c r="AS107" s="62"/>
      <c r="AT107" s="62"/>
      <c r="AU107" s="62"/>
      <c r="AV107" s="62"/>
      <c r="AW107" s="62"/>
      <c r="AX107" s="62"/>
      <c r="AY107" s="62"/>
      <c r="AZ107" s="62"/>
      <c r="BA107" s="62"/>
      <c r="BB107" s="62"/>
      <c r="BC107" s="62"/>
      <c r="BD107" s="62"/>
      <c r="BE107" s="62"/>
      <c r="BF107" s="62"/>
      <c r="BG107" s="62"/>
      <c r="BH107" s="62"/>
      <c r="BI107" s="62"/>
      <c r="BJ107" s="62"/>
      <c r="BK107" s="62"/>
      <c r="BL107" s="62"/>
      <c r="BM107" s="62"/>
      <c r="BN107" s="62"/>
      <c r="BO107" s="62"/>
      <c r="BP107" s="62"/>
      <c r="BQ107" s="62"/>
      <c r="BR107" s="62"/>
      <c r="BS107" s="62"/>
      <c r="BT107" s="62"/>
      <c r="BU107" s="62"/>
      <c r="BV107" s="62"/>
      <c r="BW107" s="62"/>
      <c r="BX107" s="62"/>
      <c r="BY107" s="62"/>
      <c r="BZ107" s="62"/>
    </row>
    <row r="108" spans="1:78" s="53" customFormat="1" ht="30" customHeight="1" x14ac:dyDescent="0.25">
      <c r="A108" s="998" t="s">
        <v>87</v>
      </c>
      <c r="B108" s="976" t="s">
        <v>232</v>
      </c>
      <c r="C108" s="1002" t="s">
        <v>205</v>
      </c>
      <c r="D108" s="990" t="s">
        <v>206</v>
      </c>
      <c r="E108" s="990"/>
      <c r="F108" s="990"/>
      <c r="G108" s="990"/>
      <c r="H108" s="990"/>
      <c r="I108" s="110" t="s">
        <v>207</v>
      </c>
      <c r="J108" s="991" t="s">
        <v>208</v>
      </c>
      <c r="K108" s="993" t="s">
        <v>209</v>
      </c>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8"/>
      <c r="AN108" s="128"/>
      <c r="AO108" s="128"/>
      <c r="AP108" s="128"/>
      <c r="AQ108" s="128"/>
      <c r="AR108" s="128"/>
      <c r="AS108" s="128"/>
      <c r="AT108" s="128"/>
      <c r="AU108" s="128"/>
      <c r="AV108" s="128"/>
      <c r="AW108" s="128"/>
      <c r="AX108" s="128"/>
      <c r="AY108" s="128"/>
      <c r="AZ108" s="128"/>
      <c r="BA108" s="128"/>
      <c r="BB108" s="128"/>
      <c r="BC108" s="128"/>
      <c r="BD108" s="128"/>
      <c r="BE108" s="128"/>
      <c r="BF108" s="128"/>
      <c r="BG108" s="128"/>
      <c r="BH108" s="128"/>
      <c r="BI108" s="128"/>
      <c r="BJ108" s="128"/>
      <c r="BK108" s="128"/>
      <c r="BL108" s="128"/>
      <c r="BM108" s="128"/>
      <c r="BN108" s="128"/>
      <c r="BO108" s="128"/>
      <c r="BP108" s="128"/>
      <c r="BQ108" s="128"/>
      <c r="BR108" s="128"/>
      <c r="BS108" s="128"/>
      <c r="BT108" s="128"/>
      <c r="BU108" s="128"/>
      <c r="BV108" s="128"/>
      <c r="BW108" s="128"/>
      <c r="BX108" s="128"/>
      <c r="BY108" s="128"/>
      <c r="BZ108" s="128"/>
    </row>
    <row r="109" spans="1:78" s="54" customFormat="1" ht="90" customHeight="1" thickBot="1" x14ac:dyDescent="0.3">
      <c r="A109" s="999"/>
      <c r="B109" s="977"/>
      <c r="C109" s="1003"/>
      <c r="D109" s="111" t="s">
        <v>210</v>
      </c>
      <c r="E109" s="51" t="s">
        <v>211</v>
      </c>
      <c r="F109" s="111" t="s">
        <v>212</v>
      </c>
      <c r="G109" s="111" t="s">
        <v>213</v>
      </c>
      <c r="H109" s="114" t="s">
        <v>230</v>
      </c>
      <c r="I109" s="52" t="s">
        <v>215</v>
      </c>
      <c r="J109" s="992"/>
      <c r="K109" s="994"/>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O109" s="128"/>
      <c r="AP109" s="128"/>
      <c r="AQ109" s="128"/>
      <c r="AR109" s="128"/>
      <c r="AS109" s="128"/>
      <c r="AT109" s="128"/>
      <c r="AU109" s="128"/>
      <c r="AV109" s="128"/>
      <c r="AW109" s="128"/>
      <c r="AX109" s="128"/>
      <c r="AY109" s="128"/>
      <c r="AZ109" s="128"/>
      <c r="BA109" s="128"/>
      <c r="BB109" s="128"/>
      <c r="BC109" s="128"/>
      <c r="BD109" s="128"/>
      <c r="BE109" s="128"/>
      <c r="BF109" s="128"/>
      <c r="BG109" s="128"/>
      <c r="BH109" s="128"/>
      <c r="BI109" s="128"/>
      <c r="BJ109" s="128"/>
      <c r="BK109" s="128"/>
      <c r="BL109" s="128"/>
      <c r="BM109" s="128"/>
      <c r="BN109" s="128"/>
      <c r="BO109" s="128"/>
      <c r="BP109" s="128"/>
      <c r="BQ109" s="128"/>
      <c r="BR109" s="128"/>
      <c r="BS109" s="128"/>
      <c r="BT109" s="128"/>
      <c r="BU109" s="128"/>
      <c r="BV109" s="128"/>
      <c r="BW109" s="128"/>
      <c r="BX109" s="128"/>
      <c r="BY109" s="128"/>
      <c r="BZ109" s="128"/>
    </row>
    <row r="110" spans="1:78" ht="20.25" customHeight="1" x14ac:dyDescent="0.2">
      <c r="A110" s="960" t="str">
        <f>+DESCRIPCION!A22</f>
        <v xml:space="preserve">posibilidad de que el supervisor certifique el cumplimiento del objeto contractual sin haberse ejecutado. </v>
      </c>
      <c r="B110" s="637" t="str">
        <f>+DESCRIPCION!D22</f>
        <v>Desconocimiento del manual de contratación y manual de supervisión por parte del supervisor</v>
      </c>
      <c r="C110" s="1048" t="s">
        <v>460</v>
      </c>
      <c r="D110" s="964" t="s">
        <v>216</v>
      </c>
      <c r="E110" s="134" t="s">
        <v>217</v>
      </c>
      <c r="F110" s="70" t="s">
        <v>179</v>
      </c>
      <c r="G110" s="135">
        <f>IF(F110="Asignado",15,0)</f>
        <v>15</v>
      </c>
      <c r="H110" s="995" t="str">
        <f>IF(AND(G117&gt;0,G117&lt;=85),"Débil",IF(AND(G117&gt;85,G117&lt;=95),"Moderado",IF(G117&gt;96,"Fuerte"," ")))</f>
        <v>Fuerte</v>
      </c>
      <c r="I110" s="970" t="s">
        <v>201</v>
      </c>
      <c r="J110" s="967"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Fuerte</v>
      </c>
      <c r="K110" s="973" t="str">
        <f>IF(J110="Fuerte","NO",IF(J110=" "," ","SI"))</f>
        <v>NO</v>
      </c>
    </row>
    <row r="111" spans="1:78" ht="28.5" x14ac:dyDescent="0.2">
      <c r="A111" s="961"/>
      <c r="B111" s="638"/>
      <c r="C111" s="1049"/>
      <c r="D111" s="964"/>
      <c r="E111" s="106" t="s">
        <v>218</v>
      </c>
      <c r="F111" s="67" t="s">
        <v>181</v>
      </c>
      <c r="G111" s="66">
        <f>IF(F111="Adecuado",15,0)</f>
        <v>15</v>
      </c>
      <c r="H111" s="995"/>
      <c r="I111" s="997"/>
      <c r="J111" s="985"/>
      <c r="K111" s="986"/>
    </row>
    <row r="112" spans="1:78" ht="42.75" customHeight="1" x14ac:dyDescent="0.2">
      <c r="A112" s="961"/>
      <c r="B112" s="638"/>
      <c r="C112" s="1049"/>
      <c r="D112" s="50" t="s">
        <v>219</v>
      </c>
      <c r="E112" s="106" t="s">
        <v>220</v>
      </c>
      <c r="F112" s="67" t="s">
        <v>184</v>
      </c>
      <c r="G112" s="66">
        <f>IF(F112="Oportuna",15,0)</f>
        <v>15</v>
      </c>
      <c r="H112" s="995"/>
      <c r="I112" s="997"/>
      <c r="J112" s="985"/>
      <c r="K112" s="986"/>
    </row>
    <row r="113" spans="1:78" ht="42.75" x14ac:dyDescent="0.2">
      <c r="A113" s="961"/>
      <c r="B113" s="638"/>
      <c r="C113" s="1049"/>
      <c r="D113" s="50" t="s">
        <v>221</v>
      </c>
      <c r="E113" s="106" t="s">
        <v>222</v>
      </c>
      <c r="F113" s="233" t="s">
        <v>187</v>
      </c>
      <c r="G113" s="66">
        <f>IF(F113="Prevenir",15,IF(F113="Detectar",10,0))</f>
        <v>15</v>
      </c>
      <c r="H113" s="995"/>
      <c r="I113" s="997"/>
      <c r="J113" s="985"/>
      <c r="K113" s="986"/>
    </row>
    <row r="114" spans="1:78" ht="28.5" x14ac:dyDescent="0.2">
      <c r="A114" s="961"/>
      <c r="B114" s="638"/>
      <c r="C114" s="1049"/>
      <c r="D114" s="50" t="s">
        <v>223</v>
      </c>
      <c r="E114" s="106" t="s">
        <v>224</v>
      </c>
      <c r="F114" s="67" t="s">
        <v>191</v>
      </c>
      <c r="G114" s="66">
        <f>IF(F114="Confiable",15,0)</f>
        <v>15</v>
      </c>
      <c r="H114" s="995"/>
      <c r="I114" s="997"/>
      <c r="J114" s="985"/>
      <c r="K114" s="986"/>
    </row>
    <row r="115" spans="1:78" ht="42.75" x14ac:dyDescent="0.2">
      <c r="A115" s="961"/>
      <c r="B115" s="638"/>
      <c r="C115" s="1049"/>
      <c r="D115" s="50" t="s">
        <v>225</v>
      </c>
      <c r="E115" s="106" t="s">
        <v>226</v>
      </c>
      <c r="F115" s="233" t="s">
        <v>194</v>
      </c>
      <c r="G115" s="66">
        <f>IF(F115="Se investigan y se resuelven oportunamente",15,0)</f>
        <v>15</v>
      </c>
      <c r="H115" s="995"/>
      <c r="I115" s="997"/>
      <c r="J115" s="985"/>
      <c r="K115" s="986"/>
    </row>
    <row r="116" spans="1:78" ht="28.5" x14ac:dyDescent="0.2">
      <c r="A116" s="962"/>
      <c r="B116" s="639"/>
      <c r="C116" s="1050"/>
      <c r="D116" s="45" t="s">
        <v>227</v>
      </c>
      <c r="E116" s="106" t="s">
        <v>228</v>
      </c>
      <c r="F116" s="67" t="s">
        <v>197</v>
      </c>
      <c r="G116" s="66">
        <f>IF(F116="Completa",10,IF(F116="Incompleta",5,0))</f>
        <v>10</v>
      </c>
      <c r="H116" s="996"/>
      <c r="I116" s="1051"/>
      <c r="J116" s="1046"/>
      <c r="K116" s="1047"/>
    </row>
    <row r="117" spans="1:78" ht="15.75" thickBot="1" x14ac:dyDescent="0.25">
      <c r="A117" s="129"/>
      <c r="B117" s="130"/>
      <c r="C117" s="56"/>
      <c r="D117" s="57"/>
      <c r="E117" s="58" t="s">
        <v>229</v>
      </c>
      <c r="F117" s="16"/>
      <c r="G117" s="16">
        <f>SUM(G110:G116)</f>
        <v>100</v>
      </c>
      <c r="H117" s="140"/>
      <c r="I117" s="141"/>
      <c r="J117" s="141"/>
      <c r="K117" s="142"/>
    </row>
    <row r="118" spans="1:78" ht="15" thickBot="1" x14ac:dyDescent="0.25">
      <c r="A118" s="55"/>
      <c r="B118" s="62"/>
    </row>
    <row r="119" spans="1:78" s="54" customFormat="1" ht="30" customHeight="1" x14ac:dyDescent="0.25">
      <c r="A119" s="974" t="s">
        <v>87</v>
      </c>
      <c r="B119" s="976" t="s">
        <v>232</v>
      </c>
      <c r="C119" s="978" t="s">
        <v>205</v>
      </c>
      <c r="D119" s="980" t="s">
        <v>206</v>
      </c>
      <c r="E119" s="981"/>
      <c r="F119" s="981"/>
      <c r="G119" s="981"/>
      <c r="H119" s="982"/>
      <c r="I119" s="110" t="s">
        <v>207</v>
      </c>
      <c r="J119" s="983" t="s">
        <v>208</v>
      </c>
      <c r="K119" s="958" t="s">
        <v>209</v>
      </c>
    </row>
    <row r="120" spans="1:78" s="54" customFormat="1" ht="81" customHeight="1" thickBot="1" x14ac:dyDescent="0.3">
      <c r="A120" s="975"/>
      <c r="B120" s="977"/>
      <c r="C120" s="979"/>
      <c r="D120" s="111" t="s">
        <v>210</v>
      </c>
      <c r="E120" s="51" t="s">
        <v>211</v>
      </c>
      <c r="F120" s="111" t="s">
        <v>212</v>
      </c>
      <c r="G120" s="111" t="s">
        <v>213</v>
      </c>
      <c r="H120" s="114" t="s">
        <v>230</v>
      </c>
      <c r="I120" s="52" t="s">
        <v>215</v>
      </c>
      <c r="J120" s="984"/>
      <c r="K120" s="959"/>
    </row>
    <row r="121" spans="1:78" ht="20.25" customHeight="1" x14ac:dyDescent="0.2">
      <c r="A121" s="960"/>
      <c r="B121" s="637"/>
      <c r="C121" s="960"/>
      <c r="D121" s="963" t="s">
        <v>216</v>
      </c>
      <c r="E121" s="134" t="s">
        <v>217</v>
      </c>
      <c r="F121" s="70" t="s">
        <v>178</v>
      </c>
      <c r="G121" s="135">
        <f>IF(F121="Asignado",15,0)</f>
        <v>0</v>
      </c>
      <c r="H121" s="965" t="str">
        <f>IF(AND(G128&gt;0,G128&lt;=85),"Débil",IF(AND(G128&gt;85,G128&lt;=95),"Moderado",IF(G128&gt;96,"Fuerte"," ")))</f>
        <v xml:space="preserve"> </v>
      </c>
      <c r="I121" s="968" t="s">
        <v>178</v>
      </c>
      <c r="J121" s="965"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971" t="str">
        <f>IF(J121="Fuerte","NO",IF(J121=" "," ","SI"))</f>
        <v xml:space="preserve"> </v>
      </c>
    </row>
    <row r="122" spans="1:78" ht="28.5" x14ac:dyDescent="0.2">
      <c r="A122" s="961"/>
      <c r="B122" s="638"/>
      <c r="C122" s="961"/>
      <c r="D122" s="964"/>
      <c r="E122" s="106" t="s">
        <v>218</v>
      </c>
      <c r="F122" s="67" t="s">
        <v>178</v>
      </c>
      <c r="G122" s="66">
        <f>IF(F122="Adecuado",15,0)</f>
        <v>0</v>
      </c>
      <c r="H122" s="966"/>
      <c r="I122" s="969"/>
      <c r="J122" s="966"/>
      <c r="K122" s="972"/>
    </row>
    <row r="123" spans="1:78" ht="42.75" x14ac:dyDescent="0.2">
      <c r="A123" s="961"/>
      <c r="B123" s="638"/>
      <c r="C123" s="961"/>
      <c r="D123" s="50" t="s">
        <v>219</v>
      </c>
      <c r="E123" s="106" t="s">
        <v>220</v>
      </c>
      <c r="F123" s="67" t="s">
        <v>178</v>
      </c>
      <c r="G123" s="66">
        <f>IF(F123="Oportuna",15,0)</f>
        <v>0</v>
      </c>
      <c r="H123" s="966"/>
      <c r="I123" s="969"/>
      <c r="J123" s="966"/>
      <c r="K123" s="972"/>
    </row>
    <row r="124" spans="1:78" ht="42.75" x14ac:dyDescent="0.2">
      <c r="A124" s="961"/>
      <c r="B124" s="638"/>
      <c r="C124" s="961"/>
      <c r="D124" s="50" t="s">
        <v>221</v>
      </c>
      <c r="E124" s="106" t="s">
        <v>222</v>
      </c>
      <c r="F124" s="233" t="s">
        <v>178</v>
      </c>
      <c r="G124" s="66">
        <f>IF(F124="Prevenir",15,IF(F124="Detectar",10,0))</f>
        <v>0</v>
      </c>
      <c r="H124" s="966"/>
      <c r="I124" s="969"/>
      <c r="J124" s="966"/>
      <c r="K124" s="972"/>
    </row>
    <row r="125" spans="1:78" ht="28.5" x14ac:dyDescent="0.2">
      <c r="A125" s="961"/>
      <c r="B125" s="638"/>
      <c r="C125" s="961"/>
      <c r="D125" s="50" t="s">
        <v>223</v>
      </c>
      <c r="E125" s="106" t="s">
        <v>224</v>
      </c>
      <c r="F125" s="67" t="s">
        <v>178</v>
      </c>
      <c r="G125" s="66">
        <f>IF(F125="Confiable",15,0)</f>
        <v>0</v>
      </c>
      <c r="H125" s="966"/>
      <c r="I125" s="969"/>
      <c r="J125" s="966"/>
      <c r="K125" s="972"/>
    </row>
    <row r="126" spans="1:78" ht="42.75" x14ac:dyDescent="0.2">
      <c r="A126" s="961"/>
      <c r="B126" s="638"/>
      <c r="C126" s="961"/>
      <c r="D126" s="50" t="s">
        <v>225</v>
      </c>
      <c r="E126" s="106" t="s">
        <v>226</v>
      </c>
      <c r="F126" s="233" t="s">
        <v>178</v>
      </c>
      <c r="G126" s="66">
        <f>IF(F126="Se investigan y se resuelven oportunamente",15,0)</f>
        <v>0</v>
      </c>
      <c r="H126" s="966"/>
      <c r="I126" s="969"/>
      <c r="J126" s="966"/>
      <c r="K126" s="972"/>
    </row>
    <row r="127" spans="1:78" ht="28.5" x14ac:dyDescent="0.2">
      <c r="A127" s="962"/>
      <c r="B127" s="639"/>
      <c r="C127" s="962"/>
      <c r="D127" s="45" t="s">
        <v>227</v>
      </c>
      <c r="E127" s="106" t="s">
        <v>228</v>
      </c>
      <c r="F127" s="67" t="s">
        <v>178</v>
      </c>
      <c r="G127" s="66">
        <f>IF(F127="Completa",10,IF(F127="Incompleta",5,0))</f>
        <v>0</v>
      </c>
      <c r="H127" s="967"/>
      <c r="I127" s="970"/>
      <c r="J127" s="967"/>
      <c r="K127" s="973"/>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row>
    <row r="128" spans="1:78" s="60" customFormat="1" ht="15.75" thickBot="1" x14ac:dyDescent="0.25">
      <c r="A128" s="129"/>
      <c r="B128" s="130"/>
      <c r="C128" s="56"/>
      <c r="D128" s="57"/>
      <c r="E128" s="58" t="s">
        <v>229</v>
      </c>
      <c r="F128" s="16"/>
      <c r="G128" s="16">
        <f>SUM(G121:G127)</f>
        <v>0</v>
      </c>
      <c r="H128" s="140"/>
      <c r="I128" s="141"/>
      <c r="J128" s="141"/>
      <c r="K128" s="14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62"/>
      <c r="AW128" s="62"/>
      <c r="AX128" s="62"/>
      <c r="AY128" s="62"/>
      <c r="AZ128" s="62"/>
      <c r="BA128" s="62"/>
      <c r="BB128" s="62"/>
      <c r="BC128" s="62"/>
      <c r="BD128" s="62"/>
      <c r="BE128" s="62"/>
      <c r="BF128" s="62"/>
      <c r="BG128" s="62"/>
      <c r="BH128" s="62"/>
      <c r="BI128" s="62"/>
      <c r="BJ128" s="62"/>
      <c r="BK128" s="62"/>
      <c r="BL128" s="62"/>
      <c r="BM128" s="62"/>
      <c r="BN128" s="62"/>
      <c r="BO128" s="62"/>
      <c r="BP128" s="62"/>
      <c r="BQ128" s="62"/>
      <c r="BR128" s="62"/>
      <c r="BS128" s="62"/>
      <c r="BT128" s="62"/>
      <c r="BU128" s="62"/>
      <c r="BV128" s="62"/>
      <c r="BW128" s="62"/>
      <c r="BX128" s="62"/>
      <c r="BY128" s="62"/>
      <c r="BZ128" s="62"/>
    </row>
    <row r="129" spans="1:78" ht="15" thickBot="1" x14ac:dyDescent="0.25">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row>
    <row r="130" spans="1:78" s="53" customFormat="1" ht="30" customHeight="1" x14ac:dyDescent="0.25">
      <c r="A130" s="974" t="s">
        <v>87</v>
      </c>
      <c r="B130" s="976" t="s">
        <v>232</v>
      </c>
      <c r="C130" s="978" t="s">
        <v>205</v>
      </c>
      <c r="D130" s="980" t="s">
        <v>206</v>
      </c>
      <c r="E130" s="981"/>
      <c r="F130" s="981"/>
      <c r="G130" s="981"/>
      <c r="H130" s="982"/>
      <c r="I130" s="110" t="s">
        <v>207</v>
      </c>
      <c r="J130" s="983" t="s">
        <v>208</v>
      </c>
      <c r="K130" s="958" t="s">
        <v>209</v>
      </c>
      <c r="L130" s="128"/>
      <c r="M130" s="128"/>
      <c r="N130" s="128"/>
      <c r="O130" s="128"/>
      <c r="P130" s="128"/>
      <c r="Q130" s="128"/>
      <c r="R130" s="128"/>
      <c r="S130" s="128"/>
      <c r="T130" s="128"/>
      <c r="U130" s="128"/>
      <c r="V130" s="128"/>
      <c r="W130" s="128"/>
      <c r="X130" s="128"/>
      <c r="Y130" s="128"/>
      <c r="Z130" s="128"/>
      <c r="AA130" s="128"/>
      <c r="AB130" s="128"/>
      <c r="AC130" s="128"/>
      <c r="AD130" s="128"/>
      <c r="AE130" s="128"/>
      <c r="AF130" s="128"/>
      <c r="AG130" s="128"/>
      <c r="AH130" s="128"/>
      <c r="AI130" s="128"/>
      <c r="AJ130" s="128"/>
      <c r="AK130" s="128"/>
      <c r="AL130" s="128"/>
      <c r="AM130" s="128"/>
      <c r="AN130" s="128"/>
      <c r="AO130" s="128"/>
      <c r="AP130" s="128"/>
      <c r="AQ130" s="128"/>
      <c r="AR130" s="128"/>
      <c r="AS130" s="128"/>
      <c r="AT130" s="128"/>
      <c r="AU130" s="128"/>
      <c r="AV130" s="128"/>
      <c r="AW130" s="128"/>
      <c r="AX130" s="128"/>
      <c r="AY130" s="128"/>
      <c r="AZ130" s="128"/>
      <c r="BA130" s="128"/>
      <c r="BB130" s="128"/>
      <c r="BC130" s="128"/>
      <c r="BD130" s="128"/>
      <c r="BE130" s="128"/>
      <c r="BF130" s="128"/>
      <c r="BG130" s="128"/>
      <c r="BH130" s="128"/>
      <c r="BI130" s="128"/>
      <c r="BJ130" s="128"/>
      <c r="BK130" s="128"/>
      <c r="BL130" s="128"/>
      <c r="BM130" s="128"/>
      <c r="BN130" s="128"/>
      <c r="BO130" s="128"/>
      <c r="BP130" s="128"/>
      <c r="BQ130" s="128"/>
      <c r="BR130" s="128"/>
      <c r="BS130" s="128"/>
      <c r="BT130" s="128"/>
      <c r="BU130" s="128"/>
      <c r="BV130" s="128"/>
      <c r="BW130" s="128"/>
      <c r="BX130" s="128"/>
      <c r="BY130" s="128"/>
      <c r="BZ130" s="128"/>
    </row>
    <row r="131" spans="1:78" s="54" customFormat="1" ht="90.75" customHeight="1" thickBot="1" x14ac:dyDescent="0.3">
      <c r="A131" s="975"/>
      <c r="B131" s="977"/>
      <c r="C131" s="979"/>
      <c r="D131" s="111" t="s">
        <v>210</v>
      </c>
      <c r="E131" s="51" t="s">
        <v>211</v>
      </c>
      <c r="F131" s="111" t="s">
        <v>212</v>
      </c>
      <c r="G131" s="111" t="s">
        <v>213</v>
      </c>
      <c r="H131" s="114" t="s">
        <v>230</v>
      </c>
      <c r="I131" s="52" t="s">
        <v>215</v>
      </c>
      <c r="J131" s="984"/>
      <c r="K131" s="959"/>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c r="AL131" s="128"/>
      <c r="AM131" s="128"/>
      <c r="AN131" s="128"/>
      <c r="AO131" s="128"/>
      <c r="AP131" s="128"/>
      <c r="AQ131" s="128"/>
      <c r="AR131" s="128"/>
      <c r="AS131" s="128"/>
      <c r="AT131" s="128"/>
      <c r="AU131" s="128"/>
      <c r="AV131" s="128"/>
      <c r="AW131" s="128"/>
      <c r="AX131" s="128"/>
      <c r="AY131" s="128"/>
      <c r="AZ131" s="128"/>
      <c r="BA131" s="128"/>
      <c r="BB131" s="128"/>
      <c r="BC131" s="128"/>
      <c r="BD131" s="128"/>
      <c r="BE131" s="128"/>
      <c r="BF131" s="128"/>
      <c r="BG131" s="128"/>
      <c r="BH131" s="128"/>
      <c r="BI131" s="128"/>
      <c r="BJ131" s="128"/>
      <c r="BK131" s="128"/>
      <c r="BL131" s="128"/>
      <c r="BM131" s="128"/>
      <c r="BN131" s="128"/>
      <c r="BO131" s="128"/>
      <c r="BP131" s="128"/>
      <c r="BQ131" s="128"/>
      <c r="BR131" s="128"/>
      <c r="BS131" s="128"/>
      <c r="BT131" s="128"/>
      <c r="BU131" s="128"/>
      <c r="BV131" s="128"/>
      <c r="BW131" s="128"/>
      <c r="BX131" s="128"/>
      <c r="BY131" s="128"/>
      <c r="BZ131" s="128"/>
    </row>
    <row r="132" spans="1:78" ht="20.25" customHeight="1" x14ac:dyDescent="0.2">
      <c r="A132" s="960">
        <f>DESCRIPCION!A19</f>
        <v>0</v>
      </c>
      <c r="B132" s="637"/>
      <c r="C132" s="960"/>
      <c r="D132" s="963" t="s">
        <v>216</v>
      </c>
      <c r="E132" s="134" t="s">
        <v>217</v>
      </c>
      <c r="F132" s="70" t="s">
        <v>178</v>
      </c>
      <c r="G132" s="135">
        <f>IF(F132="Asignado",15,0)</f>
        <v>0</v>
      </c>
      <c r="H132" s="965" t="str">
        <f>IF(AND(G139&gt;0,G139&lt;=85),"Débil",IF(AND(G139&gt;85,G139&lt;=95),"Moderado",IF(G139&gt;96,"Fuerte"," ")))</f>
        <v xml:space="preserve"> </v>
      </c>
      <c r="I132" s="968" t="s">
        <v>178</v>
      </c>
      <c r="J132" s="965"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971" t="str">
        <f>IF(J132="Fuerte","NO",IF(J132=" "," ","SI"))</f>
        <v xml:space="preserve"> </v>
      </c>
    </row>
    <row r="133" spans="1:78" ht="28.5" x14ac:dyDescent="0.2">
      <c r="A133" s="961"/>
      <c r="B133" s="638"/>
      <c r="C133" s="961"/>
      <c r="D133" s="964"/>
      <c r="E133" s="106" t="s">
        <v>218</v>
      </c>
      <c r="F133" s="67" t="s">
        <v>178</v>
      </c>
      <c r="G133" s="66">
        <f>IF(F133="Adecuado",15,0)</f>
        <v>0</v>
      </c>
      <c r="H133" s="966"/>
      <c r="I133" s="969"/>
      <c r="J133" s="966"/>
      <c r="K133" s="972"/>
    </row>
    <row r="134" spans="1:78" ht="42.75" x14ac:dyDescent="0.2">
      <c r="A134" s="961"/>
      <c r="B134" s="638"/>
      <c r="C134" s="961"/>
      <c r="D134" s="50" t="s">
        <v>219</v>
      </c>
      <c r="E134" s="106" t="s">
        <v>220</v>
      </c>
      <c r="F134" s="67" t="s">
        <v>178</v>
      </c>
      <c r="G134" s="66">
        <f>IF(F134="Oportuna",15,0)</f>
        <v>0</v>
      </c>
      <c r="H134" s="966"/>
      <c r="I134" s="969"/>
      <c r="J134" s="966"/>
      <c r="K134" s="972"/>
    </row>
    <row r="135" spans="1:78" ht="42.75" x14ac:dyDescent="0.2">
      <c r="A135" s="961"/>
      <c r="B135" s="638"/>
      <c r="C135" s="961"/>
      <c r="D135" s="50" t="s">
        <v>221</v>
      </c>
      <c r="E135" s="106" t="s">
        <v>222</v>
      </c>
      <c r="F135" s="233" t="s">
        <v>178</v>
      </c>
      <c r="G135" s="66">
        <f>IF(F135="Prevenir",15,IF(F135="Detectar",10,0))</f>
        <v>0</v>
      </c>
      <c r="H135" s="966"/>
      <c r="I135" s="969"/>
      <c r="J135" s="966"/>
      <c r="K135" s="972"/>
    </row>
    <row r="136" spans="1:78" ht="28.5" x14ac:dyDescent="0.2">
      <c r="A136" s="961"/>
      <c r="B136" s="638"/>
      <c r="C136" s="961"/>
      <c r="D136" s="50" t="s">
        <v>223</v>
      </c>
      <c r="E136" s="106" t="s">
        <v>224</v>
      </c>
      <c r="F136" s="67" t="s">
        <v>178</v>
      </c>
      <c r="G136" s="66">
        <f>IF(F136="Confiable",15,0)</f>
        <v>0</v>
      </c>
      <c r="H136" s="966"/>
      <c r="I136" s="969"/>
      <c r="J136" s="966"/>
      <c r="K136" s="972"/>
    </row>
    <row r="137" spans="1:78" ht="42.75" x14ac:dyDescent="0.2">
      <c r="A137" s="961"/>
      <c r="B137" s="638"/>
      <c r="C137" s="961"/>
      <c r="D137" s="50" t="s">
        <v>225</v>
      </c>
      <c r="E137" s="106" t="s">
        <v>226</v>
      </c>
      <c r="F137" s="233" t="s">
        <v>178</v>
      </c>
      <c r="G137" s="66">
        <f>IF(F137="Se investigan y se resuelven oportunamente",15,0)</f>
        <v>0</v>
      </c>
      <c r="H137" s="966"/>
      <c r="I137" s="969"/>
      <c r="J137" s="966"/>
      <c r="K137" s="972"/>
    </row>
    <row r="138" spans="1:78" ht="28.5" x14ac:dyDescent="0.2">
      <c r="A138" s="962"/>
      <c r="B138" s="639"/>
      <c r="C138" s="962"/>
      <c r="D138" s="45" t="s">
        <v>227</v>
      </c>
      <c r="E138" s="106" t="s">
        <v>228</v>
      </c>
      <c r="F138" s="67" t="s">
        <v>178</v>
      </c>
      <c r="G138" s="66">
        <f>IF(F138="Completa",10,IF(F138="Incompleta",5,0))</f>
        <v>0</v>
      </c>
      <c r="H138" s="967"/>
      <c r="I138" s="970"/>
      <c r="J138" s="967"/>
      <c r="K138" s="973"/>
    </row>
    <row r="139" spans="1:78" ht="15.75" thickBot="1" x14ac:dyDescent="0.25">
      <c r="A139" s="129"/>
      <c r="B139" s="130"/>
      <c r="C139" s="56"/>
      <c r="D139" s="57"/>
      <c r="E139" s="58" t="s">
        <v>229</v>
      </c>
      <c r="F139" s="16"/>
      <c r="G139" s="16">
        <f>SUM(G132:G138)</f>
        <v>0</v>
      </c>
      <c r="H139" s="140"/>
      <c r="I139" s="141"/>
      <c r="J139" s="141"/>
      <c r="K139" s="142"/>
    </row>
    <row r="140" spans="1:78" ht="15" thickBot="1" x14ac:dyDescent="0.25">
      <c r="A140" s="55"/>
      <c r="B140" s="62"/>
    </row>
    <row r="141" spans="1:78" s="54" customFormat="1" ht="30" customHeight="1" x14ac:dyDescent="0.25">
      <c r="A141" s="974" t="s">
        <v>87</v>
      </c>
      <c r="B141" s="976" t="s">
        <v>232</v>
      </c>
      <c r="C141" s="978" t="s">
        <v>205</v>
      </c>
      <c r="D141" s="980" t="s">
        <v>206</v>
      </c>
      <c r="E141" s="981"/>
      <c r="F141" s="981"/>
      <c r="G141" s="981"/>
      <c r="H141" s="982"/>
      <c r="I141" s="110" t="s">
        <v>207</v>
      </c>
      <c r="J141" s="983" t="s">
        <v>208</v>
      </c>
      <c r="K141" s="958" t="s">
        <v>209</v>
      </c>
    </row>
    <row r="142" spans="1:78" s="54" customFormat="1" ht="60.75" thickBot="1" x14ac:dyDescent="0.3">
      <c r="A142" s="975"/>
      <c r="B142" s="977"/>
      <c r="C142" s="979"/>
      <c r="D142" s="111" t="s">
        <v>210</v>
      </c>
      <c r="E142" s="51" t="s">
        <v>211</v>
      </c>
      <c r="F142" s="111" t="s">
        <v>212</v>
      </c>
      <c r="G142" s="111" t="s">
        <v>213</v>
      </c>
      <c r="H142" s="114" t="s">
        <v>230</v>
      </c>
      <c r="I142" s="52" t="s">
        <v>215</v>
      </c>
      <c r="J142" s="984"/>
      <c r="K142" s="959"/>
    </row>
    <row r="143" spans="1:78" ht="20.25" customHeight="1" x14ac:dyDescent="0.2">
      <c r="A143" s="960"/>
      <c r="B143" s="637"/>
      <c r="C143" s="960"/>
      <c r="D143" s="963" t="s">
        <v>216</v>
      </c>
      <c r="E143" s="134" t="s">
        <v>217</v>
      </c>
      <c r="F143" s="70" t="s">
        <v>178</v>
      </c>
      <c r="G143" s="135">
        <f>IF(F143="Asignado",15,0)</f>
        <v>0</v>
      </c>
      <c r="H143" s="965" t="str">
        <f>IF(AND(G150&gt;0,G150&lt;=85),"Débil",IF(AND(G150&gt;85,G150&lt;=95),"Moderado",IF(G150&gt;96,"Fuerte"," ")))</f>
        <v xml:space="preserve"> </v>
      </c>
      <c r="I143" s="968" t="s">
        <v>178</v>
      </c>
      <c r="J143" s="965"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971" t="str">
        <f>IF(J143="Fuerte","NO",IF(J143=" "," ","SI"))</f>
        <v xml:space="preserve"> </v>
      </c>
    </row>
    <row r="144" spans="1:78" ht="28.5" x14ac:dyDescent="0.2">
      <c r="A144" s="961"/>
      <c r="B144" s="638"/>
      <c r="C144" s="961"/>
      <c r="D144" s="964"/>
      <c r="E144" s="106" t="s">
        <v>218</v>
      </c>
      <c r="F144" s="67" t="s">
        <v>178</v>
      </c>
      <c r="G144" s="66">
        <f>IF(F144="Adecuado",15,0)</f>
        <v>0</v>
      </c>
      <c r="H144" s="966"/>
      <c r="I144" s="969"/>
      <c r="J144" s="966"/>
      <c r="K144" s="972"/>
    </row>
    <row r="145" spans="1:98" ht="42.75" x14ac:dyDescent="0.2">
      <c r="A145" s="961"/>
      <c r="B145" s="638"/>
      <c r="C145" s="961"/>
      <c r="D145" s="50" t="s">
        <v>219</v>
      </c>
      <c r="E145" s="106" t="s">
        <v>220</v>
      </c>
      <c r="F145" s="67" t="s">
        <v>178</v>
      </c>
      <c r="G145" s="66">
        <f>IF(F145="Oportuna",15,0)</f>
        <v>0</v>
      </c>
      <c r="H145" s="966"/>
      <c r="I145" s="969"/>
      <c r="J145" s="966"/>
      <c r="K145" s="972"/>
    </row>
    <row r="146" spans="1:98" ht="42.75" x14ac:dyDescent="0.2">
      <c r="A146" s="961"/>
      <c r="B146" s="638"/>
      <c r="C146" s="961"/>
      <c r="D146" s="50" t="s">
        <v>221</v>
      </c>
      <c r="E146" s="106" t="s">
        <v>222</v>
      </c>
      <c r="F146" s="233" t="s">
        <v>178</v>
      </c>
      <c r="G146" s="66">
        <f>IF(F146="Prevenir",15,IF(F146="Detectar",10,0))</f>
        <v>0</v>
      </c>
      <c r="H146" s="966"/>
      <c r="I146" s="969"/>
      <c r="J146" s="966"/>
      <c r="K146" s="972"/>
    </row>
    <row r="147" spans="1:98" ht="28.5" x14ac:dyDescent="0.2">
      <c r="A147" s="961"/>
      <c r="B147" s="638"/>
      <c r="C147" s="961"/>
      <c r="D147" s="50" t="s">
        <v>223</v>
      </c>
      <c r="E147" s="106" t="s">
        <v>224</v>
      </c>
      <c r="F147" s="67" t="s">
        <v>178</v>
      </c>
      <c r="G147" s="66">
        <f>IF(F147="Confiable",15,0)</f>
        <v>0</v>
      </c>
      <c r="H147" s="966"/>
      <c r="I147" s="969"/>
      <c r="J147" s="966"/>
      <c r="K147" s="972"/>
    </row>
    <row r="148" spans="1:98" ht="42.75" x14ac:dyDescent="0.2">
      <c r="A148" s="961"/>
      <c r="B148" s="638"/>
      <c r="C148" s="961"/>
      <c r="D148" s="50" t="s">
        <v>225</v>
      </c>
      <c r="E148" s="106" t="s">
        <v>226</v>
      </c>
      <c r="F148" s="233" t="s">
        <v>178</v>
      </c>
      <c r="G148" s="66">
        <f>IF(F148="Se investigan y se resuelven oportunamente",15,0)</f>
        <v>0</v>
      </c>
      <c r="H148" s="966"/>
      <c r="I148" s="969"/>
      <c r="J148" s="966"/>
      <c r="K148" s="97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c r="AL148" s="62"/>
      <c r="AM148" s="62"/>
      <c r="AN148" s="62"/>
      <c r="AO148" s="62"/>
      <c r="AP148" s="62"/>
      <c r="AQ148" s="62"/>
      <c r="AR148" s="62"/>
      <c r="AS148" s="62"/>
      <c r="AT148" s="62"/>
      <c r="AU148" s="62"/>
      <c r="AV148" s="62"/>
      <c r="AW148" s="62"/>
      <c r="AX148" s="62"/>
      <c r="AY148" s="62"/>
      <c r="AZ148" s="62"/>
      <c r="BA148" s="62"/>
      <c r="BB148" s="62"/>
      <c r="BC148" s="62"/>
      <c r="BD148" s="62"/>
      <c r="BE148" s="62"/>
      <c r="BF148" s="62"/>
      <c r="BG148" s="62"/>
      <c r="BH148" s="62"/>
      <c r="BI148" s="62"/>
      <c r="BJ148" s="62"/>
      <c r="BK148" s="62"/>
      <c r="BL148" s="62"/>
      <c r="BM148" s="62"/>
      <c r="BN148" s="62"/>
      <c r="BO148" s="62"/>
      <c r="BP148" s="62"/>
      <c r="BQ148" s="62"/>
      <c r="BR148" s="62"/>
      <c r="BS148" s="62"/>
      <c r="BT148" s="62"/>
      <c r="BU148" s="62"/>
      <c r="BV148" s="62"/>
      <c r="BW148" s="62"/>
      <c r="BX148" s="62"/>
      <c r="BY148" s="62"/>
      <c r="BZ148" s="62"/>
      <c r="CA148" s="62"/>
      <c r="CB148" s="62"/>
      <c r="CC148" s="62"/>
      <c r="CD148" s="62"/>
      <c r="CE148" s="62"/>
      <c r="CF148" s="62"/>
      <c r="CG148" s="62"/>
      <c r="CH148" s="62"/>
      <c r="CI148" s="62"/>
      <c r="CJ148" s="62"/>
      <c r="CK148" s="62"/>
      <c r="CL148" s="62"/>
      <c r="CM148" s="62"/>
      <c r="CN148" s="62"/>
      <c r="CO148" s="62"/>
      <c r="CP148" s="62"/>
      <c r="CQ148" s="62"/>
      <c r="CR148" s="62"/>
      <c r="CS148" s="62"/>
      <c r="CT148" s="62"/>
    </row>
    <row r="149" spans="1:98" ht="28.5" x14ac:dyDescent="0.2">
      <c r="A149" s="962"/>
      <c r="B149" s="639"/>
      <c r="C149" s="962"/>
      <c r="D149" s="45" t="s">
        <v>227</v>
      </c>
      <c r="E149" s="106" t="s">
        <v>228</v>
      </c>
      <c r="F149" s="67" t="s">
        <v>178</v>
      </c>
      <c r="G149" s="66">
        <f>IF(F149="Completa",10,IF(F149="Incompleta",5,0))</f>
        <v>0</v>
      </c>
      <c r="H149" s="967"/>
      <c r="I149" s="970"/>
      <c r="J149" s="967"/>
      <c r="K149" s="973"/>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2"/>
      <c r="BR149" s="62"/>
      <c r="BS149" s="62"/>
      <c r="BT149" s="62"/>
      <c r="BU149" s="62"/>
      <c r="BV149" s="62"/>
      <c r="BW149" s="62"/>
      <c r="BX149" s="62"/>
      <c r="BY149" s="62"/>
      <c r="BZ149" s="62"/>
      <c r="CA149" s="62"/>
      <c r="CB149" s="62"/>
      <c r="CC149" s="62"/>
      <c r="CD149" s="62"/>
      <c r="CE149" s="62"/>
      <c r="CF149" s="62"/>
      <c r="CG149" s="62"/>
      <c r="CH149" s="62"/>
      <c r="CI149" s="62"/>
      <c r="CJ149" s="62"/>
      <c r="CK149" s="62"/>
      <c r="CL149" s="62"/>
      <c r="CM149" s="62"/>
      <c r="CN149" s="62"/>
      <c r="CO149" s="62"/>
      <c r="CP149" s="62"/>
      <c r="CQ149" s="62"/>
      <c r="CR149" s="62"/>
      <c r="CS149" s="62"/>
      <c r="CT149" s="62"/>
    </row>
    <row r="150" spans="1:98" s="60" customFormat="1" ht="15.75" thickBot="1" x14ac:dyDescent="0.25">
      <c r="A150" s="129"/>
      <c r="B150" s="130"/>
      <c r="C150" s="56"/>
      <c r="D150" s="57"/>
      <c r="E150" s="58" t="s">
        <v>229</v>
      </c>
      <c r="F150" s="16"/>
      <c r="G150" s="16">
        <f>SUM(G143:G149)</f>
        <v>0</v>
      </c>
      <c r="H150" s="140"/>
      <c r="I150" s="141"/>
      <c r="J150" s="141"/>
      <c r="K150" s="14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c r="BT150" s="62"/>
      <c r="BU150" s="62"/>
      <c r="BV150" s="62"/>
      <c r="BW150" s="62"/>
      <c r="BX150" s="62"/>
      <c r="BY150" s="62"/>
      <c r="BZ150" s="62"/>
      <c r="CA150" s="62"/>
      <c r="CB150" s="62"/>
      <c r="CC150" s="62"/>
      <c r="CD150" s="62"/>
      <c r="CE150" s="62"/>
      <c r="CF150" s="62"/>
      <c r="CG150" s="62"/>
      <c r="CH150" s="62"/>
      <c r="CI150" s="62"/>
      <c r="CJ150" s="62"/>
      <c r="CK150" s="62"/>
      <c r="CL150" s="62"/>
      <c r="CM150" s="62"/>
      <c r="CN150" s="62"/>
      <c r="CO150" s="62"/>
      <c r="CP150" s="62"/>
      <c r="CQ150" s="62"/>
      <c r="CR150" s="62"/>
      <c r="CS150" s="62"/>
      <c r="CT150" s="62"/>
    </row>
    <row r="151" spans="1:98" ht="15" thickBot="1" x14ac:dyDescent="0.25">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62"/>
      <c r="AW151" s="62"/>
      <c r="AX151" s="62"/>
      <c r="AY151" s="62"/>
      <c r="AZ151" s="62"/>
      <c r="BA151" s="62"/>
      <c r="BB151" s="62"/>
      <c r="BC151" s="62"/>
      <c r="BD151" s="62"/>
      <c r="BE151" s="62"/>
      <c r="BF151" s="62"/>
      <c r="BG151" s="62"/>
      <c r="BH151" s="62"/>
      <c r="BI151" s="62"/>
      <c r="BJ151" s="62"/>
      <c r="BK151" s="62"/>
      <c r="BL151" s="62"/>
      <c r="BM151" s="62"/>
      <c r="BN151" s="62"/>
      <c r="BO151" s="62"/>
      <c r="BP151" s="62"/>
      <c r="BQ151" s="62"/>
      <c r="BR151" s="62"/>
      <c r="BS151" s="62"/>
      <c r="BT151" s="62"/>
      <c r="BU151" s="62"/>
      <c r="BV151" s="62"/>
      <c r="BW151" s="62"/>
      <c r="BX151" s="62"/>
      <c r="BY151" s="62"/>
      <c r="BZ151" s="62"/>
      <c r="CA151" s="62"/>
      <c r="CB151" s="62"/>
      <c r="CC151" s="62"/>
      <c r="CD151" s="62"/>
      <c r="CE151" s="62"/>
      <c r="CF151" s="62"/>
      <c r="CG151" s="62"/>
      <c r="CH151" s="62"/>
      <c r="CI151" s="62"/>
      <c r="CJ151" s="62"/>
      <c r="CK151" s="62"/>
      <c r="CL151" s="62"/>
      <c r="CM151" s="62"/>
      <c r="CN151" s="62"/>
      <c r="CO151" s="62"/>
      <c r="CP151" s="62"/>
      <c r="CQ151" s="62"/>
      <c r="CR151" s="62"/>
      <c r="CS151" s="62"/>
      <c r="CT151" s="62"/>
    </row>
    <row r="152" spans="1:98" ht="30" x14ac:dyDescent="0.2">
      <c r="A152" s="974" t="s">
        <v>87</v>
      </c>
      <c r="B152" s="976" t="s">
        <v>232</v>
      </c>
      <c r="C152" s="978" t="s">
        <v>205</v>
      </c>
      <c r="D152" s="980" t="s">
        <v>206</v>
      </c>
      <c r="E152" s="981"/>
      <c r="F152" s="981"/>
      <c r="G152" s="981"/>
      <c r="H152" s="982"/>
      <c r="I152" s="110" t="s">
        <v>207</v>
      </c>
      <c r="J152" s="983" t="s">
        <v>208</v>
      </c>
      <c r="K152" s="958" t="s">
        <v>209</v>
      </c>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c r="BT152" s="62"/>
      <c r="BU152" s="62"/>
      <c r="BV152" s="62"/>
      <c r="BW152" s="62"/>
      <c r="BX152" s="62"/>
      <c r="BY152" s="62"/>
      <c r="BZ152" s="62"/>
      <c r="CA152" s="62"/>
      <c r="CB152" s="62"/>
      <c r="CC152" s="62"/>
      <c r="CD152" s="62"/>
      <c r="CE152" s="62"/>
      <c r="CF152" s="62"/>
      <c r="CG152" s="62"/>
      <c r="CH152" s="62"/>
      <c r="CI152" s="62"/>
      <c r="CJ152" s="62"/>
      <c r="CK152" s="62"/>
      <c r="CL152" s="62"/>
      <c r="CM152" s="62"/>
      <c r="CN152" s="62"/>
      <c r="CO152" s="62"/>
      <c r="CP152" s="62"/>
      <c r="CQ152" s="62"/>
      <c r="CR152" s="62"/>
      <c r="CS152" s="62"/>
      <c r="CT152" s="62"/>
    </row>
    <row r="153" spans="1:98" ht="60.75" thickBot="1" x14ac:dyDescent="0.25">
      <c r="A153" s="975"/>
      <c r="B153" s="977"/>
      <c r="C153" s="979"/>
      <c r="D153" s="111" t="s">
        <v>210</v>
      </c>
      <c r="E153" s="51" t="s">
        <v>211</v>
      </c>
      <c r="F153" s="111" t="s">
        <v>212</v>
      </c>
      <c r="G153" s="111" t="s">
        <v>213</v>
      </c>
      <c r="H153" s="114" t="s">
        <v>230</v>
      </c>
      <c r="I153" s="52" t="s">
        <v>215</v>
      </c>
      <c r="J153" s="984"/>
      <c r="K153" s="959"/>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c r="AL153" s="62"/>
      <c r="AM153" s="62"/>
      <c r="AN153" s="62"/>
      <c r="AO153" s="62"/>
      <c r="AP153" s="62"/>
      <c r="AQ153" s="62"/>
      <c r="AR153" s="62"/>
      <c r="AS153" s="62"/>
      <c r="AT153" s="62"/>
      <c r="AU153" s="62"/>
      <c r="AV153" s="62"/>
      <c r="AW153" s="62"/>
      <c r="AX153" s="62"/>
      <c r="AY153" s="62"/>
      <c r="AZ153" s="62"/>
      <c r="BA153" s="62"/>
      <c r="BB153" s="62"/>
      <c r="BC153" s="62"/>
      <c r="BD153" s="62"/>
      <c r="BE153" s="62"/>
      <c r="BF153" s="62"/>
      <c r="BG153" s="62"/>
      <c r="BH153" s="62"/>
      <c r="BI153" s="62"/>
      <c r="BJ153" s="62"/>
      <c r="BK153" s="62"/>
      <c r="BL153" s="62"/>
      <c r="BM153" s="62"/>
      <c r="BN153" s="62"/>
      <c r="BO153" s="62"/>
      <c r="BP153" s="62"/>
      <c r="BQ153" s="62"/>
      <c r="BR153" s="62"/>
      <c r="BS153" s="62"/>
      <c r="BT153" s="62"/>
      <c r="BU153" s="62"/>
      <c r="BV153" s="62"/>
      <c r="BW153" s="62"/>
      <c r="BX153" s="62"/>
      <c r="BY153" s="62"/>
      <c r="BZ153" s="62"/>
      <c r="CA153" s="62"/>
      <c r="CB153" s="62"/>
      <c r="CC153" s="62"/>
      <c r="CD153" s="62"/>
      <c r="CE153" s="62"/>
      <c r="CF153" s="62"/>
      <c r="CG153" s="62"/>
      <c r="CH153" s="62"/>
      <c r="CI153" s="62"/>
      <c r="CJ153" s="62"/>
      <c r="CK153" s="62"/>
      <c r="CL153" s="62"/>
      <c r="CM153" s="62"/>
      <c r="CN153" s="62"/>
      <c r="CO153" s="62"/>
      <c r="CP153" s="62"/>
      <c r="CQ153" s="62"/>
      <c r="CR153" s="62"/>
      <c r="CS153" s="62"/>
      <c r="CT153" s="62"/>
    </row>
    <row r="154" spans="1:98" x14ac:dyDescent="0.2">
      <c r="A154" s="960"/>
      <c r="B154" s="637"/>
      <c r="C154" s="960"/>
      <c r="D154" s="963" t="s">
        <v>216</v>
      </c>
      <c r="E154" s="134" t="s">
        <v>217</v>
      </c>
      <c r="F154" s="70" t="s">
        <v>178</v>
      </c>
      <c r="G154" s="135">
        <f>IF(F154="Asignado",15,0)</f>
        <v>0</v>
      </c>
      <c r="H154" s="965" t="str">
        <f>IF(AND(G161&gt;0,G161&lt;=85),"Débil",IF(AND(G161&gt;85,G161&lt;=95),"Moderado",IF(G161&gt;96,"Fuerte"," ")))</f>
        <v xml:space="preserve"> </v>
      </c>
      <c r="I154" s="968" t="s">
        <v>178</v>
      </c>
      <c r="J154" s="965"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971" t="str">
        <f>IF(J154="Fuerte","NO",IF(J154=" "," ","SI"))</f>
        <v xml:space="preserve"> </v>
      </c>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c r="BE154" s="62"/>
      <c r="BF154" s="62"/>
      <c r="BG154" s="62"/>
      <c r="BH154" s="62"/>
      <c r="BI154" s="62"/>
      <c r="BJ154" s="62"/>
      <c r="BK154" s="62"/>
      <c r="BL154" s="62"/>
      <c r="BM154" s="62"/>
      <c r="BN154" s="62"/>
      <c r="BO154" s="62"/>
      <c r="BP154" s="62"/>
      <c r="BQ154" s="62"/>
      <c r="BR154" s="62"/>
      <c r="BS154" s="62"/>
      <c r="BT154" s="62"/>
      <c r="BU154" s="62"/>
      <c r="BV154" s="62"/>
      <c r="BW154" s="62"/>
      <c r="BX154" s="62"/>
      <c r="BY154" s="62"/>
      <c r="BZ154" s="62"/>
      <c r="CA154" s="62"/>
      <c r="CB154" s="62"/>
      <c r="CC154" s="62"/>
      <c r="CD154" s="62"/>
      <c r="CE154" s="62"/>
      <c r="CF154" s="62"/>
      <c r="CG154" s="62"/>
      <c r="CH154" s="62"/>
      <c r="CI154" s="62"/>
      <c r="CJ154" s="62"/>
      <c r="CK154" s="62"/>
      <c r="CL154" s="62"/>
      <c r="CM154" s="62"/>
      <c r="CN154" s="62"/>
      <c r="CO154" s="62"/>
      <c r="CP154" s="62"/>
      <c r="CQ154" s="62"/>
      <c r="CR154" s="62"/>
      <c r="CS154" s="62"/>
      <c r="CT154" s="62"/>
    </row>
    <row r="155" spans="1:98" ht="28.5" x14ac:dyDescent="0.2">
      <c r="A155" s="961"/>
      <c r="B155" s="638"/>
      <c r="C155" s="961"/>
      <c r="D155" s="964"/>
      <c r="E155" s="106" t="s">
        <v>218</v>
      </c>
      <c r="F155" s="67" t="s">
        <v>178</v>
      </c>
      <c r="G155" s="66">
        <f>IF(F155="Adecuado",15,0)</f>
        <v>0</v>
      </c>
      <c r="H155" s="966"/>
      <c r="I155" s="969"/>
      <c r="J155" s="966"/>
      <c r="K155" s="97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c r="AL155" s="62"/>
      <c r="AM155" s="62"/>
      <c r="AN155" s="62"/>
      <c r="AO155" s="62"/>
      <c r="AP155" s="62"/>
      <c r="AQ155" s="62"/>
      <c r="AR155" s="62"/>
      <c r="AS155" s="62"/>
      <c r="AT155" s="62"/>
      <c r="AU155" s="62"/>
      <c r="AV155" s="62"/>
      <c r="AW155" s="62"/>
      <c r="AX155" s="62"/>
      <c r="AY155" s="62"/>
      <c r="AZ155" s="62"/>
      <c r="BA155" s="62"/>
      <c r="BB155" s="62"/>
      <c r="BC155" s="62"/>
      <c r="BD155" s="62"/>
      <c r="BE155" s="62"/>
      <c r="BF155" s="62"/>
      <c r="BG155" s="62"/>
      <c r="BH155" s="62"/>
      <c r="BI155" s="62"/>
      <c r="BJ155" s="62"/>
      <c r="BK155" s="62"/>
      <c r="BL155" s="62"/>
      <c r="BM155" s="62"/>
      <c r="BN155" s="62"/>
      <c r="BO155" s="62"/>
      <c r="BP155" s="62"/>
      <c r="BQ155" s="62"/>
      <c r="BR155" s="62"/>
      <c r="BS155" s="62"/>
      <c r="BT155" s="62"/>
      <c r="BU155" s="62"/>
      <c r="BV155" s="62"/>
      <c r="BW155" s="62"/>
      <c r="BX155" s="62"/>
      <c r="BY155" s="62"/>
      <c r="BZ155" s="62"/>
      <c r="CA155" s="62"/>
      <c r="CB155" s="62"/>
      <c r="CC155" s="62"/>
      <c r="CD155" s="62"/>
      <c r="CE155" s="62"/>
      <c r="CF155" s="62"/>
      <c r="CG155" s="62"/>
      <c r="CH155" s="62"/>
      <c r="CI155" s="62"/>
      <c r="CJ155" s="62"/>
      <c r="CK155" s="62"/>
      <c r="CL155" s="62"/>
      <c r="CM155" s="62"/>
      <c r="CN155" s="62"/>
      <c r="CO155" s="62"/>
      <c r="CP155" s="62"/>
      <c r="CQ155" s="62"/>
      <c r="CR155" s="62"/>
      <c r="CS155" s="62"/>
      <c r="CT155" s="62"/>
    </row>
    <row r="156" spans="1:98" ht="42.75" x14ac:dyDescent="0.2">
      <c r="A156" s="961"/>
      <c r="B156" s="638"/>
      <c r="C156" s="961"/>
      <c r="D156" s="50" t="s">
        <v>219</v>
      </c>
      <c r="E156" s="106" t="s">
        <v>220</v>
      </c>
      <c r="F156" s="67" t="s">
        <v>178</v>
      </c>
      <c r="G156" s="66">
        <f>IF(F156="Oportuna",15,0)</f>
        <v>0</v>
      </c>
      <c r="H156" s="966"/>
      <c r="I156" s="969"/>
      <c r="J156" s="966"/>
      <c r="K156" s="97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c r="AW156" s="62"/>
      <c r="AX156" s="62"/>
      <c r="AY156" s="62"/>
      <c r="AZ156" s="62"/>
      <c r="BA156" s="62"/>
      <c r="BB156" s="62"/>
      <c r="BC156" s="62"/>
      <c r="BD156" s="62"/>
      <c r="BE156" s="62"/>
      <c r="BF156" s="62"/>
      <c r="BG156" s="62"/>
      <c r="BH156" s="62"/>
      <c r="BI156" s="62"/>
      <c r="BJ156" s="62"/>
      <c r="BK156" s="62"/>
      <c r="BL156" s="62"/>
      <c r="BM156" s="62"/>
      <c r="BN156" s="62"/>
      <c r="BO156" s="62"/>
      <c r="BP156" s="62"/>
      <c r="BQ156" s="62"/>
      <c r="BR156" s="62"/>
      <c r="BS156" s="62"/>
      <c r="BT156" s="62"/>
      <c r="BU156" s="62"/>
      <c r="BV156" s="62"/>
      <c r="BW156" s="62"/>
      <c r="BX156" s="62"/>
      <c r="BY156" s="62"/>
      <c r="BZ156" s="62"/>
      <c r="CA156" s="62"/>
      <c r="CB156" s="62"/>
      <c r="CC156" s="62"/>
      <c r="CD156" s="62"/>
      <c r="CE156" s="62"/>
      <c r="CF156" s="62"/>
      <c r="CG156" s="62"/>
      <c r="CH156" s="62"/>
      <c r="CI156" s="62"/>
      <c r="CJ156" s="62"/>
      <c r="CK156" s="62"/>
      <c r="CL156" s="62"/>
      <c r="CM156" s="62"/>
      <c r="CN156" s="62"/>
      <c r="CO156" s="62"/>
      <c r="CP156" s="62"/>
      <c r="CQ156" s="62"/>
      <c r="CR156" s="62"/>
      <c r="CS156" s="62"/>
      <c r="CT156" s="62"/>
    </row>
    <row r="157" spans="1:98" ht="42.75" x14ac:dyDescent="0.2">
      <c r="A157" s="961"/>
      <c r="B157" s="638"/>
      <c r="C157" s="961"/>
      <c r="D157" s="50" t="s">
        <v>221</v>
      </c>
      <c r="E157" s="106" t="s">
        <v>222</v>
      </c>
      <c r="F157" s="233" t="s">
        <v>178</v>
      </c>
      <c r="G157" s="66">
        <f>IF(F157="Prevenir",15,IF(F157="Detectar",10,0))</f>
        <v>0</v>
      </c>
      <c r="H157" s="966"/>
      <c r="I157" s="969"/>
      <c r="J157" s="966"/>
      <c r="K157" s="97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c r="AL157" s="62"/>
      <c r="AM157" s="62"/>
      <c r="AN157" s="62"/>
      <c r="AO157" s="62"/>
      <c r="AP157" s="62"/>
      <c r="AQ157" s="62"/>
      <c r="AR157" s="62"/>
      <c r="AS157" s="62"/>
      <c r="AT157" s="62"/>
      <c r="AU157" s="62"/>
      <c r="AV157" s="62"/>
      <c r="AW157" s="62"/>
      <c r="AX157" s="62"/>
      <c r="AY157" s="62"/>
      <c r="AZ157" s="62"/>
      <c r="BA157" s="62"/>
      <c r="BB157" s="62"/>
      <c r="BC157" s="62"/>
      <c r="BD157" s="62"/>
      <c r="BE157" s="62"/>
      <c r="BF157" s="62"/>
      <c r="BG157" s="62"/>
      <c r="BH157" s="62"/>
      <c r="BI157" s="62"/>
      <c r="BJ157" s="62"/>
      <c r="BK157" s="62"/>
      <c r="BL157" s="62"/>
      <c r="BM157" s="62"/>
      <c r="BN157" s="62"/>
      <c r="BO157" s="62"/>
      <c r="BP157" s="62"/>
      <c r="BQ157" s="62"/>
      <c r="BR157" s="62"/>
      <c r="BS157" s="62"/>
      <c r="BT157" s="62"/>
      <c r="BU157" s="62"/>
      <c r="BV157" s="62"/>
      <c r="BW157" s="62"/>
      <c r="BX157" s="62"/>
      <c r="BY157" s="62"/>
      <c r="BZ157" s="62"/>
      <c r="CA157" s="62"/>
      <c r="CB157" s="62"/>
      <c r="CC157" s="62"/>
      <c r="CD157" s="62"/>
      <c r="CE157" s="62"/>
      <c r="CF157" s="62"/>
      <c r="CG157" s="62"/>
      <c r="CH157" s="62"/>
      <c r="CI157" s="62"/>
      <c r="CJ157" s="62"/>
      <c r="CK157" s="62"/>
      <c r="CL157" s="62"/>
      <c r="CM157" s="62"/>
      <c r="CN157" s="62"/>
      <c r="CO157" s="62"/>
      <c r="CP157" s="62"/>
      <c r="CQ157" s="62"/>
      <c r="CR157" s="62"/>
      <c r="CS157" s="62"/>
      <c r="CT157" s="62"/>
    </row>
    <row r="158" spans="1:98" ht="28.5" x14ac:dyDescent="0.2">
      <c r="A158" s="961"/>
      <c r="B158" s="638"/>
      <c r="C158" s="961"/>
      <c r="D158" s="50" t="s">
        <v>223</v>
      </c>
      <c r="E158" s="106" t="s">
        <v>224</v>
      </c>
      <c r="F158" s="67" t="s">
        <v>178</v>
      </c>
      <c r="G158" s="66">
        <f>IF(F158="Confiable",15,0)</f>
        <v>0</v>
      </c>
      <c r="H158" s="966"/>
      <c r="I158" s="969"/>
      <c r="J158" s="966"/>
      <c r="K158" s="97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2"/>
      <c r="BS158" s="62"/>
      <c r="BT158" s="62"/>
      <c r="BU158" s="62"/>
      <c r="BV158" s="62"/>
      <c r="BW158" s="62"/>
      <c r="BX158" s="62"/>
      <c r="BY158" s="62"/>
      <c r="BZ158" s="62"/>
      <c r="CA158" s="62"/>
      <c r="CB158" s="62"/>
      <c r="CC158" s="62"/>
      <c r="CD158" s="62"/>
      <c r="CE158" s="62"/>
      <c r="CF158" s="62"/>
      <c r="CG158" s="62"/>
      <c r="CH158" s="62"/>
      <c r="CI158" s="62"/>
      <c r="CJ158" s="62"/>
      <c r="CK158" s="62"/>
      <c r="CL158" s="62"/>
      <c r="CM158" s="62"/>
      <c r="CN158" s="62"/>
      <c r="CO158" s="62"/>
      <c r="CP158" s="62"/>
      <c r="CQ158" s="62"/>
      <c r="CR158" s="62"/>
      <c r="CS158" s="62"/>
      <c r="CT158" s="62"/>
    </row>
    <row r="159" spans="1:98" ht="42.75" x14ac:dyDescent="0.2">
      <c r="A159" s="961"/>
      <c r="B159" s="638"/>
      <c r="C159" s="961"/>
      <c r="D159" s="50" t="s">
        <v>225</v>
      </c>
      <c r="E159" s="106" t="s">
        <v>226</v>
      </c>
      <c r="F159" s="233" t="s">
        <v>178</v>
      </c>
      <c r="G159" s="66">
        <f>IF(F159="Se investigan y se resuelven oportunamente",15,0)</f>
        <v>0</v>
      </c>
      <c r="H159" s="966"/>
      <c r="I159" s="969"/>
      <c r="J159" s="966"/>
      <c r="K159" s="97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c r="AL159" s="62"/>
      <c r="AM159" s="62"/>
      <c r="AN159" s="62"/>
      <c r="AO159" s="62"/>
      <c r="AP159" s="62"/>
      <c r="AQ159" s="62"/>
      <c r="AR159" s="62"/>
      <c r="AS159" s="62"/>
      <c r="AT159" s="62"/>
      <c r="AU159" s="62"/>
      <c r="AV159" s="62"/>
      <c r="AW159" s="62"/>
      <c r="AX159" s="62"/>
      <c r="AY159" s="62"/>
      <c r="AZ159" s="62"/>
      <c r="BA159" s="62"/>
      <c r="BB159" s="62"/>
      <c r="BC159" s="62"/>
      <c r="BD159" s="62"/>
      <c r="BE159" s="62"/>
      <c r="BF159" s="62"/>
      <c r="BG159" s="62"/>
      <c r="BH159" s="62"/>
      <c r="BI159" s="62"/>
      <c r="BJ159" s="62"/>
      <c r="BK159" s="62"/>
      <c r="BL159" s="62"/>
      <c r="BM159" s="62"/>
      <c r="BN159" s="62"/>
      <c r="BO159" s="62"/>
      <c r="BP159" s="62"/>
      <c r="BQ159" s="62"/>
      <c r="BR159" s="62"/>
      <c r="BS159" s="62"/>
      <c r="BT159" s="62"/>
      <c r="BU159" s="62"/>
      <c r="BV159" s="62"/>
      <c r="BW159" s="62"/>
      <c r="BX159" s="62"/>
      <c r="BY159" s="62"/>
      <c r="BZ159" s="62"/>
      <c r="CA159" s="62"/>
      <c r="CB159" s="62"/>
      <c r="CC159" s="62"/>
      <c r="CD159" s="62"/>
      <c r="CE159" s="62"/>
      <c r="CF159" s="62"/>
      <c r="CG159" s="62"/>
      <c r="CH159" s="62"/>
      <c r="CI159" s="62"/>
      <c r="CJ159" s="62"/>
      <c r="CK159" s="62"/>
      <c r="CL159" s="62"/>
      <c r="CM159" s="62"/>
      <c r="CN159" s="62"/>
      <c r="CO159" s="62"/>
      <c r="CP159" s="62"/>
      <c r="CQ159" s="62"/>
      <c r="CR159" s="62"/>
      <c r="CS159" s="62"/>
      <c r="CT159" s="62"/>
    </row>
    <row r="160" spans="1:98" ht="28.5" x14ac:dyDescent="0.2">
      <c r="A160" s="962"/>
      <c r="B160" s="639"/>
      <c r="C160" s="962"/>
      <c r="D160" s="45" t="s">
        <v>227</v>
      </c>
      <c r="E160" s="106" t="s">
        <v>228</v>
      </c>
      <c r="F160" s="67" t="s">
        <v>178</v>
      </c>
      <c r="G160" s="66">
        <f>IF(F160="Completa",10,IF(F160="Incompleta",5,0))</f>
        <v>0</v>
      </c>
      <c r="H160" s="967"/>
      <c r="I160" s="970"/>
      <c r="J160" s="967"/>
      <c r="K160" s="973"/>
    </row>
    <row r="161" spans="1:11" ht="15.75" thickBot="1" x14ac:dyDescent="0.25">
      <c r="A161" s="129"/>
      <c r="B161" s="130"/>
      <c r="C161" s="56"/>
      <c r="D161" s="57"/>
      <c r="E161" s="58" t="s">
        <v>229</v>
      </c>
      <c r="F161" s="16"/>
      <c r="G161" s="16">
        <f>SUM(G154:G160)</f>
        <v>0</v>
      </c>
      <c r="H161" s="140"/>
      <c r="I161" s="141"/>
      <c r="J161" s="141"/>
      <c r="K161" s="142"/>
    </row>
    <row r="162" spans="1:11" ht="15" thickBot="1" x14ac:dyDescent="0.25"/>
    <row r="163" spans="1:11" ht="30" customHeight="1" x14ac:dyDescent="0.2">
      <c r="A163" s="974" t="s">
        <v>87</v>
      </c>
      <c r="B163" s="976" t="s">
        <v>232</v>
      </c>
      <c r="C163" s="978" t="s">
        <v>205</v>
      </c>
      <c r="D163" s="980" t="s">
        <v>206</v>
      </c>
      <c r="E163" s="981"/>
      <c r="F163" s="981"/>
      <c r="G163" s="981"/>
      <c r="H163" s="982"/>
      <c r="I163" s="110" t="s">
        <v>207</v>
      </c>
      <c r="J163" s="983" t="s">
        <v>208</v>
      </c>
      <c r="K163" s="958" t="s">
        <v>209</v>
      </c>
    </row>
    <row r="164" spans="1:11" ht="60.75" thickBot="1" x14ac:dyDescent="0.25">
      <c r="A164" s="975"/>
      <c r="B164" s="977"/>
      <c r="C164" s="979"/>
      <c r="D164" s="111" t="s">
        <v>210</v>
      </c>
      <c r="E164" s="51" t="s">
        <v>211</v>
      </c>
      <c r="F164" s="111" t="s">
        <v>212</v>
      </c>
      <c r="G164" s="111" t="s">
        <v>213</v>
      </c>
      <c r="H164" s="114" t="s">
        <v>230</v>
      </c>
      <c r="I164" s="52" t="s">
        <v>215</v>
      </c>
      <c r="J164" s="984"/>
      <c r="K164" s="959"/>
    </row>
    <row r="165" spans="1:11" ht="14.25" customHeight="1" x14ac:dyDescent="0.2">
      <c r="A165" s="960"/>
      <c r="B165" s="637"/>
      <c r="C165" s="960"/>
      <c r="D165" s="963" t="s">
        <v>216</v>
      </c>
      <c r="E165" s="134" t="s">
        <v>217</v>
      </c>
      <c r="F165" s="70" t="s">
        <v>178</v>
      </c>
      <c r="G165" s="135">
        <f>IF(F165="Asignado",15,0)</f>
        <v>0</v>
      </c>
      <c r="H165" s="965" t="str">
        <f>IF(AND(G172&gt;0,G172&lt;=85),"Débil",IF(AND(G172&gt;85,G172&lt;=95),"Moderado",IF(G172&gt;96,"Fuerte"," ")))</f>
        <v xml:space="preserve"> </v>
      </c>
      <c r="I165" s="968" t="s">
        <v>178</v>
      </c>
      <c r="J165" s="965"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971" t="str">
        <f>IF(J165="Fuerte","NO",IF(J165=" "," ","SI"))</f>
        <v xml:space="preserve"> </v>
      </c>
    </row>
    <row r="166" spans="1:11" ht="28.5" x14ac:dyDescent="0.2">
      <c r="A166" s="961"/>
      <c r="B166" s="638"/>
      <c r="C166" s="961"/>
      <c r="D166" s="964"/>
      <c r="E166" s="106" t="s">
        <v>218</v>
      </c>
      <c r="F166" s="67" t="s">
        <v>178</v>
      </c>
      <c r="G166" s="66">
        <f>IF(F166="Adecuado",15,0)</f>
        <v>0</v>
      </c>
      <c r="H166" s="966"/>
      <c r="I166" s="969"/>
      <c r="J166" s="966"/>
      <c r="K166" s="972"/>
    </row>
    <row r="167" spans="1:11" ht="42.75" x14ac:dyDescent="0.2">
      <c r="A167" s="961"/>
      <c r="B167" s="638"/>
      <c r="C167" s="961"/>
      <c r="D167" s="50" t="s">
        <v>219</v>
      </c>
      <c r="E167" s="106" t="s">
        <v>220</v>
      </c>
      <c r="F167" s="67" t="s">
        <v>178</v>
      </c>
      <c r="G167" s="66">
        <f>IF(F167="Oportuna",15,0)</f>
        <v>0</v>
      </c>
      <c r="H167" s="966"/>
      <c r="I167" s="969"/>
      <c r="J167" s="966"/>
      <c r="K167" s="972"/>
    </row>
    <row r="168" spans="1:11" ht="42.75" x14ac:dyDescent="0.2">
      <c r="A168" s="961"/>
      <c r="B168" s="638"/>
      <c r="C168" s="961"/>
      <c r="D168" s="50" t="s">
        <v>221</v>
      </c>
      <c r="E168" s="106" t="s">
        <v>222</v>
      </c>
      <c r="F168" s="233" t="s">
        <v>178</v>
      </c>
      <c r="G168" s="66">
        <f>IF(F168="Prevenir",15,IF(F168="Detectar",10,0))</f>
        <v>0</v>
      </c>
      <c r="H168" s="966"/>
      <c r="I168" s="969"/>
      <c r="J168" s="966"/>
      <c r="K168" s="972"/>
    </row>
    <row r="169" spans="1:11" ht="28.5" x14ac:dyDescent="0.2">
      <c r="A169" s="961"/>
      <c r="B169" s="638"/>
      <c r="C169" s="961"/>
      <c r="D169" s="50" t="s">
        <v>223</v>
      </c>
      <c r="E169" s="106" t="s">
        <v>224</v>
      </c>
      <c r="F169" s="67" t="s">
        <v>178</v>
      </c>
      <c r="G169" s="66">
        <f>IF(F169="Confiable",15,0)</f>
        <v>0</v>
      </c>
      <c r="H169" s="966"/>
      <c r="I169" s="969"/>
      <c r="J169" s="966"/>
      <c r="K169" s="972"/>
    </row>
    <row r="170" spans="1:11" ht="42.75" x14ac:dyDescent="0.2">
      <c r="A170" s="961"/>
      <c r="B170" s="638"/>
      <c r="C170" s="961"/>
      <c r="D170" s="50" t="s">
        <v>225</v>
      </c>
      <c r="E170" s="106" t="s">
        <v>226</v>
      </c>
      <c r="F170" s="233" t="s">
        <v>178</v>
      </c>
      <c r="G170" s="66">
        <f>IF(F170="Se investigan y se resuelven oportunamente",15,0)</f>
        <v>0</v>
      </c>
      <c r="H170" s="966"/>
      <c r="I170" s="969"/>
      <c r="J170" s="966"/>
      <c r="K170" s="972"/>
    </row>
    <row r="171" spans="1:11" ht="28.5" x14ac:dyDescent="0.2">
      <c r="A171" s="962"/>
      <c r="B171" s="639"/>
      <c r="C171" s="962"/>
      <c r="D171" s="45" t="s">
        <v>227</v>
      </c>
      <c r="E171" s="106" t="s">
        <v>228</v>
      </c>
      <c r="F171" s="67" t="s">
        <v>178</v>
      </c>
      <c r="G171" s="66">
        <f>IF(F171="Completa",10,IF(F171="Incompleta",5,0))</f>
        <v>0</v>
      </c>
      <c r="H171" s="967"/>
      <c r="I171" s="970"/>
      <c r="J171" s="967"/>
      <c r="K171" s="973"/>
    </row>
    <row r="172" spans="1:11" ht="15.75" thickBot="1" x14ac:dyDescent="0.25">
      <c r="A172" s="129"/>
      <c r="B172" s="130"/>
      <c r="C172" s="56"/>
      <c r="D172" s="57"/>
      <c r="E172" s="58" t="s">
        <v>229</v>
      </c>
      <c r="F172" s="16"/>
      <c r="G172" s="16">
        <f>SUM(G165:G171)</f>
        <v>0</v>
      </c>
      <c r="H172" s="140"/>
      <c r="I172" s="141"/>
      <c r="J172" s="141"/>
      <c r="K172" s="142"/>
    </row>
    <row r="173" spans="1:11" ht="15" thickBot="1" x14ac:dyDescent="0.25"/>
    <row r="174" spans="1:11" ht="30" x14ac:dyDescent="0.2">
      <c r="A174" s="974" t="s">
        <v>87</v>
      </c>
      <c r="B174" s="976" t="s">
        <v>232</v>
      </c>
      <c r="C174" s="978" t="s">
        <v>205</v>
      </c>
      <c r="D174" s="980" t="s">
        <v>206</v>
      </c>
      <c r="E174" s="981"/>
      <c r="F174" s="981"/>
      <c r="G174" s="981"/>
      <c r="H174" s="982"/>
      <c r="I174" s="110" t="s">
        <v>207</v>
      </c>
      <c r="J174" s="983" t="s">
        <v>208</v>
      </c>
      <c r="K174" s="958" t="s">
        <v>209</v>
      </c>
    </row>
    <row r="175" spans="1:11" ht="60.75" thickBot="1" x14ac:dyDescent="0.25">
      <c r="A175" s="975"/>
      <c r="B175" s="977"/>
      <c r="C175" s="979"/>
      <c r="D175" s="111" t="s">
        <v>210</v>
      </c>
      <c r="E175" s="51" t="s">
        <v>211</v>
      </c>
      <c r="F175" s="111" t="s">
        <v>212</v>
      </c>
      <c r="G175" s="111" t="s">
        <v>213</v>
      </c>
      <c r="H175" s="114" t="s">
        <v>230</v>
      </c>
      <c r="I175" s="52" t="s">
        <v>215</v>
      </c>
      <c r="J175" s="984"/>
      <c r="K175" s="959"/>
    </row>
    <row r="176" spans="1:11" x14ac:dyDescent="0.2">
      <c r="A176" s="960"/>
      <c r="B176" s="637"/>
      <c r="C176" s="960"/>
      <c r="D176" s="963" t="s">
        <v>216</v>
      </c>
      <c r="E176" s="134" t="s">
        <v>217</v>
      </c>
      <c r="F176" s="70" t="s">
        <v>180</v>
      </c>
      <c r="G176" s="135">
        <f>IF(F176="Asignado",15,0)</f>
        <v>0</v>
      </c>
      <c r="H176" s="965" t="str">
        <f>IF(AND(G183&gt;0,G183&lt;=85),"Débil",IF(AND(G183&gt;85,G183&lt;=95),"Moderado",IF(G183&gt;96,"Fuerte"," ")))</f>
        <v>Débil</v>
      </c>
      <c r="I176" s="968" t="s">
        <v>201</v>
      </c>
      <c r="J176" s="965"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971" t="str">
        <f>IF(J176="Fuerte","NO",IF(J176=" "," ","SI"))</f>
        <v>SI</v>
      </c>
    </row>
    <row r="177" spans="1:11" ht="28.5" x14ac:dyDescent="0.2">
      <c r="A177" s="961"/>
      <c r="B177" s="638"/>
      <c r="C177" s="961"/>
      <c r="D177" s="964"/>
      <c r="E177" s="106" t="s">
        <v>218</v>
      </c>
      <c r="F177" s="67" t="s">
        <v>181</v>
      </c>
      <c r="G177" s="66">
        <f>IF(F177="Adecuado",15,0)</f>
        <v>15</v>
      </c>
      <c r="H177" s="966"/>
      <c r="I177" s="969"/>
      <c r="J177" s="966"/>
      <c r="K177" s="972"/>
    </row>
    <row r="178" spans="1:11" ht="42.75" x14ac:dyDescent="0.2">
      <c r="A178" s="961"/>
      <c r="B178" s="638"/>
      <c r="C178" s="961"/>
      <c r="D178" s="50" t="s">
        <v>219</v>
      </c>
      <c r="E178" s="106" t="s">
        <v>220</v>
      </c>
      <c r="F178" s="67" t="s">
        <v>184</v>
      </c>
      <c r="G178" s="66">
        <f>IF(F178="Oportuna",15,0)</f>
        <v>15</v>
      </c>
      <c r="H178" s="966"/>
      <c r="I178" s="969"/>
      <c r="J178" s="966"/>
      <c r="K178" s="972"/>
    </row>
    <row r="179" spans="1:11" ht="42.75" x14ac:dyDescent="0.2">
      <c r="A179" s="961"/>
      <c r="B179" s="638"/>
      <c r="C179" s="961"/>
      <c r="D179" s="50" t="s">
        <v>221</v>
      </c>
      <c r="E179" s="106" t="s">
        <v>222</v>
      </c>
      <c r="F179" s="233" t="s">
        <v>178</v>
      </c>
      <c r="G179" s="66">
        <f>IF(F179="Prevenir",15,IF(F179="Detectar",10,0))</f>
        <v>0</v>
      </c>
      <c r="H179" s="966"/>
      <c r="I179" s="969"/>
      <c r="J179" s="966"/>
      <c r="K179" s="972"/>
    </row>
    <row r="180" spans="1:11" ht="28.5" x14ac:dyDescent="0.2">
      <c r="A180" s="961"/>
      <c r="B180" s="638"/>
      <c r="C180" s="961"/>
      <c r="D180" s="50" t="s">
        <v>223</v>
      </c>
      <c r="E180" s="106" t="s">
        <v>224</v>
      </c>
      <c r="F180" s="67" t="s">
        <v>178</v>
      </c>
      <c r="G180" s="66">
        <f>IF(F180="Confiable",15,0)</f>
        <v>0</v>
      </c>
      <c r="H180" s="966"/>
      <c r="I180" s="969"/>
      <c r="J180" s="966"/>
      <c r="K180" s="972"/>
    </row>
    <row r="181" spans="1:11" ht="42.75" x14ac:dyDescent="0.2">
      <c r="A181" s="961"/>
      <c r="B181" s="638"/>
      <c r="C181" s="961"/>
      <c r="D181" s="50" t="s">
        <v>225</v>
      </c>
      <c r="E181" s="106" t="s">
        <v>226</v>
      </c>
      <c r="F181" s="233" t="s">
        <v>178</v>
      </c>
      <c r="G181" s="66">
        <f>IF(F181="Se investigan y se resuelven oportunamente",15,0)</f>
        <v>0</v>
      </c>
      <c r="H181" s="966"/>
      <c r="I181" s="969"/>
      <c r="J181" s="966"/>
      <c r="K181" s="972"/>
    </row>
    <row r="182" spans="1:11" ht="28.5" x14ac:dyDescent="0.2">
      <c r="A182" s="962"/>
      <c r="B182" s="639"/>
      <c r="C182" s="962"/>
      <c r="D182" s="45" t="s">
        <v>227</v>
      </c>
      <c r="E182" s="106" t="s">
        <v>228</v>
      </c>
      <c r="F182" s="67" t="s">
        <v>178</v>
      </c>
      <c r="G182" s="66">
        <f>IF(F182="Completa",10,IF(F182="Incompleta",5,0))</f>
        <v>0</v>
      </c>
      <c r="H182" s="967"/>
      <c r="I182" s="970"/>
      <c r="J182" s="967"/>
      <c r="K182" s="973"/>
    </row>
    <row r="183" spans="1:11" ht="15.75" thickBot="1" x14ac:dyDescent="0.25">
      <c r="A183" s="129"/>
      <c r="B183" s="130"/>
      <c r="C183" s="56"/>
      <c r="D183" s="57"/>
      <c r="E183" s="58" t="s">
        <v>229</v>
      </c>
      <c r="F183" s="16"/>
      <c r="G183" s="16">
        <f>SUM(G176:G182)</f>
        <v>30</v>
      </c>
      <c r="H183" s="140"/>
      <c r="I183" s="141"/>
      <c r="J183" s="141"/>
      <c r="K183" s="142"/>
    </row>
    <row r="184" spans="1:11" ht="15" thickBot="1" x14ac:dyDescent="0.25"/>
    <row r="185" spans="1:11" ht="30" x14ac:dyDescent="0.2">
      <c r="A185" s="974" t="s">
        <v>87</v>
      </c>
      <c r="B185" s="976" t="s">
        <v>232</v>
      </c>
      <c r="C185" s="978" t="s">
        <v>205</v>
      </c>
      <c r="D185" s="980" t="s">
        <v>206</v>
      </c>
      <c r="E185" s="981"/>
      <c r="F185" s="981"/>
      <c r="G185" s="981"/>
      <c r="H185" s="982"/>
      <c r="I185" s="110" t="s">
        <v>207</v>
      </c>
      <c r="J185" s="983" t="s">
        <v>208</v>
      </c>
      <c r="K185" s="958" t="s">
        <v>209</v>
      </c>
    </row>
    <row r="186" spans="1:11" ht="60.75" thickBot="1" x14ac:dyDescent="0.25">
      <c r="A186" s="975"/>
      <c r="B186" s="977"/>
      <c r="C186" s="979"/>
      <c r="D186" s="111" t="s">
        <v>210</v>
      </c>
      <c r="E186" s="51" t="s">
        <v>211</v>
      </c>
      <c r="F186" s="111" t="s">
        <v>212</v>
      </c>
      <c r="G186" s="111" t="s">
        <v>213</v>
      </c>
      <c r="H186" s="114" t="s">
        <v>230</v>
      </c>
      <c r="I186" s="52" t="s">
        <v>215</v>
      </c>
      <c r="J186" s="984"/>
      <c r="K186" s="959"/>
    </row>
    <row r="187" spans="1:11" x14ac:dyDescent="0.2">
      <c r="A187" s="960"/>
      <c r="B187" s="637"/>
      <c r="C187" s="960"/>
      <c r="D187" s="963" t="s">
        <v>216</v>
      </c>
      <c r="E187" s="134" t="s">
        <v>217</v>
      </c>
      <c r="F187" s="70" t="s">
        <v>178</v>
      </c>
      <c r="G187" s="135">
        <f>IF(F187="Asignado",15,0)</f>
        <v>0</v>
      </c>
      <c r="H187" s="965" t="str">
        <f>IF(AND(G194&gt;0,G194&lt;=85),"Débil",IF(AND(G194&gt;85,G194&lt;=95),"Moderado",IF(G194&gt;96,"Fuerte"," ")))</f>
        <v xml:space="preserve"> </v>
      </c>
      <c r="I187" s="968" t="s">
        <v>178</v>
      </c>
      <c r="J187" s="965"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971" t="str">
        <f>IF(J187="Fuerte","NO",IF(J187=" "," ","SI"))</f>
        <v xml:space="preserve"> </v>
      </c>
    </row>
    <row r="188" spans="1:11" ht="28.5" x14ac:dyDescent="0.2">
      <c r="A188" s="961"/>
      <c r="B188" s="638"/>
      <c r="C188" s="961"/>
      <c r="D188" s="964"/>
      <c r="E188" s="106" t="s">
        <v>218</v>
      </c>
      <c r="F188" s="67" t="s">
        <v>178</v>
      </c>
      <c r="G188" s="66">
        <f>IF(F188="Adecuado",15,0)</f>
        <v>0</v>
      </c>
      <c r="H188" s="966"/>
      <c r="I188" s="969"/>
      <c r="J188" s="966"/>
      <c r="K188" s="972"/>
    </row>
    <row r="189" spans="1:11" ht="42.75" x14ac:dyDescent="0.2">
      <c r="A189" s="961"/>
      <c r="B189" s="638"/>
      <c r="C189" s="961"/>
      <c r="D189" s="50" t="s">
        <v>219</v>
      </c>
      <c r="E189" s="106" t="s">
        <v>220</v>
      </c>
      <c r="F189" s="67" t="s">
        <v>178</v>
      </c>
      <c r="G189" s="66">
        <f>IF(F189="Oportuna",15,0)</f>
        <v>0</v>
      </c>
      <c r="H189" s="966"/>
      <c r="I189" s="969"/>
      <c r="J189" s="966"/>
      <c r="K189" s="972"/>
    </row>
    <row r="190" spans="1:11" ht="42.75" x14ac:dyDescent="0.2">
      <c r="A190" s="961"/>
      <c r="B190" s="638"/>
      <c r="C190" s="961"/>
      <c r="D190" s="50" t="s">
        <v>221</v>
      </c>
      <c r="E190" s="106" t="s">
        <v>222</v>
      </c>
      <c r="F190" s="233" t="s">
        <v>178</v>
      </c>
      <c r="G190" s="66">
        <f>IF(F190="Prevenir",15,IF(F190="Detectar",10,0))</f>
        <v>0</v>
      </c>
      <c r="H190" s="966"/>
      <c r="I190" s="969"/>
      <c r="J190" s="966"/>
      <c r="K190" s="972"/>
    </row>
    <row r="191" spans="1:11" ht="28.5" x14ac:dyDescent="0.2">
      <c r="A191" s="961"/>
      <c r="B191" s="638"/>
      <c r="C191" s="961"/>
      <c r="D191" s="50" t="s">
        <v>223</v>
      </c>
      <c r="E191" s="106" t="s">
        <v>224</v>
      </c>
      <c r="F191" s="67" t="s">
        <v>178</v>
      </c>
      <c r="G191" s="66">
        <f>IF(F191="Confiable",15,0)</f>
        <v>0</v>
      </c>
      <c r="H191" s="966"/>
      <c r="I191" s="969"/>
      <c r="J191" s="966"/>
      <c r="K191" s="972"/>
    </row>
    <row r="192" spans="1:11" ht="42.75" x14ac:dyDescent="0.2">
      <c r="A192" s="961"/>
      <c r="B192" s="638"/>
      <c r="C192" s="961"/>
      <c r="D192" s="50" t="s">
        <v>225</v>
      </c>
      <c r="E192" s="106" t="s">
        <v>226</v>
      </c>
      <c r="F192" s="233" t="s">
        <v>178</v>
      </c>
      <c r="G192" s="66">
        <f>IF(F192="Se investigan y se resuelven oportunamente",15,0)</f>
        <v>0</v>
      </c>
      <c r="H192" s="966"/>
      <c r="I192" s="969"/>
      <c r="J192" s="966"/>
      <c r="K192" s="972"/>
    </row>
    <row r="193" spans="1:11" ht="28.5" x14ac:dyDescent="0.2">
      <c r="A193" s="962"/>
      <c r="B193" s="639"/>
      <c r="C193" s="962"/>
      <c r="D193" s="45" t="s">
        <v>227</v>
      </c>
      <c r="E193" s="106" t="s">
        <v>228</v>
      </c>
      <c r="F193" s="67" t="s">
        <v>178</v>
      </c>
      <c r="G193" s="66">
        <f>IF(F193="Completa",10,IF(F193="Incompleta",5,0))</f>
        <v>0</v>
      </c>
      <c r="H193" s="967"/>
      <c r="I193" s="970"/>
      <c r="J193" s="967"/>
      <c r="K193" s="973"/>
    </row>
    <row r="194" spans="1:11" ht="15.75" thickBot="1" x14ac:dyDescent="0.25">
      <c r="A194" s="129"/>
      <c r="B194" s="130"/>
      <c r="C194" s="56"/>
      <c r="D194" s="57"/>
      <c r="E194" s="58" t="s">
        <v>229</v>
      </c>
      <c r="F194" s="16"/>
      <c r="G194" s="16">
        <f>SUM(G187:G193)</f>
        <v>0</v>
      </c>
      <c r="H194" s="140"/>
      <c r="I194" s="141"/>
      <c r="J194" s="141"/>
      <c r="K194" s="142"/>
    </row>
    <row r="195" spans="1:11" ht="15" thickBot="1" x14ac:dyDescent="0.25"/>
    <row r="196" spans="1:11" ht="30" x14ac:dyDescent="0.2">
      <c r="A196" s="974" t="s">
        <v>87</v>
      </c>
      <c r="B196" s="976" t="s">
        <v>232</v>
      </c>
      <c r="C196" s="978" t="s">
        <v>205</v>
      </c>
      <c r="D196" s="980" t="s">
        <v>206</v>
      </c>
      <c r="E196" s="981"/>
      <c r="F196" s="981"/>
      <c r="G196" s="981"/>
      <c r="H196" s="982"/>
      <c r="I196" s="110" t="s">
        <v>207</v>
      </c>
      <c r="J196" s="983" t="s">
        <v>208</v>
      </c>
      <c r="K196" s="958" t="s">
        <v>209</v>
      </c>
    </row>
    <row r="197" spans="1:11" ht="60.75" thickBot="1" x14ac:dyDescent="0.25">
      <c r="A197" s="975"/>
      <c r="B197" s="977"/>
      <c r="C197" s="979"/>
      <c r="D197" s="111" t="s">
        <v>210</v>
      </c>
      <c r="E197" s="51" t="s">
        <v>211</v>
      </c>
      <c r="F197" s="111" t="s">
        <v>212</v>
      </c>
      <c r="G197" s="111" t="s">
        <v>213</v>
      </c>
      <c r="H197" s="114" t="s">
        <v>230</v>
      </c>
      <c r="I197" s="52" t="s">
        <v>215</v>
      </c>
      <c r="J197" s="984"/>
      <c r="K197" s="959"/>
    </row>
    <row r="198" spans="1:11" x14ac:dyDescent="0.2">
      <c r="A198" s="960"/>
      <c r="B198" s="637"/>
      <c r="C198" s="960"/>
      <c r="D198" s="963" t="s">
        <v>216</v>
      </c>
      <c r="E198" s="134" t="s">
        <v>217</v>
      </c>
      <c r="F198" s="70" t="s">
        <v>178</v>
      </c>
      <c r="G198" s="135">
        <f>IF(F198="Asignado",15,0)</f>
        <v>0</v>
      </c>
      <c r="H198" s="965" t="str">
        <f>IF(AND(G205&gt;0,G205&lt;=85),"Débil",IF(AND(G205&gt;85,G205&lt;=95),"Moderado",IF(G205&gt;96,"Fuerte"," ")))</f>
        <v xml:space="preserve"> </v>
      </c>
      <c r="I198" s="968" t="s">
        <v>178</v>
      </c>
      <c r="J198" s="965"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971" t="str">
        <f>IF(J198="Fuerte","NO",IF(J198=" "," ","SI"))</f>
        <v xml:space="preserve"> </v>
      </c>
    </row>
    <row r="199" spans="1:11" ht="28.5" x14ac:dyDescent="0.2">
      <c r="A199" s="961"/>
      <c r="B199" s="638"/>
      <c r="C199" s="961"/>
      <c r="D199" s="964"/>
      <c r="E199" s="106" t="s">
        <v>218</v>
      </c>
      <c r="F199" s="67" t="s">
        <v>178</v>
      </c>
      <c r="G199" s="66">
        <f>IF(F199="Adecuado",15,0)</f>
        <v>0</v>
      </c>
      <c r="H199" s="966"/>
      <c r="I199" s="969"/>
      <c r="J199" s="966"/>
      <c r="K199" s="972"/>
    </row>
    <row r="200" spans="1:11" ht="42.75" x14ac:dyDescent="0.2">
      <c r="A200" s="961"/>
      <c r="B200" s="638"/>
      <c r="C200" s="961"/>
      <c r="D200" s="50" t="s">
        <v>219</v>
      </c>
      <c r="E200" s="106" t="s">
        <v>220</v>
      </c>
      <c r="F200" s="67" t="s">
        <v>178</v>
      </c>
      <c r="G200" s="66">
        <f>IF(F200="Oportuna",15,0)</f>
        <v>0</v>
      </c>
      <c r="H200" s="966"/>
      <c r="I200" s="969"/>
      <c r="J200" s="966"/>
      <c r="K200" s="972"/>
    </row>
    <row r="201" spans="1:11" ht="42.75" x14ac:dyDescent="0.2">
      <c r="A201" s="961"/>
      <c r="B201" s="638"/>
      <c r="C201" s="961"/>
      <c r="D201" s="50" t="s">
        <v>221</v>
      </c>
      <c r="E201" s="106" t="s">
        <v>222</v>
      </c>
      <c r="F201" s="233" t="s">
        <v>178</v>
      </c>
      <c r="G201" s="66">
        <f>IF(F201="Prevenir",15,IF(F201="Detectar",10,0))</f>
        <v>0</v>
      </c>
      <c r="H201" s="966"/>
      <c r="I201" s="969"/>
      <c r="J201" s="966"/>
      <c r="K201" s="972"/>
    </row>
    <row r="202" spans="1:11" ht="28.5" x14ac:dyDescent="0.2">
      <c r="A202" s="961"/>
      <c r="B202" s="638"/>
      <c r="C202" s="961"/>
      <c r="D202" s="50" t="s">
        <v>223</v>
      </c>
      <c r="E202" s="106" t="s">
        <v>224</v>
      </c>
      <c r="F202" s="67" t="s">
        <v>178</v>
      </c>
      <c r="G202" s="66">
        <f>IF(F202="Confiable",15,0)</f>
        <v>0</v>
      </c>
      <c r="H202" s="966"/>
      <c r="I202" s="969"/>
      <c r="J202" s="966"/>
      <c r="K202" s="972"/>
    </row>
    <row r="203" spans="1:11" ht="42.75" x14ac:dyDescent="0.2">
      <c r="A203" s="961"/>
      <c r="B203" s="638"/>
      <c r="C203" s="961"/>
      <c r="D203" s="50" t="s">
        <v>225</v>
      </c>
      <c r="E203" s="106" t="s">
        <v>226</v>
      </c>
      <c r="F203" s="233" t="s">
        <v>178</v>
      </c>
      <c r="G203" s="66">
        <f>IF(F203="Se investigan y se resuelven oportunamente",15,0)</f>
        <v>0</v>
      </c>
      <c r="H203" s="966"/>
      <c r="I203" s="969"/>
      <c r="J203" s="966"/>
      <c r="K203" s="972"/>
    </row>
    <row r="204" spans="1:11" ht="28.5" x14ac:dyDescent="0.2">
      <c r="A204" s="962"/>
      <c r="B204" s="639"/>
      <c r="C204" s="962"/>
      <c r="D204" s="45" t="s">
        <v>227</v>
      </c>
      <c r="E204" s="106" t="s">
        <v>228</v>
      </c>
      <c r="F204" s="67" t="s">
        <v>178</v>
      </c>
      <c r="G204" s="66">
        <f>IF(F204="Completa",10,IF(F204="Incompleta",5,0))</f>
        <v>0</v>
      </c>
      <c r="H204" s="967"/>
      <c r="I204" s="970"/>
      <c r="J204" s="967"/>
      <c r="K204" s="973"/>
    </row>
    <row r="205" spans="1:11" ht="15.75" thickBot="1" x14ac:dyDescent="0.25">
      <c r="A205" s="129"/>
      <c r="B205" s="130"/>
      <c r="C205" s="56"/>
      <c r="D205" s="57"/>
      <c r="E205" s="58" t="s">
        <v>229</v>
      </c>
      <c r="F205" s="16"/>
      <c r="G205" s="16">
        <f>SUM(G198:G204)</f>
        <v>0</v>
      </c>
      <c r="H205" s="140"/>
      <c r="I205" s="141"/>
      <c r="J205" s="141"/>
      <c r="K205" s="142"/>
    </row>
    <row r="206" spans="1:11" ht="15" thickBot="1" x14ac:dyDescent="0.25"/>
    <row r="207" spans="1:11" ht="30" x14ac:dyDescent="0.2">
      <c r="A207" s="974" t="s">
        <v>87</v>
      </c>
      <c r="B207" s="976" t="s">
        <v>232</v>
      </c>
      <c r="C207" s="978" t="s">
        <v>205</v>
      </c>
      <c r="D207" s="980" t="s">
        <v>206</v>
      </c>
      <c r="E207" s="981"/>
      <c r="F207" s="981"/>
      <c r="G207" s="981"/>
      <c r="H207" s="982"/>
      <c r="I207" s="110" t="s">
        <v>207</v>
      </c>
      <c r="J207" s="983" t="s">
        <v>208</v>
      </c>
      <c r="K207" s="958" t="s">
        <v>209</v>
      </c>
    </row>
    <row r="208" spans="1:11" ht="60.75" thickBot="1" x14ac:dyDescent="0.25">
      <c r="A208" s="975"/>
      <c r="B208" s="977"/>
      <c r="C208" s="979"/>
      <c r="D208" s="111" t="s">
        <v>210</v>
      </c>
      <c r="E208" s="51" t="s">
        <v>211</v>
      </c>
      <c r="F208" s="111" t="s">
        <v>212</v>
      </c>
      <c r="G208" s="111" t="s">
        <v>213</v>
      </c>
      <c r="H208" s="114" t="s">
        <v>230</v>
      </c>
      <c r="I208" s="52" t="s">
        <v>215</v>
      </c>
      <c r="J208" s="984"/>
      <c r="K208" s="959"/>
    </row>
    <row r="209" spans="1:11" x14ac:dyDescent="0.2">
      <c r="A209" s="960"/>
      <c r="B209" s="637"/>
      <c r="C209" s="960"/>
      <c r="D209" s="963" t="s">
        <v>216</v>
      </c>
      <c r="E209" s="134" t="s">
        <v>217</v>
      </c>
      <c r="F209" s="70" t="s">
        <v>178</v>
      </c>
      <c r="G209" s="135">
        <f>IF(F209="Asignado",15,0)</f>
        <v>0</v>
      </c>
      <c r="H209" s="965" t="str">
        <f>IF(AND(G216&gt;0,G216&lt;=85),"Débil",IF(AND(G216&gt;85,G216&lt;=95),"Moderado",IF(G216&gt;96,"Fuerte"," ")))</f>
        <v xml:space="preserve"> </v>
      </c>
      <c r="I209" s="968" t="s">
        <v>178</v>
      </c>
      <c r="J209" s="965"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971" t="str">
        <f>IF(J209="Fuerte","NO",IF(J209=" "," ","SI"))</f>
        <v xml:space="preserve"> </v>
      </c>
    </row>
    <row r="210" spans="1:11" ht="28.5" x14ac:dyDescent="0.2">
      <c r="A210" s="961"/>
      <c r="B210" s="638"/>
      <c r="C210" s="961"/>
      <c r="D210" s="964"/>
      <c r="E210" s="106" t="s">
        <v>218</v>
      </c>
      <c r="F210" s="67" t="s">
        <v>178</v>
      </c>
      <c r="G210" s="66">
        <f>IF(F210="Adecuado",15,0)</f>
        <v>0</v>
      </c>
      <c r="H210" s="966"/>
      <c r="I210" s="969"/>
      <c r="J210" s="966"/>
      <c r="K210" s="972"/>
    </row>
    <row r="211" spans="1:11" ht="42.75" x14ac:dyDescent="0.2">
      <c r="A211" s="961"/>
      <c r="B211" s="638"/>
      <c r="C211" s="961"/>
      <c r="D211" s="50" t="s">
        <v>219</v>
      </c>
      <c r="E211" s="106" t="s">
        <v>220</v>
      </c>
      <c r="F211" s="67" t="s">
        <v>178</v>
      </c>
      <c r="G211" s="66">
        <f>IF(F211="Oportuna",15,0)</f>
        <v>0</v>
      </c>
      <c r="H211" s="966"/>
      <c r="I211" s="969"/>
      <c r="J211" s="966"/>
      <c r="K211" s="972"/>
    </row>
    <row r="212" spans="1:11" ht="42.75" x14ac:dyDescent="0.2">
      <c r="A212" s="961"/>
      <c r="B212" s="638"/>
      <c r="C212" s="961"/>
      <c r="D212" s="50" t="s">
        <v>221</v>
      </c>
      <c r="E212" s="106" t="s">
        <v>222</v>
      </c>
      <c r="F212" s="233" t="s">
        <v>178</v>
      </c>
      <c r="G212" s="66">
        <f>IF(F212="Prevenir",15,IF(F212="Detectar",10,0))</f>
        <v>0</v>
      </c>
      <c r="H212" s="966"/>
      <c r="I212" s="969"/>
      <c r="J212" s="966"/>
      <c r="K212" s="972"/>
    </row>
    <row r="213" spans="1:11" ht="28.5" x14ac:dyDescent="0.2">
      <c r="A213" s="961"/>
      <c r="B213" s="638"/>
      <c r="C213" s="961"/>
      <c r="D213" s="50" t="s">
        <v>223</v>
      </c>
      <c r="E213" s="106" t="s">
        <v>224</v>
      </c>
      <c r="F213" s="67" t="s">
        <v>178</v>
      </c>
      <c r="G213" s="66">
        <f>IF(F213="Confiable",15,0)</f>
        <v>0</v>
      </c>
      <c r="H213" s="966"/>
      <c r="I213" s="969"/>
      <c r="J213" s="966"/>
      <c r="K213" s="972"/>
    </row>
    <row r="214" spans="1:11" ht="42.75" x14ac:dyDescent="0.2">
      <c r="A214" s="961"/>
      <c r="B214" s="638"/>
      <c r="C214" s="961"/>
      <c r="D214" s="50" t="s">
        <v>225</v>
      </c>
      <c r="E214" s="106" t="s">
        <v>226</v>
      </c>
      <c r="F214" s="233" t="s">
        <v>178</v>
      </c>
      <c r="G214" s="66">
        <f>IF(F214="Se investigan y se resuelven oportunamente",15,0)</f>
        <v>0</v>
      </c>
      <c r="H214" s="966"/>
      <c r="I214" s="969"/>
      <c r="J214" s="966"/>
      <c r="K214" s="972"/>
    </row>
    <row r="215" spans="1:11" ht="28.5" x14ac:dyDescent="0.2">
      <c r="A215" s="962"/>
      <c r="B215" s="639"/>
      <c r="C215" s="962"/>
      <c r="D215" s="45" t="s">
        <v>227</v>
      </c>
      <c r="E215" s="106" t="s">
        <v>228</v>
      </c>
      <c r="F215" s="67" t="s">
        <v>178</v>
      </c>
      <c r="G215" s="66">
        <f>IF(F215="Completa",10,IF(F215="Incompleta",5,0))</f>
        <v>0</v>
      </c>
      <c r="H215" s="967"/>
      <c r="I215" s="970"/>
      <c r="J215" s="967"/>
      <c r="K215" s="973"/>
    </row>
    <row r="216" spans="1:11" ht="15.75" thickBot="1" x14ac:dyDescent="0.25">
      <c r="A216" s="129"/>
      <c r="B216" s="130"/>
      <c r="C216" s="56"/>
      <c r="D216" s="57"/>
      <c r="E216" s="58" t="s">
        <v>229</v>
      </c>
      <c r="F216" s="16"/>
      <c r="G216" s="16">
        <f>SUM(G209:G215)</f>
        <v>0</v>
      </c>
      <c r="H216" s="140"/>
      <c r="I216" s="141"/>
      <c r="J216" s="141"/>
      <c r="K216" s="142"/>
    </row>
    <row r="217" spans="1:11" ht="15" thickBot="1" x14ac:dyDescent="0.25"/>
    <row r="218" spans="1:11" ht="30" x14ac:dyDescent="0.2">
      <c r="A218" s="974" t="s">
        <v>87</v>
      </c>
      <c r="B218" s="976" t="s">
        <v>232</v>
      </c>
      <c r="C218" s="978" t="s">
        <v>205</v>
      </c>
      <c r="D218" s="980" t="s">
        <v>206</v>
      </c>
      <c r="E218" s="981"/>
      <c r="F218" s="981"/>
      <c r="G218" s="981"/>
      <c r="H218" s="982"/>
      <c r="I218" s="110" t="s">
        <v>207</v>
      </c>
      <c r="J218" s="983" t="s">
        <v>208</v>
      </c>
      <c r="K218" s="958" t="s">
        <v>209</v>
      </c>
    </row>
    <row r="219" spans="1:11" ht="60.75" thickBot="1" x14ac:dyDescent="0.25">
      <c r="A219" s="975"/>
      <c r="B219" s="977"/>
      <c r="C219" s="979"/>
      <c r="D219" s="111" t="s">
        <v>210</v>
      </c>
      <c r="E219" s="51" t="s">
        <v>211</v>
      </c>
      <c r="F219" s="111" t="s">
        <v>212</v>
      </c>
      <c r="G219" s="111" t="s">
        <v>213</v>
      </c>
      <c r="H219" s="114" t="s">
        <v>230</v>
      </c>
      <c r="I219" s="52" t="s">
        <v>215</v>
      </c>
      <c r="J219" s="984"/>
      <c r="K219" s="959"/>
    </row>
    <row r="220" spans="1:11" x14ac:dyDescent="0.2">
      <c r="A220" s="960"/>
      <c r="B220" s="637"/>
      <c r="C220" s="960"/>
      <c r="D220" s="963" t="s">
        <v>216</v>
      </c>
      <c r="E220" s="134" t="s">
        <v>217</v>
      </c>
      <c r="F220" s="70" t="s">
        <v>178</v>
      </c>
      <c r="G220" s="135">
        <f>IF(F220="Asignado",15,0)</f>
        <v>0</v>
      </c>
      <c r="H220" s="965" t="str">
        <f>IF(AND(G227&gt;0,G227&lt;=85),"Débil",IF(AND(G227&gt;85,G227&lt;=95),"Moderado",IF(G227&gt;96,"Fuerte"," ")))</f>
        <v xml:space="preserve"> </v>
      </c>
      <c r="I220" s="968" t="s">
        <v>202</v>
      </c>
      <c r="J220" s="965"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971" t="str">
        <f>IF(J220="Fuerte","NO",IF(J220=" "," ","SI"))</f>
        <v xml:space="preserve"> </v>
      </c>
    </row>
    <row r="221" spans="1:11" ht="28.5" x14ac:dyDescent="0.2">
      <c r="A221" s="961"/>
      <c r="B221" s="638"/>
      <c r="C221" s="961"/>
      <c r="D221" s="964"/>
      <c r="E221" s="106" t="s">
        <v>218</v>
      </c>
      <c r="F221" s="67" t="s">
        <v>178</v>
      </c>
      <c r="G221" s="66">
        <f>IF(F221="Adecuado",15,0)</f>
        <v>0</v>
      </c>
      <c r="H221" s="966"/>
      <c r="I221" s="969"/>
      <c r="J221" s="966"/>
      <c r="K221" s="972"/>
    </row>
    <row r="222" spans="1:11" ht="42.75" x14ac:dyDescent="0.2">
      <c r="A222" s="961"/>
      <c r="B222" s="638"/>
      <c r="C222" s="961"/>
      <c r="D222" s="50" t="s">
        <v>219</v>
      </c>
      <c r="E222" s="106" t="s">
        <v>220</v>
      </c>
      <c r="F222" s="67" t="s">
        <v>178</v>
      </c>
      <c r="G222" s="66">
        <f>IF(F222="Oportuna",15,0)</f>
        <v>0</v>
      </c>
      <c r="H222" s="966"/>
      <c r="I222" s="969"/>
      <c r="J222" s="966"/>
      <c r="K222" s="972"/>
    </row>
    <row r="223" spans="1:11" ht="42.75" x14ac:dyDescent="0.2">
      <c r="A223" s="961"/>
      <c r="B223" s="638"/>
      <c r="C223" s="961"/>
      <c r="D223" s="50" t="s">
        <v>221</v>
      </c>
      <c r="E223" s="106" t="s">
        <v>222</v>
      </c>
      <c r="F223" s="233" t="s">
        <v>178</v>
      </c>
      <c r="G223" s="66">
        <f>IF(F223="Prevenir",15,IF(F223="Detectar",10,0))</f>
        <v>0</v>
      </c>
      <c r="H223" s="966"/>
      <c r="I223" s="969"/>
      <c r="J223" s="966"/>
      <c r="K223" s="972"/>
    </row>
    <row r="224" spans="1:11" ht="28.5" x14ac:dyDescent="0.2">
      <c r="A224" s="961"/>
      <c r="B224" s="638"/>
      <c r="C224" s="961"/>
      <c r="D224" s="50" t="s">
        <v>223</v>
      </c>
      <c r="E224" s="106" t="s">
        <v>224</v>
      </c>
      <c r="F224" s="67" t="s">
        <v>178</v>
      </c>
      <c r="G224" s="66">
        <f>IF(F224="Confiable",15,0)</f>
        <v>0</v>
      </c>
      <c r="H224" s="966"/>
      <c r="I224" s="969"/>
      <c r="J224" s="966"/>
      <c r="K224" s="972"/>
    </row>
    <row r="225" spans="1:11" ht="42.75" x14ac:dyDescent="0.2">
      <c r="A225" s="961"/>
      <c r="B225" s="638"/>
      <c r="C225" s="961"/>
      <c r="D225" s="50" t="s">
        <v>225</v>
      </c>
      <c r="E225" s="106" t="s">
        <v>226</v>
      </c>
      <c r="F225" s="233" t="s">
        <v>178</v>
      </c>
      <c r="G225" s="66">
        <f>IF(F225="Se investigan y se resuelven oportunamente",15,0)</f>
        <v>0</v>
      </c>
      <c r="H225" s="966"/>
      <c r="I225" s="969"/>
      <c r="J225" s="966"/>
      <c r="K225" s="972"/>
    </row>
    <row r="226" spans="1:11" ht="28.5" x14ac:dyDescent="0.2">
      <c r="A226" s="962"/>
      <c r="B226" s="639"/>
      <c r="C226" s="962"/>
      <c r="D226" s="45" t="s">
        <v>227</v>
      </c>
      <c r="E226" s="106" t="s">
        <v>228</v>
      </c>
      <c r="F226" s="67" t="s">
        <v>178</v>
      </c>
      <c r="G226" s="66">
        <f>IF(F226="Completa",10,IF(F226="Incompleta",5,0))</f>
        <v>0</v>
      </c>
      <c r="H226" s="967"/>
      <c r="I226" s="970"/>
      <c r="J226" s="967"/>
      <c r="K226" s="973"/>
    </row>
    <row r="227" spans="1:11" ht="15.75" thickBot="1" x14ac:dyDescent="0.25">
      <c r="A227" s="129"/>
      <c r="B227" s="130"/>
      <c r="C227" s="56"/>
      <c r="D227" s="57"/>
      <c r="E227" s="58" t="s">
        <v>229</v>
      </c>
      <c r="F227" s="16"/>
      <c r="G227" s="16">
        <f>SUM(G220:G226)</f>
        <v>0</v>
      </c>
      <c r="H227" s="140"/>
      <c r="I227" s="141"/>
      <c r="J227" s="141"/>
      <c r="K227" s="142"/>
    </row>
    <row r="228" spans="1:11" ht="15" thickBot="1" x14ac:dyDescent="0.25"/>
    <row r="229" spans="1:11" ht="30" x14ac:dyDescent="0.2">
      <c r="A229" s="974" t="s">
        <v>87</v>
      </c>
      <c r="B229" s="976" t="s">
        <v>232</v>
      </c>
      <c r="C229" s="978" t="s">
        <v>205</v>
      </c>
      <c r="D229" s="980" t="s">
        <v>206</v>
      </c>
      <c r="E229" s="981"/>
      <c r="F229" s="981"/>
      <c r="G229" s="981"/>
      <c r="H229" s="982"/>
      <c r="I229" s="110" t="s">
        <v>207</v>
      </c>
      <c r="J229" s="983" t="s">
        <v>208</v>
      </c>
      <c r="K229" s="958" t="s">
        <v>209</v>
      </c>
    </row>
    <row r="230" spans="1:11" ht="60.75" thickBot="1" x14ac:dyDescent="0.25">
      <c r="A230" s="975"/>
      <c r="B230" s="977"/>
      <c r="C230" s="979"/>
      <c r="D230" s="111" t="s">
        <v>210</v>
      </c>
      <c r="E230" s="51" t="s">
        <v>211</v>
      </c>
      <c r="F230" s="111" t="s">
        <v>212</v>
      </c>
      <c r="G230" s="111" t="s">
        <v>213</v>
      </c>
      <c r="H230" s="114" t="s">
        <v>230</v>
      </c>
      <c r="I230" s="52" t="s">
        <v>215</v>
      </c>
      <c r="J230" s="984"/>
      <c r="K230" s="959"/>
    </row>
    <row r="231" spans="1:11" x14ac:dyDescent="0.2">
      <c r="A231" s="960"/>
      <c r="B231" s="637"/>
      <c r="C231" s="960"/>
      <c r="D231" s="963" t="s">
        <v>216</v>
      </c>
      <c r="E231" s="134" t="s">
        <v>217</v>
      </c>
      <c r="F231" s="70" t="s">
        <v>178</v>
      </c>
      <c r="G231" s="135">
        <f>IF(F231="Asignado",15,0)</f>
        <v>0</v>
      </c>
      <c r="H231" s="965" t="str">
        <f>IF(AND(G238&gt;0,G238&lt;=85),"Débil",IF(AND(G238&gt;85,G238&lt;=95),"Moderado",IF(G238&gt;96,"Fuerte"," ")))</f>
        <v xml:space="preserve"> </v>
      </c>
      <c r="I231" s="968" t="s">
        <v>178</v>
      </c>
      <c r="J231" s="965"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971" t="str">
        <f>IF(J231="Fuerte","NO",IF(J231=" "," ","SI"))</f>
        <v xml:space="preserve"> </v>
      </c>
    </row>
    <row r="232" spans="1:11" ht="28.5" x14ac:dyDescent="0.2">
      <c r="A232" s="961"/>
      <c r="B232" s="638"/>
      <c r="C232" s="961"/>
      <c r="D232" s="964"/>
      <c r="E232" s="106" t="s">
        <v>218</v>
      </c>
      <c r="F232" s="67" t="s">
        <v>178</v>
      </c>
      <c r="G232" s="66">
        <f>IF(F232="Adecuado",15,0)</f>
        <v>0</v>
      </c>
      <c r="H232" s="966"/>
      <c r="I232" s="969"/>
      <c r="J232" s="966"/>
      <c r="K232" s="972"/>
    </row>
    <row r="233" spans="1:11" ht="42.75" x14ac:dyDescent="0.2">
      <c r="A233" s="961"/>
      <c r="B233" s="638"/>
      <c r="C233" s="961"/>
      <c r="D233" s="50" t="s">
        <v>219</v>
      </c>
      <c r="E233" s="106" t="s">
        <v>220</v>
      </c>
      <c r="F233" s="67" t="s">
        <v>178</v>
      </c>
      <c r="G233" s="66">
        <f>IF(F233="Oportuna",15,0)</f>
        <v>0</v>
      </c>
      <c r="H233" s="966"/>
      <c r="I233" s="969"/>
      <c r="J233" s="966"/>
      <c r="K233" s="972"/>
    </row>
    <row r="234" spans="1:11" ht="42.75" x14ac:dyDescent="0.2">
      <c r="A234" s="961"/>
      <c r="B234" s="638"/>
      <c r="C234" s="961"/>
      <c r="D234" s="50" t="s">
        <v>221</v>
      </c>
      <c r="E234" s="106" t="s">
        <v>222</v>
      </c>
      <c r="F234" s="233" t="s">
        <v>178</v>
      </c>
      <c r="G234" s="66">
        <f>IF(F234="Prevenir",15,IF(F234="Detectar",10,0))</f>
        <v>0</v>
      </c>
      <c r="H234" s="966"/>
      <c r="I234" s="969"/>
      <c r="J234" s="966"/>
      <c r="K234" s="972"/>
    </row>
    <row r="235" spans="1:11" ht="28.5" x14ac:dyDescent="0.2">
      <c r="A235" s="961"/>
      <c r="B235" s="638"/>
      <c r="C235" s="961"/>
      <c r="D235" s="50" t="s">
        <v>223</v>
      </c>
      <c r="E235" s="106" t="s">
        <v>224</v>
      </c>
      <c r="F235" s="67" t="s">
        <v>178</v>
      </c>
      <c r="G235" s="66">
        <f>IF(F235="Confiable",15,0)</f>
        <v>0</v>
      </c>
      <c r="H235" s="966"/>
      <c r="I235" s="969"/>
      <c r="J235" s="966"/>
      <c r="K235" s="972"/>
    </row>
    <row r="236" spans="1:11" ht="42.75" x14ac:dyDescent="0.2">
      <c r="A236" s="961"/>
      <c r="B236" s="638"/>
      <c r="C236" s="961"/>
      <c r="D236" s="50" t="s">
        <v>225</v>
      </c>
      <c r="E236" s="106" t="s">
        <v>226</v>
      </c>
      <c r="F236" s="233" t="s">
        <v>178</v>
      </c>
      <c r="G236" s="66">
        <f>IF(F236="Se investigan y se resuelven oportunamente",15,0)</f>
        <v>0</v>
      </c>
      <c r="H236" s="966"/>
      <c r="I236" s="969"/>
      <c r="J236" s="966"/>
      <c r="K236" s="972"/>
    </row>
    <row r="237" spans="1:11" ht="28.5" x14ac:dyDescent="0.2">
      <c r="A237" s="962"/>
      <c r="B237" s="639"/>
      <c r="C237" s="962"/>
      <c r="D237" s="45" t="s">
        <v>227</v>
      </c>
      <c r="E237" s="106" t="s">
        <v>228</v>
      </c>
      <c r="F237" s="67" t="s">
        <v>178</v>
      </c>
      <c r="G237" s="66">
        <f>IF(F237="Completa",10,IF(F237="Incompleta",5,0))</f>
        <v>0</v>
      </c>
      <c r="H237" s="967"/>
      <c r="I237" s="970"/>
      <c r="J237" s="967"/>
      <c r="K237" s="973"/>
    </row>
    <row r="238" spans="1:11" ht="15.75" thickBot="1" x14ac:dyDescent="0.25">
      <c r="A238" s="129"/>
      <c r="B238" s="130"/>
      <c r="C238" s="56"/>
      <c r="D238" s="57"/>
      <c r="E238" s="58" t="s">
        <v>229</v>
      </c>
      <c r="F238" s="16"/>
      <c r="G238" s="16">
        <f>SUM(G231:G237)</f>
        <v>0</v>
      </c>
      <c r="H238" s="140"/>
      <c r="I238" s="141"/>
      <c r="J238" s="141"/>
      <c r="K238" s="142"/>
    </row>
    <row r="239" spans="1:11" ht="15" thickBot="1" x14ac:dyDescent="0.25"/>
    <row r="240" spans="1:11" ht="30" x14ac:dyDescent="0.2">
      <c r="A240" s="974" t="s">
        <v>87</v>
      </c>
      <c r="B240" s="976" t="s">
        <v>232</v>
      </c>
      <c r="C240" s="978" t="s">
        <v>205</v>
      </c>
      <c r="D240" s="980" t="s">
        <v>206</v>
      </c>
      <c r="E240" s="981"/>
      <c r="F240" s="981"/>
      <c r="G240" s="981"/>
      <c r="H240" s="982"/>
      <c r="I240" s="110" t="s">
        <v>207</v>
      </c>
      <c r="J240" s="983" t="s">
        <v>208</v>
      </c>
      <c r="K240" s="958" t="s">
        <v>209</v>
      </c>
    </row>
    <row r="241" spans="1:11" ht="60.75" thickBot="1" x14ac:dyDescent="0.25">
      <c r="A241" s="975"/>
      <c r="B241" s="977"/>
      <c r="C241" s="979"/>
      <c r="D241" s="111" t="s">
        <v>210</v>
      </c>
      <c r="E241" s="51" t="s">
        <v>211</v>
      </c>
      <c r="F241" s="111" t="s">
        <v>212</v>
      </c>
      <c r="G241" s="111" t="s">
        <v>213</v>
      </c>
      <c r="H241" s="114" t="s">
        <v>230</v>
      </c>
      <c r="I241" s="52" t="s">
        <v>215</v>
      </c>
      <c r="J241" s="984"/>
      <c r="K241" s="959"/>
    </row>
    <row r="242" spans="1:11" x14ac:dyDescent="0.2">
      <c r="A242" s="960"/>
      <c r="B242" s="637"/>
      <c r="C242" s="960"/>
      <c r="D242" s="963" t="s">
        <v>216</v>
      </c>
      <c r="E242" s="134" t="s">
        <v>217</v>
      </c>
      <c r="F242" s="70" t="s">
        <v>178</v>
      </c>
      <c r="G242" s="135">
        <f>IF(F242="Asignado",15,0)</f>
        <v>0</v>
      </c>
      <c r="H242" s="965" t="str">
        <f>IF(AND(G249&gt;0,G249&lt;=85),"Débil",IF(AND(G249&gt;85,G249&lt;=95),"Moderado",IF(G249&gt;96,"Fuerte"," ")))</f>
        <v xml:space="preserve"> </v>
      </c>
      <c r="I242" s="968" t="s">
        <v>178</v>
      </c>
      <c r="J242" s="965"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971" t="str">
        <f>IF(J242="Fuerte","NO",IF(J242=" "," ","SI"))</f>
        <v xml:space="preserve"> </v>
      </c>
    </row>
    <row r="243" spans="1:11" ht="28.5" x14ac:dyDescent="0.2">
      <c r="A243" s="961"/>
      <c r="B243" s="638"/>
      <c r="C243" s="961"/>
      <c r="D243" s="964"/>
      <c r="E243" s="106" t="s">
        <v>218</v>
      </c>
      <c r="F243" s="67" t="s">
        <v>178</v>
      </c>
      <c r="G243" s="66">
        <f>IF(F243="Adecuado",15,0)</f>
        <v>0</v>
      </c>
      <c r="H243" s="966"/>
      <c r="I243" s="969"/>
      <c r="J243" s="966"/>
      <c r="K243" s="972"/>
    </row>
    <row r="244" spans="1:11" ht="42.75" x14ac:dyDescent="0.2">
      <c r="A244" s="961"/>
      <c r="B244" s="638"/>
      <c r="C244" s="961"/>
      <c r="D244" s="50" t="s">
        <v>219</v>
      </c>
      <c r="E244" s="106" t="s">
        <v>220</v>
      </c>
      <c r="F244" s="67" t="s">
        <v>178</v>
      </c>
      <c r="G244" s="66">
        <f>IF(F244="Oportuna",15,0)</f>
        <v>0</v>
      </c>
      <c r="H244" s="966"/>
      <c r="I244" s="969"/>
      <c r="J244" s="966"/>
      <c r="K244" s="972"/>
    </row>
    <row r="245" spans="1:11" ht="42.75" x14ac:dyDescent="0.2">
      <c r="A245" s="961"/>
      <c r="B245" s="638"/>
      <c r="C245" s="961"/>
      <c r="D245" s="50" t="s">
        <v>221</v>
      </c>
      <c r="E245" s="106" t="s">
        <v>222</v>
      </c>
      <c r="F245" s="233" t="s">
        <v>178</v>
      </c>
      <c r="G245" s="66">
        <f>IF(F245="Prevenir",15,IF(F245="Detectar",10,0))</f>
        <v>0</v>
      </c>
      <c r="H245" s="966"/>
      <c r="I245" s="969"/>
      <c r="J245" s="966"/>
      <c r="K245" s="972"/>
    </row>
    <row r="246" spans="1:11" ht="28.5" x14ac:dyDescent="0.2">
      <c r="A246" s="961"/>
      <c r="B246" s="638"/>
      <c r="C246" s="961"/>
      <c r="D246" s="50" t="s">
        <v>223</v>
      </c>
      <c r="E246" s="106" t="s">
        <v>224</v>
      </c>
      <c r="F246" s="67" t="s">
        <v>178</v>
      </c>
      <c r="G246" s="66">
        <f>IF(F246="Confiable",15,0)</f>
        <v>0</v>
      </c>
      <c r="H246" s="966"/>
      <c r="I246" s="969"/>
      <c r="J246" s="966"/>
      <c r="K246" s="972"/>
    </row>
    <row r="247" spans="1:11" ht="42.75" x14ac:dyDescent="0.2">
      <c r="A247" s="961"/>
      <c r="B247" s="638"/>
      <c r="C247" s="961"/>
      <c r="D247" s="50" t="s">
        <v>225</v>
      </c>
      <c r="E247" s="106" t="s">
        <v>226</v>
      </c>
      <c r="F247" s="233" t="s">
        <v>178</v>
      </c>
      <c r="G247" s="66">
        <f>IF(F247="Se investigan y se resuelven oportunamente",15,0)</f>
        <v>0</v>
      </c>
      <c r="H247" s="966"/>
      <c r="I247" s="969"/>
      <c r="J247" s="966"/>
      <c r="K247" s="972"/>
    </row>
    <row r="248" spans="1:11" ht="28.5" x14ac:dyDescent="0.2">
      <c r="A248" s="962"/>
      <c r="B248" s="639"/>
      <c r="C248" s="962"/>
      <c r="D248" s="45" t="s">
        <v>227</v>
      </c>
      <c r="E248" s="106" t="s">
        <v>228</v>
      </c>
      <c r="F248" s="67" t="s">
        <v>178</v>
      </c>
      <c r="G248" s="66">
        <f>IF(F248="Completa",10,IF(F248="Incompleta",5,0))</f>
        <v>0</v>
      </c>
      <c r="H248" s="967"/>
      <c r="I248" s="970"/>
      <c r="J248" s="967"/>
      <c r="K248" s="973"/>
    </row>
    <row r="249" spans="1:11" ht="15.75" thickBot="1" x14ac:dyDescent="0.25">
      <c r="A249" s="129"/>
      <c r="B249" s="130"/>
      <c r="C249" s="56"/>
      <c r="D249" s="57"/>
      <c r="E249" s="58" t="s">
        <v>229</v>
      </c>
      <c r="F249" s="16"/>
      <c r="G249" s="16">
        <f>SUM(G242:G248)</f>
        <v>0</v>
      </c>
      <c r="H249" s="140"/>
      <c r="I249" s="141"/>
      <c r="J249" s="141"/>
      <c r="K249" s="142"/>
    </row>
    <row r="250" spans="1:11" ht="15" thickBot="1" x14ac:dyDescent="0.25"/>
    <row r="251" spans="1:11" ht="30" x14ac:dyDescent="0.2">
      <c r="A251" s="974" t="s">
        <v>87</v>
      </c>
      <c r="B251" s="976" t="s">
        <v>232</v>
      </c>
      <c r="C251" s="978" t="s">
        <v>205</v>
      </c>
      <c r="D251" s="980" t="s">
        <v>206</v>
      </c>
      <c r="E251" s="981"/>
      <c r="F251" s="981"/>
      <c r="G251" s="981"/>
      <c r="H251" s="982"/>
      <c r="I251" s="110" t="s">
        <v>207</v>
      </c>
      <c r="J251" s="983" t="s">
        <v>208</v>
      </c>
      <c r="K251" s="958" t="s">
        <v>209</v>
      </c>
    </row>
    <row r="252" spans="1:11" ht="60.75" thickBot="1" x14ac:dyDescent="0.25">
      <c r="A252" s="975"/>
      <c r="B252" s="977"/>
      <c r="C252" s="979"/>
      <c r="D252" s="111" t="s">
        <v>210</v>
      </c>
      <c r="E252" s="51" t="s">
        <v>211</v>
      </c>
      <c r="F252" s="111" t="s">
        <v>212</v>
      </c>
      <c r="G252" s="111" t="s">
        <v>213</v>
      </c>
      <c r="H252" s="114" t="s">
        <v>230</v>
      </c>
      <c r="I252" s="52" t="s">
        <v>215</v>
      </c>
      <c r="J252" s="984"/>
      <c r="K252" s="959"/>
    </row>
    <row r="253" spans="1:11" x14ac:dyDescent="0.2">
      <c r="A253" s="960"/>
      <c r="B253" s="637"/>
      <c r="C253" s="960"/>
      <c r="D253" s="963" t="s">
        <v>216</v>
      </c>
      <c r="E253" s="134" t="s">
        <v>217</v>
      </c>
      <c r="F253" s="70" t="s">
        <v>178</v>
      </c>
      <c r="G253" s="135">
        <f>IF(F253="Asignado",15,0)</f>
        <v>0</v>
      </c>
      <c r="H253" s="965" t="str">
        <f>IF(AND(G260&gt;0,G260&lt;=85),"Débil",IF(AND(G260&gt;85,G260&lt;=95),"Moderado",IF(G260&gt;96,"Fuerte"," ")))</f>
        <v xml:space="preserve"> </v>
      </c>
      <c r="I253" s="968" t="s">
        <v>178</v>
      </c>
      <c r="J253" s="965"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971" t="str">
        <f>IF(J253="Fuerte","NO",IF(J253=" "," ","SI"))</f>
        <v xml:space="preserve"> </v>
      </c>
    </row>
    <row r="254" spans="1:11" ht="28.5" x14ac:dyDescent="0.2">
      <c r="A254" s="961"/>
      <c r="B254" s="638"/>
      <c r="C254" s="961"/>
      <c r="D254" s="964"/>
      <c r="E254" s="106" t="s">
        <v>218</v>
      </c>
      <c r="F254" s="67" t="s">
        <v>178</v>
      </c>
      <c r="G254" s="66">
        <f>IF(F254="Adecuado",15,0)</f>
        <v>0</v>
      </c>
      <c r="H254" s="966"/>
      <c r="I254" s="969"/>
      <c r="J254" s="966"/>
      <c r="K254" s="972"/>
    </row>
    <row r="255" spans="1:11" ht="42.75" x14ac:dyDescent="0.2">
      <c r="A255" s="961"/>
      <c r="B255" s="638"/>
      <c r="C255" s="961"/>
      <c r="D255" s="50" t="s">
        <v>219</v>
      </c>
      <c r="E255" s="106" t="s">
        <v>220</v>
      </c>
      <c r="F255" s="67" t="s">
        <v>178</v>
      </c>
      <c r="G255" s="66">
        <f>IF(F255="Oportuna",15,0)</f>
        <v>0</v>
      </c>
      <c r="H255" s="966"/>
      <c r="I255" s="969"/>
      <c r="J255" s="966"/>
      <c r="K255" s="972"/>
    </row>
    <row r="256" spans="1:11" ht="42.75" x14ac:dyDescent="0.2">
      <c r="A256" s="961"/>
      <c r="B256" s="638"/>
      <c r="C256" s="961"/>
      <c r="D256" s="50" t="s">
        <v>221</v>
      </c>
      <c r="E256" s="106" t="s">
        <v>222</v>
      </c>
      <c r="F256" s="233" t="s">
        <v>178</v>
      </c>
      <c r="G256" s="66">
        <f>IF(F256="Prevenir",15,IF(F256="Detectar",10,0))</f>
        <v>0</v>
      </c>
      <c r="H256" s="966"/>
      <c r="I256" s="969"/>
      <c r="J256" s="966"/>
      <c r="K256" s="972"/>
    </row>
    <row r="257" spans="1:11" ht="28.5" x14ac:dyDescent="0.2">
      <c r="A257" s="961"/>
      <c r="B257" s="638"/>
      <c r="C257" s="961"/>
      <c r="D257" s="50" t="s">
        <v>223</v>
      </c>
      <c r="E257" s="106" t="s">
        <v>224</v>
      </c>
      <c r="F257" s="67" t="s">
        <v>178</v>
      </c>
      <c r="G257" s="66">
        <f>IF(F257="Confiable",15,0)</f>
        <v>0</v>
      </c>
      <c r="H257" s="966"/>
      <c r="I257" s="969"/>
      <c r="J257" s="966"/>
      <c r="K257" s="972"/>
    </row>
    <row r="258" spans="1:11" ht="42.75" x14ac:dyDescent="0.2">
      <c r="A258" s="961"/>
      <c r="B258" s="638"/>
      <c r="C258" s="961"/>
      <c r="D258" s="50" t="s">
        <v>225</v>
      </c>
      <c r="E258" s="106" t="s">
        <v>226</v>
      </c>
      <c r="F258" s="233" t="s">
        <v>178</v>
      </c>
      <c r="G258" s="66">
        <f>IF(F258="Se investigan y se resuelven oportunamente",15,0)</f>
        <v>0</v>
      </c>
      <c r="H258" s="966"/>
      <c r="I258" s="969"/>
      <c r="J258" s="966"/>
      <c r="K258" s="972"/>
    </row>
    <row r="259" spans="1:11" ht="28.5" x14ac:dyDescent="0.2">
      <c r="A259" s="962"/>
      <c r="B259" s="639"/>
      <c r="C259" s="962"/>
      <c r="D259" s="45" t="s">
        <v>227</v>
      </c>
      <c r="E259" s="106" t="s">
        <v>228</v>
      </c>
      <c r="F259" s="67" t="s">
        <v>178</v>
      </c>
      <c r="G259" s="66">
        <f>IF(F259="Completa",10,IF(F259="Incompleta",5,0))</f>
        <v>0</v>
      </c>
      <c r="H259" s="967"/>
      <c r="I259" s="970"/>
      <c r="J259" s="967"/>
      <c r="K259" s="973"/>
    </row>
    <row r="260" spans="1:11" ht="15.75" thickBot="1" x14ac:dyDescent="0.25">
      <c r="A260" s="129"/>
      <c r="B260" s="130"/>
      <c r="C260" s="56"/>
      <c r="D260" s="57"/>
      <c r="E260" s="58" t="s">
        <v>229</v>
      </c>
      <c r="F260" s="16"/>
      <c r="G260" s="16">
        <f>SUM(G253:G259)</f>
        <v>0</v>
      </c>
      <c r="H260" s="140"/>
      <c r="I260" s="141"/>
      <c r="J260" s="141"/>
      <c r="K260" s="142"/>
    </row>
    <row r="261" spans="1:11" ht="15" thickBot="1" x14ac:dyDescent="0.25"/>
    <row r="262" spans="1:11" ht="30" x14ac:dyDescent="0.2">
      <c r="A262" s="974" t="s">
        <v>87</v>
      </c>
      <c r="B262" s="976" t="s">
        <v>232</v>
      </c>
      <c r="C262" s="978" t="s">
        <v>205</v>
      </c>
      <c r="D262" s="980" t="s">
        <v>206</v>
      </c>
      <c r="E262" s="981"/>
      <c r="F262" s="981"/>
      <c r="G262" s="981"/>
      <c r="H262" s="982"/>
      <c r="I262" s="110" t="s">
        <v>207</v>
      </c>
      <c r="J262" s="983" t="s">
        <v>208</v>
      </c>
      <c r="K262" s="958" t="s">
        <v>209</v>
      </c>
    </row>
    <row r="263" spans="1:11" ht="60.75" thickBot="1" x14ac:dyDescent="0.25">
      <c r="A263" s="975"/>
      <c r="B263" s="977"/>
      <c r="C263" s="979"/>
      <c r="D263" s="111" t="s">
        <v>210</v>
      </c>
      <c r="E263" s="51" t="s">
        <v>211</v>
      </c>
      <c r="F263" s="111" t="s">
        <v>212</v>
      </c>
      <c r="G263" s="111" t="s">
        <v>213</v>
      </c>
      <c r="H263" s="114" t="s">
        <v>230</v>
      </c>
      <c r="I263" s="52" t="s">
        <v>215</v>
      </c>
      <c r="J263" s="984"/>
      <c r="K263" s="959"/>
    </row>
    <row r="264" spans="1:11" x14ac:dyDescent="0.2">
      <c r="A264" s="960"/>
      <c r="B264" s="637"/>
      <c r="C264" s="960"/>
      <c r="D264" s="963" t="s">
        <v>216</v>
      </c>
      <c r="E264" s="134" t="s">
        <v>217</v>
      </c>
      <c r="F264" s="70" t="s">
        <v>178</v>
      </c>
      <c r="G264" s="135">
        <f>IF(F264="Asignado",15,0)</f>
        <v>0</v>
      </c>
      <c r="H264" s="965" t="str">
        <f>IF(AND(G271&gt;0,G271&lt;=85),"Débil",IF(AND(G271&gt;85,G271&lt;=95),"Moderado",IF(G271&gt;96,"Fuerte"," ")))</f>
        <v xml:space="preserve"> </v>
      </c>
      <c r="I264" s="968" t="s">
        <v>178</v>
      </c>
      <c r="J264" s="965"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971" t="str">
        <f>IF(J264="Fuerte","NO",IF(J264=" "," ","SI"))</f>
        <v xml:space="preserve"> </v>
      </c>
    </row>
    <row r="265" spans="1:11" ht="28.5" x14ac:dyDescent="0.2">
      <c r="A265" s="961"/>
      <c r="B265" s="638"/>
      <c r="C265" s="961"/>
      <c r="D265" s="964"/>
      <c r="E265" s="106" t="s">
        <v>218</v>
      </c>
      <c r="F265" s="67" t="s">
        <v>178</v>
      </c>
      <c r="G265" s="66">
        <f>IF(F265="Adecuado",15,0)</f>
        <v>0</v>
      </c>
      <c r="H265" s="966"/>
      <c r="I265" s="969"/>
      <c r="J265" s="966"/>
      <c r="K265" s="972"/>
    </row>
    <row r="266" spans="1:11" ht="42.75" x14ac:dyDescent="0.2">
      <c r="A266" s="961"/>
      <c r="B266" s="638"/>
      <c r="C266" s="961"/>
      <c r="D266" s="50" t="s">
        <v>219</v>
      </c>
      <c r="E266" s="106" t="s">
        <v>220</v>
      </c>
      <c r="F266" s="67" t="s">
        <v>178</v>
      </c>
      <c r="G266" s="66">
        <f>IF(F266="Oportuna",15,0)</f>
        <v>0</v>
      </c>
      <c r="H266" s="966"/>
      <c r="I266" s="969"/>
      <c r="J266" s="966"/>
      <c r="K266" s="972"/>
    </row>
    <row r="267" spans="1:11" ht="42.75" x14ac:dyDescent="0.2">
      <c r="A267" s="961"/>
      <c r="B267" s="638"/>
      <c r="C267" s="961"/>
      <c r="D267" s="50" t="s">
        <v>221</v>
      </c>
      <c r="E267" s="106" t="s">
        <v>222</v>
      </c>
      <c r="F267" s="233" t="s">
        <v>178</v>
      </c>
      <c r="G267" s="66">
        <f>IF(F267="Prevenir",15,IF(F267="Detectar",10,0))</f>
        <v>0</v>
      </c>
      <c r="H267" s="966"/>
      <c r="I267" s="969"/>
      <c r="J267" s="966"/>
      <c r="K267" s="972"/>
    </row>
    <row r="268" spans="1:11" ht="28.5" x14ac:dyDescent="0.2">
      <c r="A268" s="961"/>
      <c r="B268" s="638"/>
      <c r="C268" s="961"/>
      <c r="D268" s="50" t="s">
        <v>223</v>
      </c>
      <c r="E268" s="106" t="s">
        <v>224</v>
      </c>
      <c r="F268" s="67" t="s">
        <v>178</v>
      </c>
      <c r="G268" s="66">
        <f>IF(F268="Confiable",15,0)</f>
        <v>0</v>
      </c>
      <c r="H268" s="966"/>
      <c r="I268" s="969"/>
      <c r="J268" s="966"/>
      <c r="K268" s="972"/>
    </row>
    <row r="269" spans="1:11" ht="42.75" x14ac:dyDescent="0.2">
      <c r="A269" s="961"/>
      <c r="B269" s="638"/>
      <c r="C269" s="961"/>
      <c r="D269" s="50" t="s">
        <v>225</v>
      </c>
      <c r="E269" s="106" t="s">
        <v>226</v>
      </c>
      <c r="F269" s="233" t="s">
        <v>178</v>
      </c>
      <c r="G269" s="66">
        <f>IF(F269="Se investigan y se resuelven oportunamente",15,0)</f>
        <v>0</v>
      </c>
      <c r="H269" s="966"/>
      <c r="I269" s="969"/>
      <c r="J269" s="966"/>
      <c r="K269" s="972"/>
    </row>
    <row r="270" spans="1:11" ht="28.5" x14ac:dyDescent="0.2">
      <c r="A270" s="962"/>
      <c r="B270" s="639"/>
      <c r="C270" s="962"/>
      <c r="D270" s="45" t="s">
        <v>227</v>
      </c>
      <c r="E270" s="106" t="s">
        <v>228</v>
      </c>
      <c r="F270" s="67" t="s">
        <v>178</v>
      </c>
      <c r="G270" s="66">
        <f>IF(F270="Completa",10,IF(F270="Incompleta",5,0))</f>
        <v>0</v>
      </c>
      <c r="H270" s="967"/>
      <c r="I270" s="970"/>
      <c r="J270" s="967"/>
      <c r="K270" s="973"/>
    </row>
    <row r="271" spans="1:11" ht="15.75" thickBot="1" x14ac:dyDescent="0.25">
      <c r="A271" s="129"/>
      <c r="B271" s="130"/>
      <c r="C271" s="56"/>
      <c r="D271" s="57"/>
      <c r="E271" s="58" t="s">
        <v>229</v>
      </c>
      <c r="F271" s="16"/>
      <c r="G271" s="16">
        <f>SUM(G264:G270)</f>
        <v>0</v>
      </c>
      <c r="H271" s="140"/>
      <c r="I271" s="141"/>
      <c r="J271" s="141"/>
      <c r="K271" s="142"/>
    </row>
    <row r="272" spans="1:11" ht="15" thickBot="1" x14ac:dyDescent="0.25"/>
    <row r="273" spans="1:11" ht="30" x14ac:dyDescent="0.2">
      <c r="A273" s="974" t="s">
        <v>87</v>
      </c>
      <c r="B273" s="976" t="s">
        <v>232</v>
      </c>
      <c r="C273" s="978" t="s">
        <v>205</v>
      </c>
      <c r="D273" s="980" t="s">
        <v>206</v>
      </c>
      <c r="E273" s="981"/>
      <c r="F273" s="981"/>
      <c r="G273" s="981"/>
      <c r="H273" s="982"/>
      <c r="I273" s="110" t="s">
        <v>207</v>
      </c>
      <c r="J273" s="983" t="s">
        <v>208</v>
      </c>
      <c r="K273" s="958" t="s">
        <v>209</v>
      </c>
    </row>
    <row r="274" spans="1:11" ht="60.75" thickBot="1" x14ac:dyDescent="0.25">
      <c r="A274" s="975"/>
      <c r="B274" s="977"/>
      <c r="C274" s="979"/>
      <c r="D274" s="111" t="s">
        <v>210</v>
      </c>
      <c r="E274" s="51" t="s">
        <v>211</v>
      </c>
      <c r="F274" s="111" t="s">
        <v>212</v>
      </c>
      <c r="G274" s="111" t="s">
        <v>213</v>
      </c>
      <c r="H274" s="114" t="s">
        <v>230</v>
      </c>
      <c r="I274" s="52" t="s">
        <v>215</v>
      </c>
      <c r="J274" s="984"/>
      <c r="K274" s="959"/>
    </row>
    <row r="275" spans="1:11" x14ac:dyDescent="0.2">
      <c r="A275" s="960"/>
      <c r="B275" s="637"/>
      <c r="C275" s="960"/>
      <c r="D275" s="963" t="s">
        <v>216</v>
      </c>
      <c r="E275" s="134" t="s">
        <v>217</v>
      </c>
      <c r="F275" s="70" t="s">
        <v>178</v>
      </c>
      <c r="G275" s="135">
        <f>IF(F275="Asignado",15,0)</f>
        <v>0</v>
      </c>
      <c r="H275" s="965" t="str">
        <f>IF(AND(G282&gt;0,G282&lt;=85),"Débil",IF(AND(G282&gt;85,G282&lt;=95),"Moderado",IF(G282&gt;96,"Fuerte"," ")))</f>
        <v xml:space="preserve"> </v>
      </c>
      <c r="I275" s="968" t="s">
        <v>178</v>
      </c>
      <c r="J275" s="965"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971" t="str">
        <f>IF(J275="Fuerte","NO",IF(J275=" "," ","SI"))</f>
        <v xml:space="preserve"> </v>
      </c>
    </row>
    <row r="276" spans="1:11" ht="28.5" x14ac:dyDescent="0.2">
      <c r="A276" s="961"/>
      <c r="B276" s="638"/>
      <c r="C276" s="961"/>
      <c r="D276" s="964"/>
      <c r="E276" s="106" t="s">
        <v>218</v>
      </c>
      <c r="F276" s="67" t="s">
        <v>178</v>
      </c>
      <c r="G276" s="66">
        <f>IF(F276="Adecuado",15,0)</f>
        <v>0</v>
      </c>
      <c r="H276" s="966"/>
      <c r="I276" s="969"/>
      <c r="J276" s="966"/>
      <c r="K276" s="972"/>
    </row>
    <row r="277" spans="1:11" ht="42.75" x14ac:dyDescent="0.2">
      <c r="A277" s="961"/>
      <c r="B277" s="638"/>
      <c r="C277" s="961"/>
      <c r="D277" s="50" t="s">
        <v>219</v>
      </c>
      <c r="E277" s="106" t="s">
        <v>220</v>
      </c>
      <c r="F277" s="67" t="s">
        <v>178</v>
      </c>
      <c r="G277" s="66">
        <f>IF(F277="Oportuna",15,0)</f>
        <v>0</v>
      </c>
      <c r="H277" s="966"/>
      <c r="I277" s="969"/>
      <c r="J277" s="966"/>
      <c r="K277" s="972"/>
    </row>
    <row r="278" spans="1:11" ht="42.75" x14ac:dyDescent="0.2">
      <c r="A278" s="961"/>
      <c r="B278" s="638"/>
      <c r="C278" s="961"/>
      <c r="D278" s="50" t="s">
        <v>221</v>
      </c>
      <c r="E278" s="106" t="s">
        <v>222</v>
      </c>
      <c r="F278" s="233" t="s">
        <v>178</v>
      </c>
      <c r="G278" s="66">
        <f>IF(F278="Prevenir",15,IF(F278="Detectar",10,0))</f>
        <v>0</v>
      </c>
      <c r="H278" s="966"/>
      <c r="I278" s="969"/>
      <c r="J278" s="966"/>
      <c r="K278" s="972"/>
    </row>
    <row r="279" spans="1:11" ht="28.5" x14ac:dyDescent="0.2">
      <c r="A279" s="961"/>
      <c r="B279" s="638"/>
      <c r="C279" s="961"/>
      <c r="D279" s="50" t="s">
        <v>223</v>
      </c>
      <c r="E279" s="106" t="s">
        <v>224</v>
      </c>
      <c r="F279" s="67" t="s">
        <v>178</v>
      </c>
      <c r="G279" s="66">
        <f>IF(F279="Confiable",15,0)</f>
        <v>0</v>
      </c>
      <c r="H279" s="966"/>
      <c r="I279" s="969"/>
      <c r="J279" s="966"/>
      <c r="K279" s="972"/>
    </row>
    <row r="280" spans="1:11" ht="42.75" x14ac:dyDescent="0.2">
      <c r="A280" s="961"/>
      <c r="B280" s="638"/>
      <c r="C280" s="961"/>
      <c r="D280" s="50" t="s">
        <v>225</v>
      </c>
      <c r="E280" s="106" t="s">
        <v>226</v>
      </c>
      <c r="F280" s="233" t="s">
        <v>178</v>
      </c>
      <c r="G280" s="66">
        <f>IF(F280="Se investigan y se resuelven oportunamente",15,0)</f>
        <v>0</v>
      </c>
      <c r="H280" s="966"/>
      <c r="I280" s="969"/>
      <c r="J280" s="966"/>
      <c r="K280" s="972"/>
    </row>
    <row r="281" spans="1:11" ht="28.5" x14ac:dyDescent="0.2">
      <c r="A281" s="962"/>
      <c r="B281" s="639"/>
      <c r="C281" s="962"/>
      <c r="D281" s="45" t="s">
        <v>227</v>
      </c>
      <c r="E281" s="106" t="s">
        <v>228</v>
      </c>
      <c r="F281" s="67" t="s">
        <v>178</v>
      </c>
      <c r="G281" s="66">
        <f>IF(F281="Completa",10,IF(F281="Incompleta",5,0))</f>
        <v>0</v>
      </c>
      <c r="H281" s="967"/>
      <c r="I281" s="970"/>
      <c r="J281" s="967"/>
      <c r="K281" s="973"/>
    </row>
    <row r="282" spans="1:11" ht="15.75" thickBot="1" x14ac:dyDescent="0.25">
      <c r="A282" s="129"/>
      <c r="B282" s="130"/>
      <c r="C282" s="56"/>
      <c r="D282" s="57"/>
      <c r="E282" s="58" t="s">
        <v>229</v>
      </c>
      <c r="F282" s="16"/>
      <c r="G282" s="16">
        <f>SUM(G275:G281)</f>
        <v>0</v>
      </c>
      <c r="H282" s="140"/>
      <c r="I282" s="141"/>
      <c r="J282" s="141"/>
      <c r="K282" s="142"/>
    </row>
    <row r="283" spans="1:11" ht="15" thickBot="1" x14ac:dyDescent="0.25"/>
    <row r="284" spans="1:11" ht="30" x14ac:dyDescent="0.2">
      <c r="A284" s="974" t="s">
        <v>87</v>
      </c>
      <c r="B284" s="976" t="s">
        <v>232</v>
      </c>
      <c r="C284" s="978" t="s">
        <v>205</v>
      </c>
      <c r="D284" s="980" t="s">
        <v>206</v>
      </c>
      <c r="E284" s="981"/>
      <c r="F284" s="981"/>
      <c r="G284" s="981"/>
      <c r="H284" s="982"/>
      <c r="I284" s="110" t="s">
        <v>207</v>
      </c>
      <c r="J284" s="983" t="s">
        <v>208</v>
      </c>
      <c r="K284" s="958" t="s">
        <v>209</v>
      </c>
    </row>
    <row r="285" spans="1:11" ht="60.75" thickBot="1" x14ac:dyDescent="0.25">
      <c r="A285" s="975"/>
      <c r="B285" s="977"/>
      <c r="C285" s="979"/>
      <c r="D285" s="111" t="s">
        <v>210</v>
      </c>
      <c r="E285" s="51" t="s">
        <v>211</v>
      </c>
      <c r="F285" s="111" t="s">
        <v>212</v>
      </c>
      <c r="G285" s="111" t="s">
        <v>213</v>
      </c>
      <c r="H285" s="114" t="s">
        <v>230</v>
      </c>
      <c r="I285" s="52" t="s">
        <v>215</v>
      </c>
      <c r="J285" s="984"/>
      <c r="K285" s="959"/>
    </row>
    <row r="286" spans="1:11" x14ac:dyDescent="0.2">
      <c r="A286" s="960"/>
      <c r="B286" s="637"/>
      <c r="C286" s="960"/>
      <c r="D286" s="963" t="s">
        <v>216</v>
      </c>
      <c r="E286" s="134" t="s">
        <v>217</v>
      </c>
      <c r="F286" s="70" t="s">
        <v>178</v>
      </c>
      <c r="G286" s="135">
        <f>IF(F286="Asignado",15,0)</f>
        <v>0</v>
      </c>
      <c r="H286" s="965" t="str">
        <f>IF(AND(G293&gt;0,G293&lt;=85),"Débil",IF(AND(G293&gt;85,G293&lt;=95),"Moderado",IF(G293&gt;96,"Fuerte"," ")))</f>
        <v xml:space="preserve"> </v>
      </c>
      <c r="I286" s="968" t="s">
        <v>178</v>
      </c>
      <c r="J286" s="965"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971" t="str">
        <f>IF(J286="Fuerte","NO",IF(J286=" "," ","SI"))</f>
        <v xml:space="preserve"> </v>
      </c>
    </row>
    <row r="287" spans="1:11" ht="28.5" x14ac:dyDescent="0.2">
      <c r="A287" s="961"/>
      <c r="B287" s="638"/>
      <c r="C287" s="961"/>
      <c r="D287" s="964"/>
      <c r="E287" s="106" t="s">
        <v>218</v>
      </c>
      <c r="F287" s="67" t="s">
        <v>178</v>
      </c>
      <c r="G287" s="66">
        <f>IF(F287="Adecuado",15,0)</f>
        <v>0</v>
      </c>
      <c r="H287" s="966"/>
      <c r="I287" s="969"/>
      <c r="J287" s="966"/>
      <c r="K287" s="972"/>
    </row>
    <row r="288" spans="1:11" ht="42.75" x14ac:dyDescent="0.2">
      <c r="A288" s="961"/>
      <c r="B288" s="638"/>
      <c r="C288" s="961"/>
      <c r="D288" s="50" t="s">
        <v>219</v>
      </c>
      <c r="E288" s="106" t="s">
        <v>220</v>
      </c>
      <c r="F288" s="67" t="s">
        <v>178</v>
      </c>
      <c r="G288" s="66">
        <f>IF(F288="Oportuna",15,0)</f>
        <v>0</v>
      </c>
      <c r="H288" s="966"/>
      <c r="I288" s="969"/>
      <c r="J288" s="966"/>
      <c r="K288" s="972"/>
    </row>
    <row r="289" spans="1:11" ht="42.75" x14ac:dyDescent="0.2">
      <c r="A289" s="961"/>
      <c r="B289" s="638"/>
      <c r="C289" s="961"/>
      <c r="D289" s="50" t="s">
        <v>221</v>
      </c>
      <c r="E289" s="106" t="s">
        <v>222</v>
      </c>
      <c r="F289" s="233" t="s">
        <v>178</v>
      </c>
      <c r="G289" s="66">
        <f>IF(F289="Prevenir",15,IF(F289="Detectar",10,0))</f>
        <v>0</v>
      </c>
      <c r="H289" s="966"/>
      <c r="I289" s="969"/>
      <c r="J289" s="966"/>
      <c r="K289" s="972"/>
    </row>
    <row r="290" spans="1:11" ht="28.5" x14ac:dyDescent="0.2">
      <c r="A290" s="961"/>
      <c r="B290" s="638"/>
      <c r="C290" s="961"/>
      <c r="D290" s="50" t="s">
        <v>223</v>
      </c>
      <c r="E290" s="106" t="s">
        <v>224</v>
      </c>
      <c r="F290" s="67" t="s">
        <v>178</v>
      </c>
      <c r="G290" s="66">
        <f>IF(F290="Confiable",15,0)</f>
        <v>0</v>
      </c>
      <c r="H290" s="966"/>
      <c r="I290" s="969"/>
      <c r="J290" s="966"/>
      <c r="K290" s="972"/>
    </row>
    <row r="291" spans="1:11" ht="42.75" x14ac:dyDescent="0.2">
      <c r="A291" s="961"/>
      <c r="B291" s="638"/>
      <c r="C291" s="961"/>
      <c r="D291" s="50" t="s">
        <v>225</v>
      </c>
      <c r="E291" s="106" t="s">
        <v>226</v>
      </c>
      <c r="F291" s="233" t="s">
        <v>178</v>
      </c>
      <c r="G291" s="66">
        <f>IF(F291="Se investigan y se resuelven oportunamente",15,0)</f>
        <v>0</v>
      </c>
      <c r="H291" s="966"/>
      <c r="I291" s="969"/>
      <c r="J291" s="966"/>
      <c r="K291" s="972"/>
    </row>
    <row r="292" spans="1:11" ht="28.5" x14ac:dyDescent="0.2">
      <c r="A292" s="962"/>
      <c r="B292" s="639"/>
      <c r="C292" s="962"/>
      <c r="D292" s="45" t="s">
        <v>227</v>
      </c>
      <c r="E292" s="106" t="s">
        <v>228</v>
      </c>
      <c r="F292" s="67" t="s">
        <v>178</v>
      </c>
      <c r="G292" s="66">
        <f>IF(F292="Completa",10,IF(F292="Incompleta",5,0))</f>
        <v>0</v>
      </c>
      <c r="H292" s="967"/>
      <c r="I292" s="970"/>
      <c r="J292" s="967"/>
      <c r="K292" s="973"/>
    </row>
    <row r="293" spans="1:11" ht="15.75" thickBot="1" x14ac:dyDescent="0.25">
      <c r="A293" s="129"/>
      <c r="B293" s="130"/>
      <c r="C293" s="56"/>
      <c r="D293" s="57"/>
      <c r="E293" s="58" t="s">
        <v>229</v>
      </c>
      <c r="F293" s="16"/>
      <c r="G293" s="16">
        <f>SUM(G286:G292)</f>
        <v>0</v>
      </c>
      <c r="H293" s="140"/>
      <c r="I293" s="141"/>
      <c r="J293" s="141"/>
      <c r="K293" s="142"/>
    </row>
    <row r="294" spans="1:11" ht="15" thickBot="1" x14ac:dyDescent="0.25"/>
    <row r="295" spans="1:11" ht="30" x14ac:dyDescent="0.2">
      <c r="A295" s="974" t="s">
        <v>87</v>
      </c>
      <c r="B295" s="976" t="s">
        <v>232</v>
      </c>
      <c r="C295" s="978" t="s">
        <v>205</v>
      </c>
      <c r="D295" s="980" t="s">
        <v>206</v>
      </c>
      <c r="E295" s="981"/>
      <c r="F295" s="981"/>
      <c r="G295" s="981"/>
      <c r="H295" s="982"/>
      <c r="I295" s="110" t="s">
        <v>207</v>
      </c>
      <c r="J295" s="983" t="s">
        <v>208</v>
      </c>
      <c r="K295" s="958" t="s">
        <v>209</v>
      </c>
    </row>
    <row r="296" spans="1:11" ht="60.75" thickBot="1" x14ac:dyDescent="0.25">
      <c r="A296" s="975"/>
      <c r="B296" s="977"/>
      <c r="C296" s="979"/>
      <c r="D296" s="111" t="s">
        <v>210</v>
      </c>
      <c r="E296" s="51" t="s">
        <v>211</v>
      </c>
      <c r="F296" s="111" t="s">
        <v>212</v>
      </c>
      <c r="G296" s="111" t="s">
        <v>213</v>
      </c>
      <c r="H296" s="114" t="s">
        <v>230</v>
      </c>
      <c r="I296" s="52" t="s">
        <v>215</v>
      </c>
      <c r="J296" s="984"/>
      <c r="K296" s="959"/>
    </row>
    <row r="297" spans="1:11" x14ac:dyDescent="0.2">
      <c r="A297" s="960"/>
      <c r="B297" s="637"/>
      <c r="C297" s="960"/>
      <c r="D297" s="963" t="s">
        <v>216</v>
      </c>
      <c r="E297" s="134" t="s">
        <v>217</v>
      </c>
      <c r="F297" s="70" t="s">
        <v>178</v>
      </c>
      <c r="G297" s="135">
        <f>IF(F297="Asignado",15,0)</f>
        <v>0</v>
      </c>
      <c r="H297" s="965" t="str">
        <f>IF(AND(G304&gt;0,G304&lt;=85),"Débil",IF(AND(G304&gt;85,G304&lt;=95),"Moderado",IF(G304&gt;96,"Fuerte"," ")))</f>
        <v xml:space="preserve"> </v>
      </c>
      <c r="I297" s="968" t="s">
        <v>178</v>
      </c>
      <c r="J297" s="965"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971" t="str">
        <f>IF(J297="Fuerte","NO",IF(J297=" "," ","SI"))</f>
        <v xml:space="preserve"> </v>
      </c>
    </row>
    <row r="298" spans="1:11" ht="28.5" x14ac:dyDescent="0.2">
      <c r="A298" s="961"/>
      <c r="B298" s="638"/>
      <c r="C298" s="961"/>
      <c r="D298" s="964"/>
      <c r="E298" s="106" t="s">
        <v>218</v>
      </c>
      <c r="F298" s="67" t="s">
        <v>178</v>
      </c>
      <c r="G298" s="66">
        <f>IF(F298="Adecuado",15,0)</f>
        <v>0</v>
      </c>
      <c r="H298" s="966"/>
      <c r="I298" s="969"/>
      <c r="J298" s="966"/>
      <c r="K298" s="972"/>
    </row>
    <row r="299" spans="1:11" ht="42.75" x14ac:dyDescent="0.2">
      <c r="A299" s="961"/>
      <c r="B299" s="638"/>
      <c r="C299" s="961"/>
      <c r="D299" s="50" t="s">
        <v>219</v>
      </c>
      <c r="E299" s="106" t="s">
        <v>220</v>
      </c>
      <c r="F299" s="67" t="s">
        <v>178</v>
      </c>
      <c r="G299" s="66">
        <f>IF(F299="Oportuna",15,0)</f>
        <v>0</v>
      </c>
      <c r="H299" s="966"/>
      <c r="I299" s="969"/>
      <c r="J299" s="966"/>
      <c r="K299" s="972"/>
    </row>
    <row r="300" spans="1:11" ht="42.75" x14ac:dyDescent="0.2">
      <c r="A300" s="961"/>
      <c r="B300" s="638"/>
      <c r="C300" s="961"/>
      <c r="D300" s="50" t="s">
        <v>221</v>
      </c>
      <c r="E300" s="106" t="s">
        <v>222</v>
      </c>
      <c r="F300" s="233" t="s">
        <v>178</v>
      </c>
      <c r="G300" s="66">
        <f>IF(F300="Prevenir",15,IF(F300="Detectar",10,0))</f>
        <v>0</v>
      </c>
      <c r="H300" s="966"/>
      <c r="I300" s="969"/>
      <c r="J300" s="966"/>
      <c r="K300" s="972"/>
    </row>
    <row r="301" spans="1:11" ht="28.5" x14ac:dyDescent="0.2">
      <c r="A301" s="961"/>
      <c r="B301" s="638"/>
      <c r="C301" s="961"/>
      <c r="D301" s="50" t="s">
        <v>223</v>
      </c>
      <c r="E301" s="106" t="s">
        <v>224</v>
      </c>
      <c r="F301" s="67" t="s">
        <v>178</v>
      </c>
      <c r="G301" s="66">
        <f>IF(F301="Confiable",15,0)</f>
        <v>0</v>
      </c>
      <c r="H301" s="966"/>
      <c r="I301" s="969"/>
      <c r="J301" s="966"/>
      <c r="K301" s="972"/>
    </row>
    <row r="302" spans="1:11" ht="42.75" x14ac:dyDescent="0.2">
      <c r="A302" s="961"/>
      <c r="B302" s="638"/>
      <c r="C302" s="961"/>
      <c r="D302" s="50" t="s">
        <v>225</v>
      </c>
      <c r="E302" s="106" t="s">
        <v>226</v>
      </c>
      <c r="F302" s="233" t="s">
        <v>178</v>
      </c>
      <c r="G302" s="66">
        <f>IF(F302="Se investigan y se resuelven oportunamente",15,0)</f>
        <v>0</v>
      </c>
      <c r="H302" s="966"/>
      <c r="I302" s="969"/>
      <c r="J302" s="966"/>
      <c r="K302" s="972"/>
    </row>
    <row r="303" spans="1:11" ht="28.5" x14ac:dyDescent="0.2">
      <c r="A303" s="962"/>
      <c r="B303" s="639"/>
      <c r="C303" s="962"/>
      <c r="D303" s="45" t="s">
        <v>227</v>
      </c>
      <c r="E303" s="106" t="s">
        <v>228</v>
      </c>
      <c r="F303" s="67" t="s">
        <v>178</v>
      </c>
      <c r="G303" s="66">
        <f>IF(F303="Completa",10,IF(F303="Incompleta",5,0))</f>
        <v>0</v>
      </c>
      <c r="H303" s="967"/>
      <c r="I303" s="970"/>
      <c r="J303" s="967"/>
      <c r="K303" s="973"/>
    </row>
    <row r="304" spans="1:11" ht="15.75" thickBot="1" x14ac:dyDescent="0.25">
      <c r="A304" s="129"/>
      <c r="B304" s="130"/>
      <c r="C304" s="56"/>
      <c r="D304" s="57"/>
      <c r="E304" s="58" t="s">
        <v>229</v>
      </c>
      <c r="F304" s="16"/>
      <c r="G304" s="16">
        <f>SUM(G297:G303)</f>
        <v>0</v>
      </c>
      <c r="H304" s="140"/>
      <c r="I304" s="141"/>
      <c r="J304" s="141"/>
      <c r="K304" s="142"/>
    </row>
    <row r="305" spans="1:11" ht="15" thickBot="1" x14ac:dyDescent="0.25"/>
    <row r="306" spans="1:11" ht="30" x14ac:dyDescent="0.2">
      <c r="A306" s="974" t="s">
        <v>87</v>
      </c>
      <c r="B306" s="976" t="s">
        <v>232</v>
      </c>
      <c r="C306" s="978" t="s">
        <v>205</v>
      </c>
      <c r="D306" s="980" t="s">
        <v>206</v>
      </c>
      <c r="E306" s="981"/>
      <c r="F306" s="981"/>
      <c r="G306" s="981"/>
      <c r="H306" s="982"/>
      <c r="I306" s="110" t="s">
        <v>207</v>
      </c>
      <c r="J306" s="983" t="s">
        <v>208</v>
      </c>
      <c r="K306" s="958" t="s">
        <v>209</v>
      </c>
    </row>
    <row r="307" spans="1:11" ht="60.75" thickBot="1" x14ac:dyDescent="0.25">
      <c r="A307" s="975"/>
      <c r="B307" s="977"/>
      <c r="C307" s="979"/>
      <c r="D307" s="111" t="s">
        <v>210</v>
      </c>
      <c r="E307" s="51" t="s">
        <v>211</v>
      </c>
      <c r="F307" s="111" t="s">
        <v>212</v>
      </c>
      <c r="G307" s="111" t="s">
        <v>213</v>
      </c>
      <c r="H307" s="114" t="s">
        <v>230</v>
      </c>
      <c r="I307" s="52" t="s">
        <v>215</v>
      </c>
      <c r="J307" s="984"/>
      <c r="K307" s="959"/>
    </row>
    <row r="308" spans="1:11" x14ac:dyDescent="0.2">
      <c r="A308" s="960"/>
      <c r="B308" s="637"/>
      <c r="C308" s="960"/>
      <c r="D308" s="963" t="s">
        <v>216</v>
      </c>
      <c r="E308" s="134" t="s">
        <v>217</v>
      </c>
      <c r="F308" s="70" t="s">
        <v>178</v>
      </c>
      <c r="G308" s="135">
        <f>IF(F308="Asignado",15,0)</f>
        <v>0</v>
      </c>
      <c r="H308" s="965" t="str">
        <f>IF(AND(G315&gt;0,G315&lt;=85),"Débil",IF(AND(G315&gt;85,G315&lt;=95),"Moderado",IF(G315&gt;96,"Fuerte"," ")))</f>
        <v xml:space="preserve"> </v>
      </c>
      <c r="I308" s="968" t="s">
        <v>178</v>
      </c>
      <c r="J308" s="965"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971" t="str">
        <f>IF(J308="Fuerte","NO",IF(J308=" "," ","SI"))</f>
        <v xml:space="preserve"> </v>
      </c>
    </row>
    <row r="309" spans="1:11" ht="28.5" x14ac:dyDescent="0.2">
      <c r="A309" s="961"/>
      <c r="B309" s="638"/>
      <c r="C309" s="961"/>
      <c r="D309" s="964"/>
      <c r="E309" s="106" t="s">
        <v>218</v>
      </c>
      <c r="F309" s="67" t="s">
        <v>178</v>
      </c>
      <c r="G309" s="66">
        <f>IF(F309="Adecuado",15,0)</f>
        <v>0</v>
      </c>
      <c r="H309" s="966"/>
      <c r="I309" s="969"/>
      <c r="J309" s="966"/>
      <c r="K309" s="972"/>
    </row>
    <row r="310" spans="1:11" ht="42.75" x14ac:dyDescent="0.2">
      <c r="A310" s="961"/>
      <c r="B310" s="638"/>
      <c r="C310" s="961"/>
      <c r="D310" s="50" t="s">
        <v>219</v>
      </c>
      <c r="E310" s="106" t="s">
        <v>220</v>
      </c>
      <c r="F310" s="67" t="s">
        <v>178</v>
      </c>
      <c r="G310" s="66">
        <f>IF(F310="Oportuna",15,0)</f>
        <v>0</v>
      </c>
      <c r="H310" s="966"/>
      <c r="I310" s="969"/>
      <c r="J310" s="966"/>
      <c r="K310" s="972"/>
    </row>
    <row r="311" spans="1:11" ht="42.75" x14ac:dyDescent="0.2">
      <c r="A311" s="961"/>
      <c r="B311" s="638"/>
      <c r="C311" s="961"/>
      <c r="D311" s="50" t="s">
        <v>221</v>
      </c>
      <c r="E311" s="106" t="s">
        <v>222</v>
      </c>
      <c r="F311" s="233" t="s">
        <v>178</v>
      </c>
      <c r="G311" s="66">
        <f>IF(F311="Prevenir",15,IF(F311="Detectar",10,0))</f>
        <v>0</v>
      </c>
      <c r="H311" s="966"/>
      <c r="I311" s="969"/>
      <c r="J311" s="966"/>
      <c r="K311" s="972"/>
    </row>
    <row r="312" spans="1:11" ht="28.5" x14ac:dyDescent="0.2">
      <c r="A312" s="961"/>
      <c r="B312" s="638"/>
      <c r="C312" s="961"/>
      <c r="D312" s="50" t="s">
        <v>223</v>
      </c>
      <c r="E312" s="106" t="s">
        <v>224</v>
      </c>
      <c r="F312" s="67" t="s">
        <v>178</v>
      </c>
      <c r="G312" s="66">
        <f>IF(F312="Confiable",15,0)</f>
        <v>0</v>
      </c>
      <c r="H312" s="966"/>
      <c r="I312" s="969"/>
      <c r="J312" s="966"/>
      <c r="K312" s="972"/>
    </row>
    <row r="313" spans="1:11" ht="42.75" x14ac:dyDescent="0.2">
      <c r="A313" s="961"/>
      <c r="B313" s="638"/>
      <c r="C313" s="961"/>
      <c r="D313" s="50" t="s">
        <v>225</v>
      </c>
      <c r="E313" s="106" t="s">
        <v>226</v>
      </c>
      <c r="F313" s="233" t="s">
        <v>178</v>
      </c>
      <c r="G313" s="66">
        <f>IF(F313="Se investigan y se resuelven oportunamente",15,0)</f>
        <v>0</v>
      </c>
      <c r="H313" s="966"/>
      <c r="I313" s="969"/>
      <c r="J313" s="966"/>
      <c r="K313" s="972"/>
    </row>
    <row r="314" spans="1:11" ht="28.5" x14ac:dyDescent="0.2">
      <c r="A314" s="962"/>
      <c r="B314" s="639"/>
      <c r="C314" s="962"/>
      <c r="D314" s="45" t="s">
        <v>227</v>
      </c>
      <c r="E314" s="106" t="s">
        <v>228</v>
      </c>
      <c r="F314" s="67" t="s">
        <v>178</v>
      </c>
      <c r="G314" s="66">
        <f>IF(F314="Completa",10,IF(F314="Incompleta",5,0))</f>
        <v>0</v>
      </c>
      <c r="H314" s="967"/>
      <c r="I314" s="970"/>
      <c r="J314" s="967"/>
      <c r="K314" s="973"/>
    </row>
    <row r="315" spans="1:11" ht="15.75" thickBot="1" x14ac:dyDescent="0.25">
      <c r="A315" s="129"/>
      <c r="B315" s="130"/>
      <c r="C315" s="56"/>
      <c r="D315" s="57"/>
      <c r="E315" s="58" t="s">
        <v>229</v>
      </c>
      <c r="F315" s="16"/>
      <c r="G315" s="16">
        <f>SUM(G308:G314)</f>
        <v>0</v>
      </c>
      <c r="H315" s="140"/>
      <c r="I315" s="141"/>
      <c r="J315" s="141"/>
      <c r="K315" s="142"/>
    </row>
    <row r="316" spans="1:11" ht="15" thickBot="1" x14ac:dyDescent="0.25"/>
    <row r="317" spans="1:11" ht="30" x14ac:dyDescent="0.2">
      <c r="A317" s="974" t="s">
        <v>87</v>
      </c>
      <c r="B317" s="976" t="s">
        <v>232</v>
      </c>
      <c r="C317" s="978" t="s">
        <v>205</v>
      </c>
      <c r="D317" s="980" t="s">
        <v>206</v>
      </c>
      <c r="E317" s="981"/>
      <c r="F317" s="981"/>
      <c r="G317" s="981"/>
      <c r="H317" s="982"/>
      <c r="I317" s="110" t="s">
        <v>207</v>
      </c>
      <c r="J317" s="983" t="s">
        <v>208</v>
      </c>
      <c r="K317" s="958" t="s">
        <v>209</v>
      </c>
    </row>
    <row r="318" spans="1:11" ht="60.75" thickBot="1" x14ac:dyDescent="0.25">
      <c r="A318" s="975"/>
      <c r="B318" s="977"/>
      <c r="C318" s="979"/>
      <c r="D318" s="111" t="s">
        <v>210</v>
      </c>
      <c r="E318" s="51" t="s">
        <v>211</v>
      </c>
      <c r="F318" s="111" t="s">
        <v>212</v>
      </c>
      <c r="G318" s="111" t="s">
        <v>213</v>
      </c>
      <c r="H318" s="114" t="s">
        <v>230</v>
      </c>
      <c r="I318" s="52" t="s">
        <v>215</v>
      </c>
      <c r="J318" s="984"/>
      <c r="K318" s="959"/>
    </row>
    <row r="319" spans="1:11" x14ac:dyDescent="0.2">
      <c r="A319" s="960"/>
      <c r="B319" s="637"/>
      <c r="C319" s="960"/>
      <c r="D319" s="963" t="s">
        <v>216</v>
      </c>
      <c r="E319" s="134" t="s">
        <v>217</v>
      </c>
      <c r="F319" s="70" t="s">
        <v>178</v>
      </c>
      <c r="G319" s="135">
        <f>IF(F319="Asignado",15,0)</f>
        <v>0</v>
      </c>
      <c r="H319" s="965" t="str">
        <f>IF(AND(G326&gt;0,G326&lt;=85),"Débil",IF(AND(G326&gt;85,G326&lt;=95),"Moderado",IF(G326&gt;96,"Fuerte"," ")))</f>
        <v xml:space="preserve"> </v>
      </c>
      <c r="I319" s="968" t="s">
        <v>201</v>
      </c>
      <c r="J319" s="965"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971" t="str">
        <f>IF(J319="Fuerte","NO",IF(J319=" "," ","SI"))</f>
        <v xml:space="preserve"> </v>
      </c>
    </row>
    <row r="320" spans="1:11" ht="28.5" x14ac:dyDescent="0.2">
      <c r="A320" s="961"/>
      <c r="B320" s="638"/>
      <c r="C320" s="961"/>
      <c r="D320" s="964"/>
      <c r="E320" s="106" t="s">
        <v>218</v>
      </c>
      <c r="F320" s="67" t="s">
        <v>178</v>
      </c>
      <c r="G320" s="66">
        <f>IF(F320="Adecuado",15,0)</f>
        <v>0</v>
      </c>
      <c r="H320" s="966"/>
      <c r="I320" s="969"/>
      <c r="J320" s="966"/>
      <c r="K320" s="972"/>
    </row>
    <row r="321" spans="1:11" ht="42.75" x14ac:dyDescent="0.2">
      <c r="A321" s="961"/>
      <c r="B321" s="638"/>
      <c r="C321" s="961"/>
      <c r="D321" s="50" t="s">
        <v>219</v>
      </c>
      <c r="E321" s="106" t="s">
        <v>220</v>
      </c>
      <c r="F321" s="67" t="s">
        <v>178</v>
      </c>
      <c r="G321" s="66">
        <f>IF(F321="Oportuna",15,0)</f>
        <v>0</v>
      </c>
      <c r="H321" s="966"/>
      <c r="I321" s="969"/>
      <c r="J321" s="966"/>
      <c r="K321" s="972"/>
    </row>
    <row r="322" spans="1:11" ht="42.75" x14ac:dyDescent="0.2">
      <c r="A322" s="961"/>
      <c r="B322" s="638"/>
      <c r="C322" s="961"/>
      <c r="D322" s="50" t="s">
        <v>221</v>
      </c>
      <c r="E322" s="106" t="s">
        <v>222</v>
      </c>
      <c r="F322" s="233" t="s">
        <v>178</v>
      </c>
      <c r="G322" s="66">
        <f>IF(F322="Prevenir",15,IF(F322="Detectar",10,0))</f>
        <v>0</v>
      </c>
      <c r="H322" s="966"/>
      <c r="I322" s="969"/>
      <c r="J322" s="966"/>
      <c r="K322" s="972"/>
    </row>
    <row r="323" spans="1:11" ht="28.5" x14ac:dyDescent="0.2">
      <c r="A323" s="961"/>
      <c r="B323" s="638"/>
      <c r="C323" s="961"/>
      <c r="D323" s="50" t="s">
        <v>223</v>
      </c>
      <c r="E323" s="106" t="s">
        <v>224</v>
      </c>
      <c r="F323" s="67" t="s">
        <v>178</v>
      </c>
      <c r="G323" s="66">
        <f>IF(F323="Confiable",15,0)</f>
        <v>0</v>
      </c>
      <c r="H323" s="966"/>
      <c r="I323" s="969"/>
      <c r="J323" s="966"/>
      <c r="K323" s="972"/>
    </row>
    <row r="324" spans="1:11" ht="42.75" x14ac:dyDescent="0.2">
      <c r="A324" s="961"/>
      <c r="B324" s="638"/>
      <c r="C324" s="961"/>
      <c r="D324" s="50" t="s">
        <v>225</v>
      </c>
      <c r="E324" s="106" t="s">
        <v>226</v>
      </c>
      <c r="F324" s="233" t="s">
        <v>178</v>
      </c>
      <c r="G324" s="66">
        <f>IF(F324="Se investigan y se resuelven oportunamente",15,0)</f>
        <v>0</v>
      </c>
      <c r="H324" s="966"/>
      <c r="I324" s="969"/>
      <c r="J324" s="966"/>
      <c r="K324" s="972"/>
    </row>
    <row r="325" spans="1:11" ht="28.5" x14ac:dyDescent="0.2">
      <c r="A325" s="962"/>
      <c r="B325" s="639"/>
      <c r="C325" s="962"/>
      <c r="D325" s="45" t="s">
        <v>227</v>
      </c>
      <c r="E325" s="106" t="s">
        <v>228</v>
      </c>
      <c r="F325" s="67" t="s">
        <v>178</v>
      </c>
      <c r="G325" s="66">
        <f>IF(F325="Completa",10,IF(F325="Incompleta",5,0))</f>
        <v>0</v>
      </c>
      <c r="H325" s="967"/>
      <c r="I325" s="970"/>
      <c r="J325" s="967"/>
      <c r="K325" s="973"/>
    </row>
    <row r="326" spans="1:11" ht="15.75" thickBot="1" x14ac:dyDescent="0.25">
      <c r="A326" s="129"/>
      <c r="B326" s="130"/>
      <c r="C326" s="56"/>
      <c r="D326" s="57"/>
      <c r="E326" s="58" t="s">
        <v>229</v>
      </c>
      <c r="F326" s="16"/>
      <c r="G326" s="16">
        <f>SUM(G319:G325)</f>
        <v>0</v>
      </c>
      <c r="H326" s="140"/>
      <c r="I326" s="141"/>
      <c r="J326" s="141"/>
      <c r="K326" s="142"/>
    </row>
    <row r="327" spans="1:11" ht="15" thickBot="1" x14ac:dyDescent="0.25"/>
    <row r="328" spans="1:11" ht="30" x14ac:dyDescent="0.2">
      <c r="A328" s="974" t="s">
        <v>87</v>
      </c>
      <c r="B328" s="976" t="s">
        <v>232</v>
      </c>
      <c r="C328" s="978" t="s">
        <v>205</v>
      </c>
      <c r="D328" s="980" t="s">
        <v>206</v>
      </c>
      <c r="E328" s="981"/>
      <c r="F328" s="981"/>
      <c r="G328" s="981"/>
      <c r="H328" s="982"/>
      <c r="I328" s="110" t="s">
        <v>207</v>
      </c>
      <c r="J328" s="983" t="s">
        <v>208</v>
      </c>
      <c r="K328" s="958" t="s">
        <v>209</v>
      </c>
    </row>
    <row r="329" spans="1:11" ht="60.75" thickBot="1" x14ac:dyDescent="0.25">
      <c r="A329" s="975"/>
      <c r="B329" s="977"/>
      <c r="C329" s="979"/>
      <c r="D329" s="111" t="s">
        <v>210</v>
      </c>
      <c r="E329" s="51" t="s">
        <v>211</v>
      </c>
      <c r="F329" s="111" t="s">
        <v>212</v>
      </c>
      <c r="G329" s="111" t="s">
        <v>213</v>
      </c>
      <c r="H329" s="114" t="s">
        <v>230</v>
      </c>
      <c r="I329" s="52" t="s">
        <v>215</v>
      </c>
      <c r="J329" s="984"/>
      <c r="K329" s="959"/>
    </row>
    <row r="330" spans="1:11" x14ac:dyDescent="0.2">
      <c r="A330" s="960"/>
      <c r="B330" s="637"/>
      <c r="C330" s="960"/>
      <c r="D330" s="963" t="s">
        <v>216</v>
      </c>
      <c r="E330" s="134" t="s">
        <v>217</v>
      </c>
      <c r="F330" s="70" t="s">
        <v>178</v>
      </c>
      <c r="G330" s="135">
        <f>IF(F330="Asignado",15,0)</f>
        <v>0</v>
      </c>
      <c r="H330" s="965" t="str">
        <f>IF(AND(G337&gt;0,G337&lt;=85),"Débil",IF(AND(G337&gt;85,G337&lt;=95),"Moderado",IF(G337&gt;96,"Fuerte"," ")))</f>
        <v xml:space="preserve"> </v>
      </c>
      <c r="I330" s="968" t="s">
        <v>178</v>
      </c>
      <c r="J330" s="965"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971" t="str">
        <f>IF(J330="Fuerte","NO",IF(J330=" "," ","SI"))</f>
        <v xml:space="preserve"> </v>
      </c>
    </row>
    <row r="331" spans="1:11" ht="28.5" x14ac:dyDescent="0.2">
      <c r="A331" s="961"/>
      <c r="B331" s="638"/>
      <c r="C331" s="961"/>
      <c r="D331" s="964"/>
      <c r="E331" s="106" t="s">
        <v>218</v>
      </c>
      <c r="F331" s="67" t="s">
        <v>178</v>
      </c>
      <c r="G331" s="66">
        <f>IF(F331="Adecuado",15,0)</f>
        <v>0</v>
      </c>
      <c r="H331" s="966"/>
      <c r="I331" s="969"/>
      <c r="J331" s="966"/>
      <c r="K331" s="972"/>
    </row>
    <row r="332" spans="1:11" ht="42.75" x14ac:dyDescent="0.2">
      <c r="A332" s="961"/>
      <c r="B332" s="638"/>
      <c r="C332" s="961"/>
      <c r="D332" s="50" t="s">
        <v>219</v>
      </c>
      <c r="E332" s="106" t="s">
        <v>220</v>
      </c>
      <c r="F332" s="67" t="s">
        <v>178</v>
      </c>
      <c r="G332" s="66">
        <f>IF(F332="Oportuna",15,0)</f>
        <v>0</v>
      </c>
      <c r="H332" s="966"/>
      <c r="I332" s="969"/>
      <c r="J332" s="966"/>
      <c r="K332" s="972"/>
    </row>
    <row r="333" spans="1:11" ht="42.75" x14ac:dyDescent="0.2">
      <c r="A333" s="961"/>
      <c r="B333" s="638"/>
      <c r="C333" s="961"/>
      <c r="D333" s="50" t="s">
        <v>221</v>
      </c>
      <c r="E333" s="106" t="s">
        <v>222</v>
      </c>
      <c r="F333" s="233" t="s">
        <v>178</v>
      </c>
      <c r="G333" s="66">
        <f>IF(F333="Prevenir",15,IF(F333="Detectar",10,0))</f>
        <v>0</v>
      </c>
      <c r="H333" s="966"/>
      <c r="I333" s="969"/>
      <c r="J333" s="966"/>
      <c r="K333" s="972"/>
    </row>
    <row r="334" spans="1:11" ht="28.5" x14ac:dyDescent="0.2">
      <c r="A334" s="961"/>
      <c r="B334" s="638"/>
      <c r="C334" s="961"/>
      <c r="D334" s="50" t="s">
        <v>223</v>
      </c>
      <c r="E334" s="106" t="s">
        <v>224</v>
      </c>
      <c r="F334" s="67" t="s">
        <v>178</v>
      </c>
      <c r="G334" s="66">
        <f>IF(F334="Confiable",15,0)</f>
        <v>0</v>
      </c>
      <c r="H334" s="966"/>
      <c r="I334" s="969"/>
      <c r="J334" s="966"/>
      <c r="K334" s="972"/>
    </row>
    <row r="335" spans="1:11" ht="42.75" x14ac:dyDescent="0.2">
      <c r="A335" s="961"/>
      <c r="B335" s="638"/>
      <c r="C335" s="961"/>
      <c r="D335" s="50" t="s">
        <v>225</v>
      </c>
      <c r="E335" s="106" t="s">
        <v>226</v>
      </c>
      <c r="F335" s="233" t="s">
        <v>178</v>
      </c>
      <c r="G335" s="66">
        <f>IF(F335="Se investigan y se resuelven oportunamente",15,0)</f>
        <v>0</v>
      </c>
      <c r="H335" s="966"/>
      <c r="I335" s="969"/>
      <c r="J335" s="966"/>
      <c r="K335" s="972"/>
    </row>
    <row r="336" spans="1:11" ht="28.5" x14ac:dyDescent="0.2">
      <c r="A336" s="962"/>
      <c r="B336" s="639"/>
      <c r="C336" s="962"/>
      <c r="D336" s="45" t="s">
        <v>227</v>
      </c>
      <c r="E336" s="106" t="s">
        <v>228</v>
      </c>
      <c r="F336" s="67" t="s">
        <v>178</v>
      </c>
      <c r="G336" s="66">
        <f>IF(F336="Completa",10,IF(F336="Incompleta",5,0))</f>
        <v>0</v>
      </c>
      <c r="H336" s="967"/>
      <c r="I336" s="970"/>
      <c r="J336" s="967"/>
      <c r="K336" s="973"/>
    </row>
    <row r="337" spans="1:11" ht="15.75" thickBot="1" x14ac:dyDescent="0.25">
      <c r="A337" s="129"/>
      <c r="B337" s="130"/>
      <c r="C337" s="56"/>
      <c r="D337" s="57"/>
      <c r="E337" s="58" t="s">
        <v>229</v>
      </c>
      <c r="F337" s="16"/>
      <c r="G337" s="16">
        <f>SUM(G330:G336)</f>
        <v>0</v>
      </c>
      <c r="H337" s="140"/>
      <c r="I337" s="141"/>
      <c r="J337" s="141"/>
      <c r="K337" s="142"/>
    </row>
  </sheetData>
  <sheetProtection selectLockedCells="1"/>
  <mergeCells count="431">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A31:A32"/>
    <mergeCell ref="C31:C32"/>
    <mergeCell ref="D31:H31"/>
    <mergeCell ref="J31:J32"/>
    <mergeCell ref="K31:K32"/>
    <mergeCell ref="C33:C39"/>
    <mergeCell ref="D33:D34"/>
    <mergeCell ref="H33:H39"/>
    <mergeCell ref="I33:I39"/>
    <mergeCell ref="B31:B32"/>
    <mergeCell ref="B33:B39"/>
    <mergeCell ref="A33:A39"/>
    <mergeCell ref="A20:A21"/>
    <mergeCell ref="C20:C21"/>
    <mergeCell ref="D20:H20"/>
    <mergeCell ref="J20:J21"/>
    <mergeCell ref="K20:K21"/>
    <mergeCell ref="C22:C28"/>
    <mergeCell ref="D22:D23"/>
    <mergeCell ref="H22:H28"/>
    <mergeCell ref="I22:I28"/>
    <mergeCell ref="J22:J28"/>
    <mergeCell ref="K22:K28"/>
    <mergeCell ref="B20:B21"/>
    <mergeCell ref="A22:A28"/>
    <mergeCell ref="B22:B29"/>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B77:B83"/>
    <mergeCell ref="A77:A83"/>
    <mergeCell ref="B88:B94"/>
    <mergeCell ref="A88:A94"/>
    <mergeCell ref="A64:A65"/>
    <mergeCell ref="B64:B65"/>
    <mergeCell ref="A53:A54"/>
    <mergeCell ref="C53:C54"/>
    <mergeCell ref="A86:A87"/>
    <mergeCell ref="C86:C87"/>
    <mergeCell ref="C77:C83"/>
    <mergeCell ref="B86:B87"/>
    <mergeCell ref="C88:C94"/>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A132:A138"/>
    <mergeCell ref="B132:B138"/>
    <mergeCell ref="B141:B142"/>
    <mergeCell ref="A143:A149"/>
    <mergeCell ref="B143:B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14:formula1>
            <xm:f>NOOO!$A$187:$A$190</xm:f>
          </x14:formula1>
          <xm:sqref>I22:I28 I33:I39 I330:I336 I44:I50 I55:I61 I77:I83 I88:I94 I99:I105 I110:I116 I66:I72 I121:I127 I132:I138 I143:I149 I154:I160 I165:I171 I176:I182 I187:I193 I198:I204 I209:I215 I220:I226 I231:I237 I242:I248 I253:I259 I264:I270 I275:I281 I286:I292 I297:I303 I308:I314 I319:I325 I11:I17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1:J63"/>
  <sheetViews>
    <sheetView zoomScale="80" zoomScaleNormal="80" workbookViewId="0">
      <selection activeCell="E2" sqref="E2:E3"/>
    </sheetView>
  </sheetViews>
  <sheetFormatPr baseColWidth="10" defaultColWidth="11.42578125" defaultRowHeight="14.25" x14ac:dyDescent="0.2"/>
  <cols>
    <col min="1" max="1" width="29.42578125" style="1" customWidth="1"/>
    <col min="2" max="2" width="29.140625" style="1" customWidth="1"/>
    <col min="3" max="3" width="30.28515625" style="1" customWidth="1"/>
    <col min="4" max="4" width="31.85546875" style="1" customWidth="1"/>
    <col min="5" max="5" width="32.5703125" style="1" customWidth="1"/>
    <col min="6" max="6" width="32" style="1" customWidth="1"/>
    <col min="7" max="16384" width="11.42578125" style="1"/>
  </cols>
  <sheetData>
    <row r="1" spans="1:10" ht="15" customHeight="1" x14ac:dyDescent="0.2">
      <c r="A1" s="427"/>
      <c r="B1" s="506" t="s">
        <v>463</v>
      </c>
      <c r="C1" s="506"/>
      <c r="D1" s="506"/>
      <c r="E1" s="355" t="s">
        <v>486</v>
      </c>
      <c r="F1" s="430"/>
      <c r="G1" s="2"/>
      <c r="J1" s="505"/>
    </row>
    <row r="2" spans="1:10" ht="15" customHeight="1" x14ac:dyDescent="0.2">
      <c r="A2" s="428"/>
      <c r="B2" s="507"/>
      <c r="C2" s="507"/>
      <c r="D2" s="507"/>
      <c r="E2" s="356" t="s">
        <v>487</v>
      </c>
      <c r="F2" s="431"/>
      <c r="G2" s="2"/>
      <c r="J2" s="505"/>
    </row>
    <row r="3" spans="1:10" ht="15" customHeight="1" x14ac:dyDescent="0.2">
      <c r="A3" s="428"/>
      <c r="B3" s="507" t="s">
        <v>3</v>
      </c>
      <c r="C3" s="507"/>
      <c r="D3" s="507"/>
      <c r="E3" s="356" t="s">
        <v>488</v>
      </c>
      <c r="F3" s="431"/>
      <c r="G3" s="2"/>
      <c r="J3" s="505"/>
    </row>
    <row r="4" spans="1:10" ht="15.75" customHeight="1" x14ac:dyDescent="0.2">
      <c r="A4" s="428"/>
      <c r="B4" s="507"/>
      <c r="C4" s="507"/>
      <c r="D4" s="507"/>
      <c r="E4" s="356" t="s">
        <v>490</v>
      </c>
      <c r="F4" s="431"/>
      <c r="G4" s="2"/>
      <c r="J4" s="505"/>
    </row>
    <row r="5" spans="1:10" ht="15.75" customHeight="1" x14ac:dyDescent="0.2">
      <c r="A5" s="493"/>
      <c r="B5" s="494"/>
      <c r="C5" s="494"/>
      <c r="D5" s="494"/>
      <c r="E5" s="494"/>
      <c r="F5" s="495"/>
      <c r="G5" s="2"/>
      <c r="J5" s="65"/>
    </row>
    <row r="6" spans="1:10" ht="15" customHeight="1" x14ac:dyDescent="0.2">
      <c r="A6" s="502" t="s">
        <v>6</v>
      </c>
      <c r="B6" s="503"/>
      <c r="C6" s="503"/>
      <c r="D6" s="503"/>
      <c r="E6" s="503"/>
      <c r="F6" s="504"/>
    </row>
    <row r="7" spans="1:10" ht="15.75" customHeight="1" x14ac:dyDescent="0.2">
      <c r="A7" s="502"/>
      <c r="B7" s="503"/>
      <c r="C7" s="503"/>
      <c r="D7" s="503"/>
      <c r="E7" s="503"/>
      <c r="F7" s="504"/>
    </row>
    <row r="8" spans="1:10" ht="27" customHeight="1" x14ac:dyDescent="0.2">
      <c r="A8" s="496" t="s">
        <v>462</v>
      </c>
      <c r="B8" s="497"/>
      <c r="C8" s="497"/>
      <c r="D8" s="497"/>
      <c r="E8" s="497"/>
      <c r="F8" s="498"/>
    </row>
    <row r="9" spans="1:10" ht="57.75" customHeight="1" thickBot="1" x14ac:dyDescent="0.25">
      <c r="A9" s="499" t="s">
        <v>461</v>
      </c>
      <c r="B9" s="500"/>
      <c r="C9" s="500"/>
      <c r="D9" s="500"/>
      <c r="E9" s="500"/>
      <c r="F9" s="501"/>
    </row>
    <row r="10" spans="1:10" ht="18.75" customHeight="1" thickBot="1" x14ac:dyDescent="0.25">
      <c r="A10" s="492"/>
      <c r="B10" s="492"/>
      <c r="C10" s="492"/>
      <c r="D10" s="492"/>
      <c r="E10" s="492"/>
      <c r="F10" s="492"/>
    </row>
    <row r="11" spans="1:10" ht="22.5" customHeight="1" thickBot="1" x14ac:dyDescent="0.25">
      <c r="A11" s="218" t="s">
        <v>7</v>
      </c>
      <c r="B11" s="219" t="s">
        <v>8</v>
      </c>
      <c r="C11" s="219" t="s">
        <v>9</v>
      </c>
      <c r="D11" s="219" t="s">
        <v>8</v>
      </c>
      <c r="E11" s="219" t="s">
        <v>10</v>
      </c>
      <c r="F11" s="220" t="s">
        <v>8</v>
      </c>
    </row>
    <row r="12" spans="1:10" ht="56.25" customHeight="1" x14ac:dyDescent="0.2">
      <c r="A12" s="223" t="s">
        <v>282</v>
      </c>
      <c r="B12" s="306" t="s">
        <v>381</v>
      </c>
      <c r="C12" s="226" t="s">
        <v>286</v>
      </c>
      <c r="D12" s="307" t="s">
        <v>386</v>
      </c>
      <c r="E12" s="226" t="s">
        <v>290</v>
      </c>
      <c r="F12" s="307" t="s">
        <v>395</v>
      </c>
    </row>
    <row r="13" spans="1:10" ht="60" customHeight="1" x14ac:dyDescent="0.2">
      <c r="A13" s="224" t="s">
        <v>280</v>
      </c>
      <c r="B13" s="306" t="s">
        <v>382</v>
      </c>
      <c r="C13" s="227" t="s">
        <v>298</v>
      </c>
      <c r="D13" s="307" t="s">
        <v>484</v>
      </c>
      <c r="E13" s="227" t="s">
        <v>291</v>
      </c>
      <c r="F13" s="307" t="s">
        <v>396</v>
      </c>
    </row>
    <row r="14" spans="1:10" ht="56.25" customHeight="1" x14ac:dyDescent="0.2">
      <c r="A14" s="224" t="s">
        <v>285</v>
      </c>
      <c r="B14" s="307" t="s">
        <v>383</v>
      </c>
      <c r="C14" s="227" t="s">
        <v>298</v>
      </c>
      <c r="D14" s="308" t="s">
        <v>387</v>
      </c>
      <c r="E14" s="227" t="s">
        <v>257</v>
      </c>
      <c r="F14" s="307" t="s">
        <v>397</v>
      </c>
    </row>
    <row r="15" spans="1:10" ht="73.5" customHeight="1" x14ac:dyDescent="0.2">
      <c r="A15" s="224" t="s">
        <v>285</v>
      </c>
      <c r="B15" s="307" t="s">
        <v>384</v>
      </c>
      <c r="C15" s="227" t="s">
        <v>298</v>
      </c>
      <c r="D15" s="309" t="s">
        <v>388</v>
      </c>
      <c r="E15" s="227" t="s">
        <v>293</v>
      </c>
      <c r="F15" s="307" t="s">
        <v>398</v>
      </c>
    </row>
    <row r="16" spans="1:10" ht="59.25" customHeight="1" x14ac:dyDescent="0.2">
      <c r="A16" s="224" t="s">
        <v>283</v>
      </c>
      <c r="B16" s="307" t="s">
        <v>385</v>
      </c>
      <c r="C16" s="227" t="s">
        <v>298</v>
      </c>
      <c r="D16" s="307" t="s">
        <v>389</v>
      </c>
      <c r="E16" s="227" t="s">
        <v>291</v>
      </c>
      <c r="F16" s="306" t="s">
        <v>399</v>
      </c>
    </row>
    <row r="17" spans="1:7" ht="69.75" customHeight="1" x14ac:dyDescent="0.2">
      <c r="A17" s="224"/>
      <c r="B17" s="116"/>
      <c r="C17" s="227" t="s">
        <v>287</v>
      </c>
      <c r="D17" s="307" t="s">
        <v>390</v>
      </c>
      <c r="E17" s="227" t="s">
        <v>291</v>
      </c>
      <c r="F17" s="306" t="s">
        <v>400</v>
      </c>
    </row>
    <row r="18" spans="1:7" ht="66.75" customHeight="1" x14ac:dyDescent="0.2">
      <c r="A18" s="224"/>
      <c r="B18" s="116"/>
      <c r="C18" s="227" t="s">
        <v>297</v>
      </c>
      <c r="D18" s="310" t="s">
        <v>391</v>
      </c>
      <c r="E18" s="227" t="s">
        <v>291</v>
      </c>
      <c r="F18" s="306" t="s">
        <v>401</v>
      </c>
    </row>
    <row r="19" spans="1:7" ht="73.5" customHeight="1" x14ac:dyDescent="0.2">
      <c r="A19" s="224"/>
      <c r="B19" s="177"/>
      <c r="C19" s="227" t="s">
        <v>289</v>
      </c>
      <c r="D19" s="310" t="s">
        <v>392</v>
      </c>
      <c r="E19" s="227" t="s">
        <v>291</v>
      </c>
      <c r="F19" s="306" t="s">
        <v>402</v>
      </c>
    </row>
    <row r="20" spans="1:7" ht="87" customHeight="1" x14ac:dyDescent="0.25">
      <c r="A20" s="224"/>
      <c r="B20" s="177"/>
      <c r="C20" s="227" t="s">
        <v>14</v>
      </c>
      <c r="D20" s="310" t="s">
        <v>393</v>
      </c>
      <c r="E20" s="227" t="s">
        <v>256</v>
      </c>
      <c r="F20" s="311" t="s">
        <v>403</v>
      </c>
    </row>
    <row r="21" spans="1:7" ht="66.75" customHeight="1" x14ac:dyDescent="0.2">
      <c r="A21" s="224"/>
      <c r="B21" s="177"/>
      <c r="C21" s="227" t="s">
        <v>288</v>
      </c>
      <c r="D21" s="310" t="s">
        <v>394</v>
      </c>
      <c r="E21" s="227"/>
      <c r="F21" s="119"/>
    </row>
    <row r="22" spans="1:7" ht="69" customHeight="1" x14ac:dyDescent="0.2">
      <c r="A22" s="224"/>
      <c r="B22" s="177"/>
      <c r="C22" s="227"/>
      <c r="D22" s="221"/>
      <c r="E22" s="227"/>
      <c r="F22" s="119"/>
    </row>
    <row r="23" spans="1:7" ht="61.5" customHeight="1" x14ac:dyDescent="0.2">
      <c r="A23" s="224"/>
      <c r="B23" s="177"/>
      <c r="C23" s="227"/>
      <c r="D23" s="221"/>
      <c r="E23" s="227"/>
      <c r="F23" s="119"/>
    </row>
    <row r="24" spans="1:7" ht="57.75" customHeight="1" x14ac:dyDescent="0.2">
      <c r="A24" s="224"/>
      <c r="B24" s="177"/>
      <c r="C24" s="227"/>
      <c r="D24" s="221"/>
      <c r="E24" s="227"/>
      <c r="F24" s="119"/>
    </row>
    <row r="25" spans="1:7" ht="62.25" customHeight="1" x14ac:dyDescent="0.2">
      <c r="A25" s="224"/>
      <c r="B25" s="177"/>
      <c r="C25" s="227"/>
      <c r="D25" s="221"/>
      <c r="E25" s="227"/>
      <c r="F25" s="119"/>
    </row>
    <row r="26" spans="1:7" ht="56.25" customHeight="1" thickBot="1" x14ac:dyDescent="0.25">
      <c r="A26" s="225"/>
      <c r="B26" s="175"/>
      <c r="C26" s="228"/>
      <c r="D26" s="222"/>
      <c r="E26" s="228"/>
      <c r="F26" s="176"/>
    </row>
    <row r="27" spans="1:7" ht="65.25" customHeight="1" x14ac:dyDescent="0.2">
      <c r="A27" s="212"/>
      <c r="B27" s="148"/>
      <c r="C27" s="212"/>
      <c r="D27" s="213"/>
      <c r="E27" s="212"/>
      <c r="F27" s="213"/>
      <c r="G27" s="62"/>
    </row>
    <row r="28" spans="1:7" ht="62.25" customHeight="1" x14ac:dyDescent="0.2">
      <c r="A28" s="212"/>
      <c r="B28" s="148"/>
      <c r="C28" s="212"/>
      <c r="D28" s="213"/>
      <c r="E28" s="212"/>
      <c r="F28" s="213"/>
      <c r="G28" s="62"/>
    </row>
    <row r="29" spans="1:7" ht="63" customHeight="1" x14ac:dyDescent="0.2">
      <c r="A29" s="212"/>
      <c r="B29" s="148"/>
      <c r="C29" s="212"/>
      <c r="D29" s="213"/>
      <c r="E29" s="212"/>
      <c r="F29" s="148"/>
      <c r="G29" s="62"/>
    </row>
    <row r="30" spans="1:7" ht="51.75" customHeight="1" x14ac:dyDescent="0.2">
      <c r="A30" s="212"/>
      <c r="B30" s="148"/>
      <c r="C30" s="212"/>
      <c r="D30" s="213"/>
      <c r="E30" s="212"/>
      <c r="F30" s="148"/>
      <c r="G30" s="62"/>
    </row>
    <row r="31" spans="1:7" ht="52.5" customHeight="1" x14ac:dyDescent="0.2">
      <c r="A31" s="212"/>
      <c r="B31" s="213"/>
      <c r="C31" s="212"/>
      <c r="D31" s="213"/>
      <c r="E31" s="212"/>
      <c r="F31" s="213"/>
      <c r="G31" s="62"/>
    </row>
    <row r="32" spans="1:7" ht="63.75" customHeight="1" x14ac:dyDescent="0.2">
      <c r="A32" s="212"/>
      <c r="B32" s="213"/>
      <c r="C32" s="212"/>
      <c r="D32" s="213"/>
      <c r="E32" s="212"/>
      <c r="F32" s="213"/>
      <c r="G32" s="62"/>
    </row>
    <row r="33" spans="1:7" ht="66" customHeight="1" x14ac:dyDescent="0.2">
      <c r="A33" s="212"/>
      <c r="B33" s="214"/>
      <c r="C33" s="212"/>
      <c r="D33" s="215"/>
      <c r="E33" s="212"/>
      <c r="F33" s="214"/>
      <c r="G33" s="62"/>
    </row>
    <row r="34" spans="1:7" ht="55.5" customHeight="1" x14ac:dyDescent="0.2">
      <c r="A34" s="212"/>
      <c r="B34" s="214"/>
      <c r="C34" s="212"/>
      <c r="D34" s="215"/>
      <c r="E34" s="212"/>
      <c r="F34" s="216"/>
      <c r="G34" s="62"/>
    </row>
    <row r="35" spans="1:7" ht="51.75" customHeight="1" x14ac:dyDescent="0.2">
      <c r="A35" s="212"/>
      <c r="B35" s="216"/>
      <c r="C35" s="212"/>
      <c r="D35" s="217"/>
      <c r="E35" s="212"/>
      <c r="F35" s="216"/>
      <c r="G35" s="62"/>
    </row>
    <row r="36" spans="1:7" ht="55.5" customHeight="1" x14ac:dyDescent="0.2">
      <c r="A36" s="212"/>
      <c r="B36" s="216"/>
      <c r="C36" s="212"/>
      <c r="D36" s="216"/>
      <c r="E36" s="212"/>
      <c r="F36" s="216"/>
      <c r="G36" s="62"/>
    </row>
    <row r="37" spans="1:7" ht="55.5" customHeight="1" x14ac:dyDescent="0.2">
      <c r="A37" s="212"/>
      <c r="B37" s="216"/>
      <c r="C37" s="212"/>
      <c r="D37" s="216"/>
      <c r="E37" s="212"/>
      <c r="F37" s="216"/>
      <c r="G37" s="62"/>
    </row>
    <row r="38" spans="1:7" ht="54.75" customHeight="1" x14ac:dyDescent="0.2">
      <c r="A38" s="212"/>
      <c r="B38" s="216"/>
      <c r="C38" s="212"/>
      <c r="D38" s="216"/>
      <c r="E38" s="212"/>
      <c r="F38" s="216"/>
      <c r="G38" s="62"/>
    </row>
    <row r="39" spans="1:7" ht="56.25" customHeight="1" x14ac:dyDescent="0.2">
      <c r="A39" s="212"/>
      <c r="B39" s="216"/>
      <c r="C39" s="212"/>
      <c r="D39" s="216"/>
      <c r="E39" s="212"/>
      <c r="F39" s="216"/>
      <c r="G39" s="62"/>
    </row>
    <row r="40" spans="1:7" ht="54.75" customHeight="1" x14ac:dyDescent="0.2">
      <c r="A40" s="212"/>
      <c r="B40" s="214"/>
      <c r="C40" s="212"/>
      <c r="D40" s="215"/>
      <c r="E40" s="212"/>
      <c r="F40" s="214"/>
      <c r="G40" s="62"/>
    </row>
    <row r="41" spans="1:7" ht="55.5" customHeight="1" x14ac:dyDescent="0.2">
      <c r="A41" s="212"/>
      <c r="B41" s="214"/>
      <c r="C41" s="212"/>
      <c r="D41" s="215"/>
      <c r="E41" s="212"/>
      <c r="F41" s="216"/>
      <c r="G41" s="62"/>
    </row>
    <row r="42" spans="1:7" ht="54.75" customHeight="1" x14ac:dyDescent="0.2">
      <c r="A42" s="212"/>
      <c r="B42" s="216"/>
      <c r="C42" s="212"/>
      <c r="D42" s="217"/>
      <c r="E42" s="212"/>
      <c r="F42" s="216"/>
      <c r="G42" s="62"/>
    </row>
    <row r="43" spans="1:7" ht="55.5" customHeight="1" x14ac:dyDescent="0.2">
      <c r="A43" s="212"/>
      <c r="B43" s="216"/>
      <c r="C43" s="212"/>
      <c r="D43" s="216"/>
      <c r="E43" s="212"/>
      <c r="F43" s="216"/>
      <c r="G43" s="62"/>
    </row>
    <row r="44" spans="1:7" ht="56.25" customHeight="1" x14ac:dyDescent="0.2">
      <c r="A44" s="212"/>
      <c r="B44" s="216"/>
      <c r="C44" s="212"/>
      <c r="D44" s="216"/>
      <c r="E44" s="212"/>
      <c r="F44" s="216"/>
      <c r="G44" s="62"/>
    </row>
    <row r="45" spans="1:7" ht="59.25" customHeight="1" x14ac:dyDescent="0.2">
      <c r="A45" s="212"/>
      <c r="B45" s="216"/>
      <c r="C45" s="212"/>
      <c r="D45" s="216"/>
      <c r="E45" s="212"/>
      <c r="F45" s="216"/>
      <c r="G45" s="62"/>
    </row>
    <row r="46" spans="1:7" ht="55.5" customHeight="1" x14ac:dyDescent="0.2">
      <c r="A46" s="212"/>
      <c r="B46" s="216"/>
      <c r="C46" s="212"/>
      <c r="D46" s="216"/>
      <c r="E46" s="212"/>
      <c r="F46" s="216"/>
      <c r="G46" s="62"/>
    </row>
    <row r="47" spans="1:7" ht="55.5" customHeight="1" x14ac:dyDescent="0.2">
      <c r="A47" s="212"/>
      <c r="B47" s="214"/>
      <c r="C47" s="212"/>
      <c r="D47" s="215"/>
      <c r="E47" s="212"/>
      <c r="F47" s="214"/>
      <c r="G47" s="62"/>
    </row>
    <row r="48" spans="1:7" ht="56.25" customHeight="1" x14ac:dyDescent="0.2">
      <c r="A48" s="212"/>
      <c r="B48" s="214"/>
      <c r="C48" s="212"/>
      <c r="D48" s="215"/>
      <c r="E48" s="212"/>
      <c r="F48" s="216"/>
      <c r="G48" s="62"/>
    </row>
    <row r="49" spans="1:7" ht="54" customHeight="1" x14ac:dyDescent="0.2">
      <c r="A49" s="212"/>
      <c r="B49" s="216"/>
      <c r="C49" s="212"/>
      <c r="D49" s="217"/>
      <c r="E49" s="212"/>
      <c r="F49" s="216"/>
      <c r="G49" s="62"/>
    </row>
    <row r="50" spans="1:7" ht="56.25" customHeight="1" x14ac:dyDescent="0.2">
      <c r="A50" s="212"/>
      <c r="B50" s="216"/>
      <c r="C50" s="212"/>
      <c r="D50" s="216"/>
      <c r="E50" s="212"/>
      <c r="F50" s="216"/>
      <c r="G50" s="62"/>
    </row>
    <row r="51" spans="1:7" ht="59.25" customHeight="1" x14ac:dyDescent="0.2">
      <c r="A51" s="212"/>
      <c r="B51" s="216"/>
      <c r="C51" s="212"/>
      <c r="D51" s="216"/>
      <c r="E51" s="212"/>
      <c r="F51" s="216"/>
      <c r="G51" s="62"/>
    </row>
    <row r="52" spans="1:7" ht="54.75" customHeight="1" x14ac:dyDescent="0.2">
      <c r="A52" s="212"/>
      <c r="B52" s="216"/>
      <c r="C52" s="212"/>
      <c r="D52" s="216"/>
      <c r="E52" s="212"/>
      <c r="F52" s="216"/>
      <c r="G52" s="62"/>
    </row>
    <row r="53" spans="1:7" ht="55.5" customHeight="1" x14ac:dyDescent="0.2">
      <c r="A53" s="212"/>
      <c r="B53" s="216"/>
      <c r="C53" s="212"/>
      <c r="D53" s="216"/>
      <c r="E53" s="212"/>
      <c r="F53" s="216"/>
      <c r="G53" s="62"/>
    </row>
    <row r="54" spans="1:7" x14ac:dyDescent="0.2">
      <c r="A54" s="62"/>
      <c r="B54" s="62"/>
      <c r="C54" s="62"/>
      <c r="D54" s="62"/>
      <c r="E54" s="62"/>
      <c r="F54" s="62"/>
      <c r="G54" s="62"/>
    </row>
    <row r="55" spans="1:7" x14ac:dyDescent="0.2">
      <c r="A55" s="62"/>
      <c r="B55" s="62"/>
      <c r="C55" s="62"/>
      <c r="D55" s="62"/>
      <c r="E55" s="62"/>
      <c r="F55" s="62"/>
      <c r="G55" s="62"/>
    </row>
    <row r="56" spans="1:7" x14ac:dyDescent="0.2">
      <c r="A56" s="62"/>
      <c r="B56" s="62"/>
      <c r="C56" s="62"/>
      <c r="D56" s="62"/>
      <c r="E56" s="62"/>
      <c r="F56" s="62"/>
      <c r="G56" s="62"/>
    </row>
    <row r="57" spans="1:7" x14ac:dyDescent="0.2">
      <c r="A57" s="62"/>
      <c r="B57" s="62"/>
      <c r="C57" s="62"/>
      <c r="D57" s="62"/>
      <c r="E57" s="62"/>
      <c r="F57" s="62"/>
      <c r="G57" s="62"/>
    </row>
    <row r="58" spans="1:7" x14ac:dyDescent="0.2">
      <c r="A58" s="62"/>
      <c r="B58" s="62"/>
      <c r="C58" s="62"/>
      <c r="D58" s="62"/>
      <c r="E58" s="62"/>
      <c r="F58" s="62"/>
      <c r="G58" s="62"/>
    </row>
    <row r="59" spans="1:7" x14ac:dyDescent="0.2">
      <c r="A59" s="62"/>
      <c r="B59" s="62"/>
      <c r="C59" s="62"/>
      <c r="D59" s="62"/>
      <c r="E59" s="62"/>
      <c r="F59" s="62"/>
      <c r="G59" s="62"/>
    </row>
    <row r="60" spans="1:7" x14ac:dyDescent="0.2">
      <c r="A60" s="62"/>
      <c r="B60" s="62"/>
      <c r="C60" s="62"/>
      <c r="D60" s="62"/>
      <c r="E60" s="62"/>
      <c r="F60" s="62"/>
      <c r="G60" s="62"/>
    </row>
    <row r="61" spans="1:7" x14ac:dyDescent="0.2">
      <c r="A61" s="62"/>
      <c r="B61" s="62"/>
      <c r="C61" s="62"/>
      <c r="D61" s="62"/>
      <c r="E61" s="62"/>
      <c r="F61" s="62"/>
      <c r="G61" s="62"/>
    </row>
    <row r="62" spans="1:7" x14ac:dyDescent="0.2">
      <c r="A62" s="62"/>
      <c r="B62" s="62"/>
      <c r="C62" s="62"/>
      <c r="D62" s="62"/>
      <c r="E62" s="62"/>
      <c r="F62" s="62"/>
      <c r="G62" s="62"/>
    </row>
    <row r="63" spans="1:7" x14ac:dyDescent="0.2">
      <c r="A63" s="62"/>
      <c r="B63" s="62"/>
      <c r="C63" s="62"/>
      <c r="D63" s="62"/>
      <c r="E63" s="62"/>
      <c r="F63" s="62"/>
      <c r="G63" s="62"/>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 CONTEXTO'!$A$1:$A$7</xm:f>
          </x14:formula1>
          <xm:sqref>A12:A26</xm:sqref>
        </x14:dataValidation>
        <x14:dataValidation type="list" allowBlank="1" showInputMessage="1" showErrorMessage="1">
          <x14:formula1>
            <xm:f>'LISTAS CONTEXTO'!$B$1:$B$8</xm:f>
          </x14:formula1>
          <xm:sqref>C12:C26</xm:sqref>
        </x14:dataValidation>
        <x14:dataValidation type="list" allowBlank="1" showInputMessage="1" showErrorMessage="1">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7030A0"/>
  </sheetPr>
  <dimension ref="A1:DG49"/>
  <sheetViews>
    <sheetView zoomScale="55" zoomScaleNormal="55" workbookViewId="0">
      <selection activeCell="E12" sqref="E12"/>
    </sheetView>
  </sheetViews>
  <sheetFormatPr baseColWidth="10" defaultColWidth="11.42578125" defaultRowHeight="14.25" x14ac:dyDescent="0.2"/>
  <cols>
    <col min="1" max="1" width="38.28515625" style="1" customWidth="1"/>
    <col min="2" max="2" width="60.7109375" style="1" customWidth="1"/>
    <col min="3" max="3" width="58.4257812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1071"/>
      <c r="B1" s="1076" t="str">
        <f>CONTEXTO!B1</f>
        <v>PROCESO: GESTION CONTRACTUAL</v>
      </c>
      <c r="C1" s="1077"/>
      <c r="D1" s="1078"/>
      <c r="E1" s="512" t="s">
        <v>494</v>
      </c>
      <c r="F1" s="512"/>
      <c r="G1" s="512"/>
      <c r="H1" s="637"/>
    </row>
    <row r="2" spans="1:111" customFormat="1" ht="15.75" customHeight="1" x14ac:dyDescent="0.25">
      <c r="A2" s="1072"/>
      <c r="B2" s="1079"/>
      <c r="C2" s="1080"/>
      <c r="D2" s="1081"/>
      <c r="E2" s="517" t="s">
        <v>487</v>
      </c>
      <c r="F2" s="517"/>
      <c r="G2" s="517"/>
      <c r="H2" s="638"/>
    </row>
    <row r="3" spans="1:111" customFormat="1" ht="36" customHeight="1" x14ac:dyDescent="0.25">
      <c r="A3" s="1072"/>
      <c r="B3" s="1079" t="s">
        <v>231</v>
      </c>
      <c r="C3" s="1080"/>
      <c r="D3" s="1081"/>
      <c r="E3" s="517" t="s">
        <v>488</v>
      </c>
      <c r="F3" s="517"/>
      <c r="G3" s="517"/>
      <c r="H3" s="638"/>
    </row>
    <row r="4" spans="1:111" customFormat="1" ht="15.75" customHeight="1" thickBot="1" x14ac:dyDescent="0.3">
      <c r="A4" s="1073"/>
      <c r="B4" s="1082"/>
      <c r="C4" s="1083"/>
      <c r="D4" s="1084"/>
      <c r="E4" s="562" t="s">
        <v>507</v>
      </c>
      <c r="F4" s="562"/>
      <c r="G4" s="562"/>
      <c r="H4" s="1070"/>
    </row>
    <row r="5" spans="1:111" ht="15" thickBot="1" x14ac:dyDescent="0.25">
      <c r="A5" s="55"/>
      <c r="B5" s="62"/>
      <c r="C5" s="109"/>
      <c r="D5" s="109"/>
      <c r="E5" s="109"/>
      <c r="F5" s="109"/>
      <c r="G5" s="109"/>
      <c r="H5" s="74"/>
    </row>
    <row r="6" spans="1:111" customFormat="1" ht="24" customHeight="1" x14ac:dyDescent="0.25">
      <c r="A6" s="1059" t="str">
        <f>+CONTEXTO!A8</f>
        <v>PROCESO: GESTIÓN CONTRACTUAL</v>
      </c>
      <c r="B6" s="1060"/>
      <c r="C6" s="1060"/>
      <c r="D6" s="1060"/>
      <c r="E6" s="1060"/>
      <c r="F6" s="1060"/>
      <c r="G6" s="1060"/>
      <c r="H6" s="1061"/>
    </row>
    <row r="7" spans="1:111" customFormat="1" ht="72" customHeight="1" thickBot="1" x14ac:dyDescent="0.3">
      <c r="A7" s="1062" t="str">
        <f>+CONTEXTO!A9</f>
        <v>OBJETIVO: CONTRIBUIR ANUALMENTE EN LA GESTION DE ADQUISICION DE BIENES Y SERVICIOS REQUERIDOS EN LA OPERACIÓN DE LOS PROCESOS DE LA ENTIDAD CUMPLIENDO LA NORMATIVIDAD CONTRACTUAL VIGENTE.</v>
      </c>
      <c r="B7" s="1063"/>
      <c r="C7" s="1063"/>
      <c r="D7" s="1063"/>
      <c r="E7" s="1063"/>
      <c r="F7" s="1063"/>
      <c r="G7" s="1063"/>
      <c r="H7" s="1064"/>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D7" s="71"/>
      <c r="DE7" s="71"/>
      <c r="DF7" s="71"/>
      <c r="DG7" s="71"/>
    </row>
    <row r="8" spans="1:111" ht="15" thickBot="1" x14ac:dyDescent="0.25">
      <c r="A8" s="55"/>
      <c r="B8" s="62"/>
      <c r="C8" s="109"/>
      <c r="D8" s="109"/>
      <c r="E8" s="109"/>
      <c r="F8" s="109"/>
      <c r="G8" s="109"/>
      <c r="H8" s="74"/>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row>
    <row r="9" spans="1:111" s="53" customFormat="1" ht="30" customHeight="1" x14ac:dyDescent="0.25">
      <c r="A9" s="1085" t="s">
        <v>87</v>
      </c>
      <c r="B9" s="1074" t="s">
        <v>232</v>
      </c>
      <c r="C9" s="1075" t="s">
        <v>205</v>
      </c>
      <c r="D9" s="1075" t="s">
        <v>214</v>
      </c>
      <c r="E9" s="1075" t="s">
        <v>233</v>
      </c>
      <c r="F9" s="1086" t="s">
        <v>234</v>
      </c>
      <c r="G9" s="1086"/>
      <c r="H9" s="1090" t="s">
        <v>235</v>
      </c>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row>
    <row r="10" spans="1:111" s="54" customFormat="1" ht="48.75" customHeight="1" x14ac:dyDescent="0.25">
      <c r="A10" s="1085"/>
      <c r="B10" s="1074"/>
      <c r="C10" s="1075"/>
      <c r="D10" s="1075"/>
      <c r="E10" s="1075"/>
      <c r="F10" s="1086"/>
      <c r="G10" s="1086"/>
      <c r="H10" s="1090"/>
    </row>
    <row r="11" spans="1:111" s="54" customFormat="1" ht="151.5" customHeight="1" x14ac:dyDescent="0.25">
      <c r="A11" s="1065">
        <f>DESCRIPCION!A10</f>
        <v>0</v>
      </c>
      <c r="B11" s="106">
        <f>DESCRIPCION!D10</f>
        <v>0</v>
      </c>
      <c r="C11" s="144" t="str">
        <f>'CONTROLES Y EVALUACIÓN'!C11:C17</f>
        <v>La Jefe de Oficina anualmente con el proposito de unificar los criterios contractuales reune a los abogados relacionados con el proceso, mediante mesas de trabajo  para exponer el paso a paso del proceso contractual , socializando los temas claves del manual de contratación y de los formatos que se deben utilizar. En caso de incumplimiento de las directrices, por parte de los abogados, la Jefe devuelve la carpeta. dejando como evidencia las planillas de asistencia y actas, y control en el libro de las devoluciones</v>
      </c>
      <c r="D11" s="279" t="str">
        <f>'CONTROLES Y EVALUACIÓN'!H11:H17</f>
        <v>Fuerte</v>
      </c>
      <c r="E11" s="279" t="str">
        <f>'CONTROLES Y EVALUACIÓN'!I11:I17</f>
        <v>Fuerte (Siempre se Ejecuta)</v>
      </c>
      <c r="F11" s="143"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66">
        <f>IF(F11="Fuerte",100,IF(F11="Moderado",50,IF(F11="Débil",0," ")))</f>
        <v>100</v>
      </c>
      <c r="H11" s="814" t="str">
        <f>IF(G14=100,"Fuerte",IF(AND(G14&gt;=50,G14&lt;=99),"Moderado",IF(AND(G14&gt;0,G14&lt;=49),"Débil"," ")))</f>
        <v>Fuerte</v>
      </c>
    </row>
    <row r="12" spans="1:111" s="54" customFormat="1" ht="182.25" customHeight="1" x14ac:dyDescent="0.25">
      <c r="A12" s="961"/>
      <c r="B12" s="106">
        <f>DESCRIPCION!D11</f>
        <v>0</v>
      </c>
      <c r="C12" s="144" t="str">
        <f>'CONTROLES Y EVALUACIÓN'!C22</f>
        <v>La Jefe de oficina cada vez que se requiera publica los formatos actualizados y necesarios para los procesos contractuales,  los comunica mediante circular  a las demas dependencias con el proposito de no generar reprocesos   y demoras en la contratacion, dejando como evidencia los correos institucionales enviados a la secretaria de planeación para la actualizacion de formatos y las circulares emitidas por la oficina para todas las dependencias de la Alcaldia Municipal de Ibague. Si una dependecia presenta demora en los ajustes a las carpetas el abogado directamente se comunica con el enlace de dependencia para que realice las correcciones a que haya lugar. Dejando como evidencia la entrega  en el libro radicador</v>
      </c>
      <c r="D12" s="107" t="str">
        <f>'CONTROLES Y EVALUACIÓN'!H22</f>
        <v>Fuerte</v>
      </c>
      <c r="E12" s="107" t="str">
        <f>'CONTROLES Y EVALUACIÓN'!I22</f>
        <v>Fuerte (Siempre se Ejecuta)</v>
      </c>
      <c r="F12" s="143"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Fuerte</v>
      </c>
      <c r="G12" s="66">
        <f t="shared" ref="G12" si="1">IF(F12="Fuerte",100,IF(F12="Moderado",50,IF(F12="Débil",0," ")))</f>
        <v>100</v>
      </c>
      <c r="H12" s="815"/>
    </row>
    <row r="13" spans="1:111" s="54" customFormat="1" ht="126" customHeight="1" x14ac:dyDescent="0.25">
      <c r="A13" s="962"/>
      <c r="B13" s="106"/>
      <c r="C13" s="144"/>
      <c r="D13" s="107"/>
      <c r="E13" s="107"/>
      <c r="F13" s="143" t="str">
        <f t="shared" si="0"/>
        <v xml:space="preserve"> </v>
      </c>
      <c r="G13" s="66" t="str">
        <f>IF(F13="Fuerte",100,IF(F13="Moderado",50,IF(F13="Débil",0," ")))</f>
        <v xml:space="preserve"> </v>
      </c>
      <c r="H13" s="815"/>
    </row>
    <row r="14" spans="1:111" s="54" customFormat="1" ht="30.75" customHeight="1" x14ac:dyDescent="0.25">
      <c r="A14" s="1091"/>
      <c r="B14" s="1092"/>
      <c r="C14" s="1092"/>
      <c r="D14" s="1092"/>
      <c r="E14" s="1092"/>
      <c r="F14" s="1093"/>
      <c r="G14" s="285">
        <f>AVERAGE(G11:G13)</f>
        <v>100</v>
      </c>
      <c r="H14" s="1069"/>
    </row>
    <row r="15" spans="1:111" s="54" customFormat="1" ht="153.75" customHeight="1" x14ac:dyDescent="0.25">
      <c r="A15" s="985" t="str">
        <f>DESCRIPCION!A13</f>
        <v>Posibilidad de que se presente direccionamiento de los procesos de contratación a favor de terceros</v>
      </c>
      <c r="B15" s="106" t="str">
        <f>DESCRIPCION!D13</f>
        <v xml:space="preserve">Falta de Etica y valores  y de aplicación del código de integridad y buen gobierno. </v>
      </c>
      <c r="C15" s="144" t="str">
        <f>+'CONTROLES Y EVALUACIÓN'!C33</f>
        <v xml:space="preserve">La jefe de oficina cada vez que  requiere la secretaria administrativa, envia a sus empleados de planta a las capacitaciones realizadas por talento humano con el fin de conocer el codigo de integridad etica y buen gobierno de la administracion municipal igualmente una vez al año la Oficina socializa con toda la administración un valor institucional, dejando como evidencia las planillas de asistencia y actas. 
</v>
      </c>
      <c r="D15" s="107" t="str">
        <f>'CONTROLES Y EVALUACIÓN'!H33</f>
        <v>Fuerte</v>
      </c>
      <c r="E15" s="107" t="str">
        <f>'CONTROLES Y EVALUACIÓN'!I33</f>
        <v>Fuerte (Siempre se Ejecuta)</v>
      </c>
      <c r="F15" s="143" t="str">
        <f>'CONTROLES Y EVALUACIÓN'!J33</f>
        <v>Fuerte</v>
      </c>
      <c r="G15" s="66">
        <f>IF(F15="Fuerte",100,IF(F15="Moderado",50,IF(F15="Débil",0," ")))</f>
        <v>100</v>
      </c>
      <c r="H15" s="814" t="str">
        <f>IF(G18=100,"Fuerte",IF(AND(G18&gt;=50,G18&lt;=99),"Moderado",IF(AND(G18&gt;=0,G18&lt;=49),"Débil"," ")))</f>
        <v>Fuerte</v>
      </c>
    </row>
    <row r="16" spans="1:111" s="54" customFormat="1" ht="153.75" customHeight="1" x14ac:dyDescent="0.25">
      <c r="A16" s="985"/>
      <c r="B16" s="335" t="str">
        <f>DESCRIPCION!D14</f>
        <v>Falta de controles en el proceso de selección de los proponentes</v>
      </c>
      <c r="C16" s="144"/>
      <c r="D16" s="107"/>
      <c r="E16" s="107"/>
      <c r="F16" s="143"/>
      <c r="G16" s="66" t="str">
        <f t="shared" ref="G16:G17" si="2">IF(F16="Fuerte",100,IF(F16="Moderado",50,IF(F16="Débil",0," ")))</f>
        <v xml:space="preserve"> </v>
      </c>
      <c r="H16" s="815"/>
    </row>
    <row r="17" spans="1:8" s="54" customFormat="1" ht="162" customHeight="1" x14ac:dyDescent="0.25">
      <c r="A17" s="985"/>
      <c r="B17" s="106" t="str">
        <f>DESCRIPCION!D15</f>
        <v>No aplicación de la normatividad vigente y de las directrices establecidas en el manual de contratación</v>
      </c>
      <c r="C17" s="144" t="str">
        <f>+('CONTROLES Y EVALUACIÓN'!C66)</f>
        <v xml:space="preserve">La Oficina de Contratación cada vez que las Secretarías ejecutoras radiquen un proceso relacionado con la urgencia manifiesta, hará la revisión de la carpeta del proceso de adquisición de bienes, servicios u obras dentro del marco de la Urgencia Manifiesta para enfrentar el COVID-19, verificando que el objeto contratado guarde relación directa y conexidad con la prevención, mitigación y control de la pandemia y que se encuentre claramente determinada la población objetivo.  
En caso de encontrar que el objeto del proceso no tiene relación con la adecuada atención de la pandemia COVID-19, se devuelve el proceso a la Secretaria Ejecutora con las observaciones y correciones pertinentes mediante correo electrónico con el fin de hacer el respectivo seguimiento. La evidencia reposa en el correo electrónico.
</v>
      </c>
      <c r="D17" s="107" t="str">
        <f>'CONTROLES Y EVALUACIÓN'!H66</f>
        <v>Fuerte</v>
      </c>
      <c r="E17" s="107" t="str">
        <f>'CONTROLES Y EVALUACIÓN'!I66</f>
        <v>Fuerte (Siempre se Ejecuta)</v>
      </c>
      <c r="F17" s="143" t="str">
        <f>'CONTROLES Y EVALUACIÓN'!J66</f>
        <v>Fuerte</v>
      </c>
      <c r="G17" s="66">
        <f t="shared" si="2"/>
        <v>100</v>
      </c>
      <c r="H17" s="815"/>
    </row>
    <row r="18" spans="1:8" s="54" customFormat="1" ht="36" customHeight="1" x14ac:dyDescent="0.25">
      <c r="A18" s="1087"/>
      <c r="B18" s="1088"/>
      <c r="C18" s="1088"/>
      <c r="D18" s="1088"/>
      <c r="E18" s="1088"/>
      <c r="F18" s="1089"/>
      <c r="G18" s="145">
        <f>AVERAGE(G15:G17)</f>
        <v>100</v>
      </c>
      <c r="H18" s="1069"/>
    </row>
    <row r="19" spans="1:8" s="54" customFormat="1" ht="135" customHeight="1" x14ac:dyDescent="0.25">
      <c r="A19" s="1065" t="str">
        <f>DESCRIPCION!A16</f>
        <v>Posibilidad de la Indebida utilización de la figura de urgencia manifiesta en el marco de la ley 80 de 1993 y sus normas concordantes</v>
      </c>
      <c r="B19" s="106" t="str">
        <f>DESCRIPCION!D16</f>
        <v xml:space="preserve">Falta de Etica y valores  y de aplicación del código de integridad y buen gobierno. </v>
      </c>
      <c r="C19" s="144" t="str">
        <f>'CONTROLES Y EVALUACIÓN'!C44</f>
        <v xml:space="preserve">La jefe de oficina cada vez que  requiere la secretaria administrativa, envia a sus empleados de planta a las capacitaciones realizadas por talento humano con el fin de conocer el codigo de integridad etica y buen gobierno de la administracion municipal para luego ser socializado con el personal de contratro de la oficina, dejando como evidencia las planillas de asistencia y actas. 
De no socializarse el codigo de integridad etica y gobierno de la administracion municipal el personal pude incurrir en faltas a la etica. </v>
      </c>
      <c r="D19" s="107" t="str">
        <f>'CONTROLES Y EVALUACIÓN'!H44</f>
        <v>Fuerte</v>
      </c>
      <c r="E19" s="107" t="str">
        <f>'CONTROLES Y EVALUACIÓN'!I44</f>
        <v>Fuerte (Siempre se Ejecuta)</v>
      </c>
      <c r="F19" s="143" t="str">
        <f>'CONTROLES Y EVALUACIÓN'!J44</f>
        <v>Fuerte</v>
      </c>
      <c r="G19" s="66">
        <f>IF(F19="Fuerte",100,IF(F19="Moderado",50,IF(F19="Débil",0," ")))</f>
        <v>100</v>
      </c>
      <c r="H19" s="814" t="str">
        <f>IF(G25=100,"Fuerte",IF(AND(G25&gt;=50,G25&lt;=99),"Moderado",IF(AND(G25&gt;0,G25&lt;=49),"Débil"," ")))</f>
        <v>Fuerte</v>
      </c>
    </row>
    <row r="20" spans="1:8" s="54" customFormat="1" ht="147.75" customHeight="1" x14ac:dyDescent="0.25">
      <c r="A20" s="961"/>
      <c r="B20" s="106" t="str">
        <f>DESCRIPCION!D17</f>
        <v xml:space="preserve">Desconocimiento del estatuto contractual y sus decretos reglamentarios </v>
      </c>
      <c r="C20" s="144" t="str">
        <f>'CONTROLES Y EVALUACIÓN'!C55</f>
        <v>La Oficina Jurídica y la oficina de Contratación socializarán a través de circulares, memorandos o correos electrónicos, las actualizaciones normativas  cada vez que se emitan desde el gobierno nacional una vez sean expedidas, sobre las modalidades de contratación en el marco de la emergencia sanitaria para atender las necesidades en materia de mitigación, prevención y control, con el fin de dar a conocer a las secretarías ejecutoras, el marco legal de la contratación pública permitida.  En caso de detectar un incumplimiento a la norma se devuelve el proceso a la Secretaria Ejecutora con las observaciones y correciones pertinentes mediante correo electrónico con el fin de hacer el respectivo seguimiento. La evidencia reposa en el correo electrónico y PISAMI</v>
      </c>
      <c r="D20" s="107" t="str">
        <f>'CONTROLES Y EVALUACIÓN'!H55</f>
        <v>Fuerte</v>
      </c>
      <c r="E20" s="107" t="str">
        <f>'CONTROLES Y EVALUACIÓN'!I55</f>
        <v>Fuerte (Siempre se Ejecuta)</v>
      </c>
      <c r="F20" s="143" t="str">
        <f>'CONTROLES Y EVALUACIÓN'!J55</f>
        <v>Fuerte</v>
      </c>
      <c r="G20" s="66">
        <f t="shared" ref="G20:G21" si="3">IF(F20="Fuerte",100,IF(F20="Moderado",50,IF(F20="Débil",0," ")))</f>
        <v>100</v>
      </c>
      <c r="H20" s="815"/>
    </row>
    <row r="21" spans="1:8" s="54" customFormat="1" ht="167.25" customHeight="1" x14ac:dyDescent="0.25">
      <c r="A21" s="961"/>
      <c r="B21" s="106" t="str">
        <f>DESCRIPCION!D18</f>
        <v>Contratar bienes, obras y servicios no relacionados ni vinculados con la emergencia y/o justificándose en ella.</v>
      </c>
      <c r="C21" s="144" t="str">
        <f>'CONTROLES Y EVALUACIÓN'!C66</f>
        <v xml:space="preserve">La Oficina de Contratación cada vez que las Secretarías ejecutoras radiquen un proceso relacionado con la urgencia manifiesta, hará la revisión de la carpeta del proceso de adquisición de bienes, servicios u obras dentro del marco de la Urgencia Manifiesta para enfrentar el COVID-19, verificando que el objeto contratado guarde relación directa y conexidad con la prevención, mitigación y control de la pandemia y que se encuentre claramente determinada la población objetivo.  
En caso de encontrar que el objeto del proceso no tiene relación con la adecuada atención de la pandemia COVID-19, se devuelve el proceso a la Secretaria Ejecutora con las observaciones y correciones pertinentes mediante correo electrónico con el fin de hacer el respectivo seguimiento. La evidencia reposa en el correo electrónico.
</v>
      </c>
      <c r="D21" s="107" t="str">
        <f>'CONTROLES Y EVALUACIÓN'!H66</f>
        <v>Fuerte</v>
      </c>
      <c r="E21" s="107" t="str">
        <f>'CONTROLES Y EVALUACIÓN'!I66</f>
        <v>Fuerte (Siempre se Ejecuta)</v>
      </c>
      <c r="F21" s="143" t="str">
        <f>'CONTROLES Y EVALUACIÓN'!J66</f>
        <v>Fuerte</v>
      </c>
      <c r="G21" s="66">
        <f t="shared" si="3"/>
        <v>100</v>
      </c>
      <c r="H21" s="815"/>
    </row>
    <row r="22" spans="1:8" s="54" customFormat="1" ht="168" customHeight="1" x14ac:dyDescent="0.25">
      <c r="A22" s="961"/>
      <c r="B22" s="106">
        <f>DESCRIPCION!D19</f>
        <v>0</v>
      </c>
      <c r="C22" s="144" t="str">
        <f>'CONTROLES Y EVALUACIÓN'!C77</f>
        <v>La Oficina de Contratación cada vez que las Secretarías ejecutoras radiquen un proceso relacionado con la urgencia manifiesta, realizará la revisión de los documentos precontractuales con los que se pretende adquirir bienes, obras o servicios para atender la emergencia sanitaria con ocasión de la pandemia por el covid- 19 con el fin de que se garantice por parte de la secretaría ejecutora, la sufiente claridad en la justiticación de la necesidad que se pretende satisfacer mediante la utilización de la urgencia manfiesta. 
 En caso de evidenciarse falta de claridad en la justificacion previa, se procederá a hacer las respectivas correciones y observaciones a través de correo electrónico con el fin de hacer el respectivo seguimiento. 
La evidencia reposa en el correo electrónico.</v>
      </c>
      <c r="D22" s="107" t="str">
        <f>'CONTROLES Y EVALUACIÓN'!H77</f>
        <v>Fuerte</v>
      </c>
      <c r="E22" s="107" t="str">
        <f>'CONTROLES Y EVALUACIÓN'!I77</f>
        <v>Fuerte (Siempre se Ejecuta)</v>
      </c>
      <c r="F22" s="143" t="str">
        <f>'CONTROLES Y EVALUACIÓN'!J77</f>
        <v>Fuerte</v>
      </c>
      <c r="G22" s="66">
        <f>IF(F22="Fuerte",100,IF(F22="Moderado",50,IF(F22="Débil",0," ")))</f>
        <v>100</v>
      </c>
      <c r="H22" s="815"/>
    </row>
    <row r="23" spans="1:8" ht="202.5" customHeight="1" x14ac:dyDescent="0.2">
      <c r="A23" s="961"/>
      <c r="B23" s="106" t="str">
        <f>DESCRIPCION!D20</f>
        <v>Adjudicación de contratos a proveedores sin idoneidad, o sin adecuada capacidad financiera o experiencia necesaria en detrimento de la ejecución del contrato</v>
      </c>
      <c r="C23" s="144" t="str">
        <f>'CONTROLES Y EVALUACIÓN'!C88</f>
        <v xml:space="preserve"> La secretaria ejecutora cada vez que pretende adelantar la adquisición de un bien, obra o servicio para atender la emergencia sanitaria con ocasión de la pandemia por el covid- 19, revisa los documentos relacionados con la idoneidad y capacidad técnica, organizacional y financiera del proveedor o contratista, con el que se pretende adquirir bienes, obras o servicios para atender la emergencia sanitaria con ocasión de la pandemia por el covid- 19 con el fin de garantizar que el futuro proveedor cuenta con  la capacidad financiera y experiencia necesaria  para asegurar la debida ejecucion del contrato.                                                             La oficina de contratación revisará la carpeta del proceso, verificando que esten los requisitos necesarios para la contratación, de no ser asi, se procederá a hacer las respectivas  observaciones a través de correo electrónico con el fin de hacer el respectivo seguimiento. La evidencia reposa en el correo electrónico institucional.</v>
      </c>
      <c r="D23" s="107" t="str">
        <f>'CONTROLES Y EVALUACIÓN'!H88</f>
        <v>Fuerte</v>
      </c>
      <c r="E23" s="107" t="str">
        <f>'CONTROLES Y EVALUACIÓN'!I88</f>
        <v>Fuerte (Siempre se Ejecuta)</v>
      </c>
      <c r="F23" s="143" t="str">
        <f>'CONTROLES Y EVALUACIÓN'!J88</f>
        <v>Fuerte</v>
      </c>
      <c r="G23" s="66">
        <f t="shared" ref="G23:G24" si="4">IF(F23="Fuerte",100,IF(F23="Moderado",50,IF(F23="Débil",0," ")))</f>
        <v>100</v>
      </c>
      <c r="H23" s="815"/>
    </row>
    <row r="24" spans="1:8" ht="144" customHeight="1" x14ac:dyDescent="0.2">
      <c r="A24" s="962"/>
      <c r="B24" s="106" t="str">
        <f>DESCRIPCION!D21</f>
        <v>Sobrecostos en los contratos de bienes, obras o servicios independiente de posibles distorsiones del mercado</v>
      </c>
      <c r="C24" s="144" t="str">
        <f>'CONTROLES Y EVALUACIÓN'!C99</f>
        <v xml:space="preserve">La secretaria ejecutora cada vez que pretende adelantar la adquisición de un bien, obra o servicio para atender la emergencia sanitaria con ocasión de la pandemia por el covid- 19, deberá agotar todas las gestiones tendientes para garantizar un estudio o revisión de precios de mercado con el fin de evitar sobrecostos y tener unos precios referencia que recojan las condiciones de mercado al momento de adelantar los procesos. 
En caso de evidenciarse sobrecosto, la secretaria ejecutora,  procederá a hacer las respectivas observaciones a los proponentes.
Las Evidencias reposarán en cada secretaría las cuales deben anexarse al proceso contractual. </v>
      </c>
      <c r="D24" s="107" t="str">
        <f>'CONTROLES Y EVALUACIÓN'!H99</f>
        <v>Fuerte</v>
      </c>
      <c r="E24" s="107" t="str">
        <f>'CONTROLES Y EVALUACIÓN'!I99</f>
        <v>Fuerte (Siempre se Ejecuta)</v>
      </c>
      <c r="F24" s="143" t="str">
        <f>'CONTROLES Y EVALUACIÓN'!J99</f>
        <v>Fuerte</v>
      </c>
      <c r="G24" s="66">
        <f t="shared" si="4"/>
        <v>100</v>
      </c>
      <c r="H24" s="815"/>
    </row>
    <row r="25" spans="1:8" ht="31.5" customHeight="1" x14ac:dyDescent="0.2">
      <c r="A25" s="1066"/>
      <c r="B25" s="1067"/>
      <c r="C25" s="1067"/>
      <c r="D25" s="1067"/>
      <c r="E25" s="1067"/>
      <c r="F25" s="1068"/>
      <c r="G25" s="146">
        <f>AVERAGE(G19:G24)</f>
        <v>100</v>
      </c>
      <c r="H25" s="1069"/>
    </row>
    <row r="26" spans="1:8" ht="153" customHeight="1" x14ac:dyDescent="0.2">
      <c r="A26" s="1065" t="str">
        <f>DESCRIPCION!A22</f>
        <v xml:space="preserve">posibilidad de que el supervisor certifique el cumplimiento del objeto contractual sin haberse ejecutado. </v>
      </c>
      <c r="B26" s="106" t="str">
        <f>DESCRIPCION!D22</f>
        <v>Desconocimiento del manual de contratación y manual de supervisión por parte del supervisor</v>
      </c>
      <c r="C26" s="144" t="str">
        <f>+'CONTROLES Y EVALUACIÓN'!C110</f>
        <v>La Oficina Jurídica remitirá mediante oficio,  inmediatamente se produzca el acto administrativo de declaratoria de urgencia manifiesta al Tribunal Administrativo del Tolima, para el control judicial. La Oficina de Contratación remitirá mediante correo electronico inmediatamente se celebren los contratos en el marco de la urgencia manifiesta, junto con los antecedentes contractuales a la Contraloria Municipal de ibagué , Contraloría General de la República,  para el respectivo control fiscal. Se enviara por medio de correo electronico y de memorando a la oficina de juridica los contratos en el marco de la urgencia manifiesta. En caso de que se omita esta obligación, inmediatamente se detecte el incumplimiento, se remite la documentación al  Ente de Control. La evidencia queda registrada en el correo electrónico.</v>
      </c>
      <c r="D26" s="279" t="str">
        <f>+'CONTROLES Y EVALUACIÓN'!H110</f>
        <v>Fuerte</v>
      </c>
      <c r="E26" s="144" t="str">
        <f>+'CONTROLES Y EVALUACIÓN'!I110</f>
        <v>Fuerte (Siempre se Ejecuta)</v>
      </c>
      <c r="F26" s="144" t="str">
        <f>+'CONTROLES Y EVALUACIÓN'!J110</f>
        <v>Fuerte</v>
      </c>
      <c r="G26" s="66">
        <f>IF(F26="Fuerte",100,IF(F26="Moderado",50,IF(F26="Débil",0," ")))</f>
        <v>100</v>
      </c>
      <c r="H26" s="814" t="str">
        <f>IF(G29=100,"Fuerte",IF(AND(G29&gt;=50,G29&lt;=99),"Moderado",IF(AND(G29&gt;0,G29&lt;=49),"Débil"," ")))</f>
        <v>Fuerte</v>
      </c>
    </row>
    <row r="27" spans="1:8" ht="99.75" customHeight="1" x14ac:dyDescent="0.2">
      <c r="A27" s="961"/>
      <c r="B27" s="106" t="str">
        <f>DESCRIPCION!D23</f>
        <v>Incumplimiento de las obligaciones por parte del contratista</v>
      </c>
      <c r="C27" s="144">
        <f>'CONTROLES Y EVALUACIÓN'!C154</f>
        <v>0</v>
      </c>
      <c r="D27" s="107" t="str">
        <f>'CONTROLES Y EVALUACIÓN'!H154</f>
        <v xml:space="preserve"> </v>
      </c>
      <c r="E27" s="107" t="str">
        <f>'CONTROLES Y EVALUACIÓN'!I154</f>
        <v>Seleccionar</v>
      </c>
      <c r="F27" s="143" t="str">
        <f>'CONTROLES Y EVALUACIÓN'!J154</f>
        <v xml:space="preserve"> </v>
      </c>
      <c r="G27" s="66" t="str">
        <f t="shared" ref="G27:G28" si="5">IF(F27="Fuerte",100,IF(F27="Moderado",50,IF(F27="Débil",0," ")))</f>
        <v xml:space="preserve"> </v>
      </c>
      <c r="H27" s="815"/>
    </row>
    <row r="28" spans="1:8" ht="96.75" customHeight="1" x14ac:dyDescent="0.2">
      <c r="A28" s="962"/>
      <c r="B28" s="106">
        <f>DESCRIPCION!D24</f>
        <v>0</v>
      </c>
      <c r="C28" s="144">
        <f>'CONTROLES Y EVALUACIÓN'!C165</f>
        <v>0</v>
      </c>
      <c r="D28" s="107" t="str">
        <f>'CONTROLES Y EVALUACIÓN'!H165</f>
        <v xml:space="preserve"> </v>
      </c>
      <c r="E28" s="107" t="str">
        <f>'CONTROLES Y EVALUACIÓN'!I165</f>
        <v>Seleccionar</v>
      </c>
      <c r="F28" s="143" t="str">
        <f>'CONTROLES Y EVALUACIÓN'!J165</f>
        <v xml:space="preserve"> </v>
      </c>
      <c r="G28" s="66" t="str">
        <f t="shared" si="5"/>
        <v xml:space="preserve"> </v>
      </c>
      <c r="H28" s="815"/>
    </row>
    <row r="29" spans="1:8" ht="24" customHeight="1" x14ac:dyDescent="0.2">
      <c r="A29" s="1066"/>
      <c r="B29" s="1067"/>
      <c r="C29" s="1067"/>
      <c r="D29" s="1067"/>
      <c r="E29" s="1067"/>
      <c r="F29" s="1068"/>
      <c r="G29" s="146">
        <f>AVERAGE(G26:G28)</f>
        <v>100</v>
      </c>
      <c r="H29" s="815"/>
    </row>
    <row r="30" spans="1:8" ht="120" customHeight="1" x14ac:dyDescent="0.2">
      <c r="A30" s="1065" t="str">
        <f>DESCRIPCION!A25</f>
        <v>f</v>
      </c>
      <c r="B30" s="106">
        <f>DESCRIPCION!D25</f>
        <v>0</v>
      </c>
      <c r="C30" s="144">
        <f>'CONTROLES Y EVALUACIÓN'!C176</f>
        <v>0</v>
      </c>
      <c r="D30" s="107" t="str">
        <f>'CONTROLES Y EVALUACIÓN'!H176</f>
        <v>Débil</v>
      </c>
      <c r="E30" s="107" t="str">
        <f>'CONTROLES Y EVALUACIÓN'!I176</f>
        <v>Fuerte (Siempre se Ejecuta)</v>
      </c>
      <c r="F30" s="143" t="str">
        <f>'CONTROLES Y EVALUACIÓN'!J176</f>
        <v>Débil</v>
      </c>
      <c r="G30" s="66">
        <f>IF(F30="Fuerte",100,IF(F30="Moderado",50,IF(F30="Débil",0," ")))</f>
        <v>0</v>
      </c>
      <c r="H30" s="814" t="str">
        <f>IF(G33=100,"Fuerte",IF(AND(G33&gt;=50,G33&lt;=99),"Moderado",IF(AND(G33&gt;0,G33&lt;=49),"Débil"," ")))</f>
        <v xml:space="preserve"> </v>
      </c>
    </row>
    <row r="31" spans="1:8" ht="114" customHeight="1" x14ac:dyDescent="0.2">
      <c r="A31" s="961"/>
      <c r="B31" s="106">
        <f>DESCRIPCION!B26</f>
        <v>0</v>
      </c>
      <c r="C31" s="144">
        <f>'CONTROLES Y EVALUACIÓN'!C187</f>
        <v>0</v>
      </c>
      <c r="D31" s="107" t="str">
        <f>'CONTROLES Y EVALUACIÓN'!H187</f>
        <v xml:space="preserve"> </v>
      </c>
      <c r="E31" s="107" t="str">
        <f>'CONTROLES Y EVALUACIÓN'!I187</f>
        <v>Seleccionar</v>
      </c>
      <c r="F31" s="143" t="str">
        <f>'CONTROLES Y EVALUACIÓN'!J187</f>
        <v xml:space="preserve"> </v>
      </c>
      <c r="G31" s="66" t="str">
        <f t="shared" ref="G31:G32" si="6">IF(F31="Fuerte",100,IF(F31="Moderado",50,IF(F31="Débil",0," ")))</f>
        <v xml:space="preserve"> </v>
      </c>
      <c r="H31" s="815"/>
    </row>
    <row r="32" spans="1:8" ht="100.5" customHeight="1" x14ac:dyDescent="0.2">
      <c r="A32" s="962"/>
      <c r="B32" s="106">
        <f>DESCRIPCION!B27</f>
        <v>0</v>
      </c>
      <c r="C32" s="144">
        <f>'CONTROLES Y EVALUACIÓN'!C198</f>
        <v>0</v>
      </c>
      <c r="D32" s="107" t="str">
        <f>'CONTROLES Y EVALUACIÓN'!H198</f>
        <v xml:space="preserve"> </v>
      </c>
      <c r="E32" s="107" t="str">
        <f>'CONTROLES Y EVALUACIÓN'!I198</f>
        <v>Seleccionar</v>
      </c>
      <c r="F32" s="143" t="str">
        <f>'CONTROLES Y EVALUACIÓN'!J198</f>
        <v xml:space="preserve"> </v>
      </c>
      <c r="G32" s="66" t="str">
        <f t="shared" si="6"/>
        <v xml:space="preserve"> </v>
      </c>
      <c r="H32" s="815"/>
    </row>
    <row r="33" spans="1:8" ht="30" customHeight="1" x14ac:dyDescent="0.2">
      <c r="A33" s="1066"/>
      <c r="B33" s="1067"/>
      <c r="C33" s="1067"/>
      <c r="D33" s="1067"/>
      <c r="E33" s="1067"/>
      <c r="F33" s="1068"/>
      <c r="G33" s="146">
        <f>AVERAGE(G30:G32)</f>
        <v>0</v>
      </c>
      <c r="H33" s="815"/>
    </row>
    <row r="34" spans="1:8" ht="107.25" customHeight="1" x14ac:dyDescent="0.2">
      <c r="A34" s="1065" t="str">
        <f>DESCRIPCION!A28</f>
        <v>g</v>
      </c>
      <c r="B34" s="106">
        <f>DESCRIPCION!D28</f>
        <v>0</v>
      </c>
      <c r="C34" s="144">
        <f>'CONTROLES Y EVALUACIÓN'!C209</f>
        <v>0</v>
      </c>
      <c r="D34" s="107" t="str">
        <f>'CONTROLES Y EVALUACIÓN'!H209</f>
        <v xml:space="preserve"> </v>
      </c>
      <c r="E34" s="107" t="str">
        <f>'CONTROLES Y EVALUACIÓN'!I209</f>
        <v>Seleccionar</v>
      </c>
      <c r="F34" s="143" t="str">
        <f>'CONTROLES Y EVALUACIÓN'!J209</f>
        <v xml:space="preserve"> </v>
      </c>
      <c r="G34" s="66" t="str">
        <f>IF(F34="Fuerte",100,IF(F34="Moderado",50,IF(F34="Débil",0," ")))</f>
        <v xml:space="preserve"> </v>
      </c>
      <c r="H34" s="814" t="e">
        <f>IF(G37=100,"Fuerte",IF(AND(G37&gt;=50,G37&lt;=99),"Moderado",IF(AND(G37&gt;0,G37&lt;=49),"Débil"," ")))</f>
        <v>#DIV/0!</v>
      </c>
    </row>
    <row r="35" spans="1:8" ht="108.75" customHeight="1" x14ac:dyDescent="0.2">
      <c r="A35" s="961"/>
      <c r="B35" s="106">
        <f>DESCRIPCION!D29</f>
        <v>0</v>
      </c>
      <c r="C35" s="144">
        <f>'CONTROLES Y EVALUACIÓN'!C220</f>
        <v>0</v>
      </c>
      <c r="D35" s="107" t="str">
        <f>'CONTROLES Y EVALUACIÓN'!H220</f>
        <v xml:space="preserve"> </v>
      </c>
      <c r="E35" s="107" t="str">
        <f>'CONTROLES Y EVALUACIÓN'!I220</f>
        <v>Moderado (Algunas veces se ejecuta)</v>
      </c>
      <c r="F35" s="143" t="str">
        <f>'CONTROLES Y EVALUACIÓN'!J220</f>
        <v xml:space="preserve"> </v>
      </c>
      <c r="G35" s="66" t="str">
        <f t="shared" ref="G35:G36" si="7">IF(F35="Fuerte",100,IF(F35="Moderado",50,IF(F35="Débil",0," ")))</f>
        <v xml:space="preserve"> </v>
      </c>
      <c r="H35" s="815"/>
    </row>
    <row r="36" spans="1:8" ht="111" customHeight="1" x14ac:dyDescent="0.2">
      <c r="A36" s="962"/>
      <c r="B36" s="106">
        <f>DESCRIPCION!D30</f>
        <v>0</v>
      </c>
      <c r="C36" s="144">
        <f>'CONTROLES Y EVALUACIÓN'!C231</f>
        <v>0</v>
      </c>
      <c r="D36" s="107" t="str">
        <f>'CONTROLES Y EVALUACIÓN'!H231</f>
        <v xml:space="preserve"> </v>
      </c>
      <c r="E36" s="107" t="str">
        <f>'CONTROLES Y EVALUACIÓN'!I231</f>
        <v>Seleccionar</v>
      </c>
      <c r="F36" s="143" t="str">
        <f>'CONTROLES Y EVALUACIÓN'!J231</f>
        <v xml:space="preserve"> </v>
      </c>
      <c r="G36" s="66" t="str">
        <f t="shared" si="7"/>
        <v xml:space="preserve"> </v>
      </c>
      <c r="H36" s="815"/>
    </row>
    <row r="37" spans="1:8" ht="31.5" customHeight="1" x14ac:dyDescent="0.2">
      <c r="A37" s="1066"/>
      <c r="B37" s="1067"/>
      <c r="C37" s="1067"/>
      <c r="D37" s="1067"/>
      <c r="E37" s="1067"/>
      <c r="F37" s="1068"/>
      <c r="G37" s="146" t="e">
        <f>AVERAGE(G34:G36)</f>
        <v>#DIV/0!</v>
      </c>
      <c r="H37" s="815"/>
    </row>
    <row r="38" spans="1:8" ht="85.5" customHeight="1" x14ac:dyDescent="0.2">
      <c r="A38" s="1065" t="str">
        <f>DESCRIPCION!A31</f>
        <v>h</v>
      </c>
      <c r="B38" s="106">
        <f>DESCRIPCION!D31</f>
        <v>0</v>
      </c>
      <c r="C38" s="144">
        <f>'CONTROLES Y EVALUACIÓN'!C242</f>
        <v>0</v>
      </c>
      <c r="D38" s="107" t="str">
        <f>'CONTROLES Y EVALUACIÓN'!H242</f>
        <v xml:space="preserve"> </v>
      </c>
      <c r="E38" s="107" t="str">
        <f>'CONTROLES Y EVALUACIÓN'!I242</f>
        <v>Seleccionar</v>
      </c>
      <c r="F38" s="143" t="str">
        <f>'CONTROLES Y EVALUACIÓN'!J242</f>
        <v xml:space="preserve"> </v>
      </c>
      <c r="G38" s="66" t="str">
        <f>IF(F38="Fuerte",100,IF(F38="Moderado",50,IF(F38="Débil",0," ")))</f>
        <v xml:space="preserve"> </v>
      </c>
      <c r="H38" s="814" t="e">
        <f>IF(G41=100,"Fuerte",IF(AND(G41&gt;=50,G41&lt;=99),"Moderado",IF(AND(G41&gt;0,G41&lt;=49),"Débil"," ")))</f>
        <v>#DIV/0!</v>
      </c>
    </row>
    <row r="39" spans="1:8" ht="92.25" customHeight="1" x14ac:dyDescent="0.2">
      <c r="A39" s="961"/>
      <c r="B39" s="106">
        <f>DESCRIPCION!D32</f>
        <v>0</v>
      </c>
      <c r="C39" s="144">
        <f>'CONTROLES Y EVALUACIÓN'!C253</f>
        <v>0</v>
      </c>
      <c r="D39" s="107" t="str">
        <f>'CONTROLES Y EVALUACIÓN'!H253</f>
        <v xml:space="preserve"> </v>
      </c>
      <c r="E39" s="107" t="str">
        <f>'CONTROLES Y EVALUACIÓN'!I253</f>
        <v>Seleccionar</v>
      </c>
      <c r="F39" s="143" t="str">
        <f>'CONTROLES Y EVALUACIÓN'!J253</f>
        <v xml:space="preserve"> </v>
      </c>
      <c r="G39" s="66" t="str">
        <f t="shared" ref="G39" si="8">IF(F39="Fuerte",100,IF(F39="Moderado",50,IF(F39="Débil",0," ")))</f>
        <v xml:space="preserve"> </v>
      </c>
      <c r="H39" s="815"/>
    </row>
    <row r="40" spans="1:8" ht="86.25" customHeight="1" x14ac:dyDescent="0.2">
      <c r="A40" s="962"/>
      <c r="B40" s="106">
        <f>DESCRIPCION!D33</f>
        <v>0</v>
      </c>
      <c r="C40" s="144">
        <f>'CONTROLES Y EVALUACIÓN'!C264</f>
        <v>0</v>
      </c>
      <c r="D40" s="107" t="str">
        <f>'CONTROLES Y EVALUACIÓN'!H264</f>
        <v xml:space="preserve"> </v>
      </c>
      <c r="E40" s="107" t="str">
        <f>'CONTROLES Y EVALUACIÓN'!I264</f>
        <v>Seleccionar</v>
      </c>
      <c r="F40" s="143" t="str">
        <f>'CONTROLES Y EVALUACIÓN'!J264</f>
        <v xml:space="preserve"> </v>
      </c>
      <c r="G40" s="66" t="str">
        <f>IF(F40="Fuerte",100,IF(F40="Moderado",50,IF(F40="Débil",0," ")))</f>
        <v xml:space="preserve"> </v>
      </c>
      <c r="H40" s="815"/>
    </row>
    <row r="41" spans="1:8" ht="28.5" customHeight="1" x14ac:dyDescent="0.2">
      <c r="A41" s="1066"/>
      <c r="B41" s="1067"/>
      <c r="C41" s="1067"/>
      <c r="D41" s="1067"/>
      <c r="E41" s="1067"/>
      <c r="F41" s="1068"/>
      <c r="G41" s="146" t="e">
        <f>AVERAGE(G38:G40)</f>
        <v>#DIV/0!</v>
      </c>
      <c r="H41" s="815"/>
    </row>
    <row r="42" spans="1:8" ht="71.25" customHeight="1" x14ac:dyDescent="0.2">
      <c r="A42" s="1065" t="str">
        <f>DESCRIPCION!A34</f>
        <v>i</v>
      </c>
      <c r="B42" s="106">
        <f>DESCRIPCION!D34</f>
        <v>0</v>
      </c>
      <c r="C42" s="144">
        <f>'CONTROLES Y EVALUACIÓN'!C275</f>
        <v>0</v>
      </c>
      <c r="D42" s="107" t="str">
        <f>'CONTROLES Y EVALUACIÓN'!H275</f>
        <v xml:space="preserve"> </v>
      </c>
      <c r="E42" s="107" t="str">
        <f>'CONTROLES Y EVALUACIÓN'!I275</f>
        <v>Seleccionar</v>
      </c>
      <c r="F42" s="143" t="str">
        <f>'CONTROLES Y EVALUACIÓN'!J275</f>
        <v xml:space="preserve"> </v>
      </c>
      <c r="G42" s="66" t="str">
        <f>IF(F42="Fuerte",100,IF(F42="Moderado",50,IF(F42="Débil",0," ")))</f>
        <v xml:space="preserve"> </v>
      </c>
      <c r="H42" s="814" t="e">
        <f>IF(G45=100,"Fuerte",IF(AND(G45&gt;=50,G45&lt;=99),"Moderado",IF(AND(G45&gt;0,G45&lt;=49),"Débil"," ")))</f>
        <v>#DIV/0!</v>
      </c>
    </row>
    <row r="43" spans="1:8" ht="91.5" customHeight="1" x14ac:dyDescent="0.2">
      <c r="A43" s="961"/>
      <c r="B43" s="106">
        <f>DESCRIPCION!D35</f>
        <v>0</v>
      </c>
      <c r="C43" s="144">
        <f>'CONTROLES Y EVALUACIÓN'!C286</f>
        <v>0</v>
      </c>
      <c r="D43" s="107" t="str">
        <f>'CONTROLES Y EVALUACIÓN'!H286</f>
        <v xml:space="preserve"> </v>
      </c>
      <c r="E43" s="107" t="str">
        <f>'CONTROLES Y EVALUACIÓN'!I286</f>
        <v>Seleccionar</v>
      </c>
      <c r="F43" s="143" t="str">
        <f>'CONTROLES Y EVALUACIÓN'!J286</f>
        <v xml:space="preserve"> </v>
      </c>
      <c r="G43" s="66" t="str">
        <f t="shared" ref="G43:G44" si="9">IF(F43="Fuerte",100,IF(F43="Moderado",50,IF(F43="Débil",0," ")))</f>
        <v xml:space="preserve"> </v>
      </c>
      <c r="H43" s="815"/>
    </row>
    <row r="44" spans="1:8" ht="85.5" customHeight="1" x14ac:dyDescent="0.2">
      <c r="A44" s="962"/>
      <c r="B44" s="106">
        <f>DESCRIPCION!D36</f>
        <v>0</v>
      </c>
      <c r="C44" s="144">
        <f>'CONTROLES Y EVALUACIÓN'!C297</f>
        <v>0</v>
      </c>
      <c r="D44" s="107" t="str">
        <f>'CONTROLES Y EVALUACIÓN'!H297</f>
        <v xml:space="preserve"> </v>
      </c>
      <c r="E44" s="107" t="str">
        <f>'CONTROLES Y EVALUACIÓN'!I297</f>
        <v>Seleccionar</v>
      </c>
      <c r="F44" s="143" t="str">
        <f>'CONTROLES Y EVALUACIÓN'!J297</f>
        <v xml:space="preserve"> </v>
      </c>
      <c r="G44" s="66" t="str">
        <f t="shared" si="9"/>
        <v xml:space="preserve"> </v>
      </c>
      <c r="H44" s="815"/>
    </row>
    <row r="45" spans="1:8" ht="33.75" customHeight="1" x14ac:dyDescent="0.2">
      <c r="A45" s="1066"/>
      <c r="B45" s="1067"/>
      <c r="C45" s="1067"/>
      <c r="D45" s="1067"/>
      <c r="E45" s="1067"/>
      <c r="F45" s="1068"/>
      <c r="G45" s="146" t="e">
        <f>AVERAGE(G42:G44)</f>
        <v>#DIV/0!</v>
      </c>
      <c r="H45" s="815"/>
    </row>
    <row r="46" spans="1:8" ht="107.25" customHeight="1" x14ac:dyDescent="0.2">
      <c r="A46" s="1053" t="str">
        <f>DESCRIPCION!A37</f>
        <v>j</v>
      </c>
      <c r="B46" s="106">
        <f>DESCRIPCION!D37</f>
        <v>0</v>
      </c>
      <c r="C46" s="144">
        <f>'CONTROLES Y EVALUACIÓN'!C308</f>
        <v>0</v>
      </c>
      <c r="D46" s="107" t="str">
        <f>'CONTROLES Y EVALUACIÓN'!H308</f>
        <v xml:space="preserve"> </v>
      </c>
      <c r="E46" s="107" t="str">
        <f>'CONTROLES Y EVALUACIÓN'!I308</f>
        <v>Seleccionar</v>
      </c>
      <c r="F46" s="143" t="str">
        <f>'CONTROLES Y EVALUACIÓN'!J308</f>
        <v xml:space="preserve"> </v>
      </c>
      <c r="G46" s="66" t="str">
        <f>IF(F46="Fuerte",100,IF(F46="Moderado",50,IF(F46="Débil",0," ")))</f>
        <v xml:space="preserve"> </v>
      </c>
      <c r="H46" s="814" t="e">
        <f>IF(G49=100,"Fuerte",IF(AND(G49&gt;=50,G49&lt;=99),"Moderado",IF(AND(G49&gt;0,G49&lt;=49),"Débil"," ")))</f>
        <v>#DIV/0!</v>
      </c>
    </row>
    <row r="47" spans="1:8" ht="99.75" customHeight="1" x14ac:dyDescent="0.2">
      <c r="A47" s="1054"/>
      <c r="B47" s="106">
        <f>DESCRIPCION!D38</f>
        <v>0</v>
      </c>
      <c r="C47" s="144">
        <f>'CONTROLES Y EVALUACIÓN'!C319</f>
        <v>0</v>
      </c>
      <c r="D47" s="107" t="str">
        <f>'CONTROLES Y EVALUACIÓN'!H319</f>
        <v xml:space="preserve"> </v>
      </c>
      <c r="E47" s="107" t="str">
        <f>'CONTROLES Y EVALUACIÓN'!I319</f>
        <v>Fuerte (Siempre se Ejecuta)</v>
      </c>
      <c r="F47" s="143" t="str">
        <f>'CONTROLES Y EVALUACIÓN'!J319</f>
        <v xml:space="preserve"> </v>
      </c>
      <c r="G47" s="66" t="str">
        <f t="shared" ref="G47:G48" si="10">IF(F47="Fuerte",100,IF(F47="Moderado",50,IF(F47="Débil",0," ")))</f>
        <v xml:space="preserve"> </v>
      </c>
      <c r="H47" s="815"/>
    </row>
    <row r="48" spans="1:8" ht="96" customHeight="1" x14ac:dyDescent="0.2">
      <c r="A48" s="1055"/>
      <c r="B48" s="106">
        <f>DESCRIPCION!D39</f>
        <v>0</v>
      </c>
      <c r="C48" s="144">
        <f>'CONTROLES Y EVALUACIÓN'!C330</f>
        <v>0</v>
      </c>
      <c r="D48" s="107" t="str">
        <f>'CONTROLES Y EVALUACIÓN'!H330</f>
        <v xml:space="preserve"> </v>
      </c>
      <c r="E48" s="107" t="str">
        <f>'CONTROLES Y EVALUACIÓN'!I330</f>
        <v>Seleccionar</v>
      </c>
      <c r="F48" s="143" t="str">
        <f>'CONTROLES Y EVALUACIÓN'!J330</f>
        <v xml:space="preserve"> </v>
      </c>
      <c r="G48" s="66" t="str">
        <f t="shared" si="10"/>
        <v xml:space="preserve"> </v>
      </c>
      <c r="H48" s="815"/>
    </row>
    <row r="49" spans="1:8" ht="30.75" customHeight="1" thickBot="1" x14ac:dyDescent="0.25">
      <c r="A49" s="1056"/>
      <c r="B49" s="1057"/>
      <c r="C49" s="1057"/>
      <c r="D49" s="1057"/>
      <c r="E49" s="1057"/>
      <c r="F49" s="1058"/>
      <c r="G49" s="147" t="e">
        <f>AVERAGE(G46:G48)</f>
        <v>#DIV/0!</v>
      </c>
      <c r="H49" s="816"/>
    </row>
  </sheetData>
  <sheetProtection selectLockedCells="1"/>
  <mergeCells count="44">
    <mergeCell ref="A18:F18"/>
    <mergeCell ref="H15:H18"/>
    <mergeCell ref="H9:H10"/>
    <mergeCell ref="A11:A13"/>
    <mergeCell ref="A15:A17"/>
    <mergeCell ref="H11:H14"/>
    <mergeCell ref="A14:F14"/>
    <mergeCell ref="A19:A24"/>
    <mergeCell ref="H19:H25"/>
    <mergeCell ref="E3:G3"/>
    <mergeCell ref="E4:G4"/>
    <mergeCell ref="H1:H4"/>
    <mergeCell ref="A1:A4"/>
    <mergeCell ref="B9:B10"/>
    <mergeCell ref="D9:D10"/>
    <mergeCell ref="B1:D2"/>
    <mergeCell ref="B3:D4"/>
    <mergeCell ref="A9:A10"/>
    <mergeCell ref="C9:C10"/>
    <mergeCell ref="E9:E10"/>
    <mergeCell ref="E1:G1"/>
    <mergeCell ref="E2:G2"/>
    <mergeCell ref="F9:G10"/>
    <mergeCell ref="A37:F37"/>
    <mergeCell ref="A25:F25"/>
    <mergeCell ref="A26:A28"/>
    <mergeCell ref="H26:H29"/>
    <mergeCell ref="A29:F29"/>
    <mergeCell ref="A46:A48"/>
    <mergeCell ref="H46:H49"/>
    <mergeCell ref="A49:F49"/>
    <mergeCell ref="A6:H6"/>
    <mergeCell ref="A7:H7"/>
    <mergeCell ref="A38:A40"/>
    <mergeCell ref="H38:H41"/>
    <mergeCell ref="A41:F41"/>
    <mergeCell ref="A42:A44"/>
    <mergeCell ref="H42:H45"/>
    <mergeCell ref="A45:F45"/>
    <mergeCell ref="A30:A32"/>
    <mergeCell ref="H30:H33"/>
    <mergeCell ref="A33:F33"/>
    <mergeCell ref="A34:A36"/>
    <mergeCell ref="H34:H37"/>
  </mergeCells>
  <pageMargins left="0.7" right="0.7" top="0.75" bottom="0.75" header="0.3" footer="0.3"/>
  <pageSetup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tint="-0.499984740745262"/>
  </sheetPr>
  <dimension ref="A1:X243"/>
  <sheetViews>
    <sheetView topLeftCell="A70" zoomScale="85" zoomScaleNormal="85" workbookViewId="0">
      <selection activeCell="M77" sqref="M77"/>
    </sheetView>
  </sheetViews>
  <sheetFormatPr baseColWidth="10" defaultRowHeight="15" x14ac:dyDescent="0.25"/>
  <cols>
    <col min="8" max="8" width="10.5703125" customWidth="1"/>
    <col min="9" max="9" width="10.42578125" customWidth="1"/>
    <col min="11" max="11" width="16" customWidth="1"/>
  </cols>
  <sheetData>
    <row r="1" spans="1:12" ht="15" customHeight="1" x14ac:dyDescent="0.25">
      <c r="A1" s="545"/>
      <c r="B1" s="918"/>
      <c r="C1" s="506" t="str">
        <f>CONTEXTO!B1</f>
        <v>PROCESO: GESTION CONTRACTUAL</v>
      </c>
      <c r="D1" s="506"/>
      <c r="E1" s="506"/>
      <c r="F1" s="506"/>
      <c r="G1" s="512" t="s">
        <v>486</v>
      </c>
      <c r="H1" s="512"/>
      <c r="I1" s="512"/>
      <c r="J1" s="916"/>
      <c r="K1" s="430"/>
      <c r="L1" s="1"/>
    </row>
    <row r="2" spans="1:12" x14ac:dyDescent="0.25">
      <c r="A2" s="546"/>
      <c r="B2" s="540"/>
      <c r="C2" s="507"/>
      <c r="D2" s="507"/>
      <c r="E2" s="507"/>
      <c r="F2" s="507"/>
      <c r="G2" s="517" t="s">
        <v>504</v>
      </c>
      <c r="H2" s="517"/>
      <c r="I2" s="517"/>
      <c r="J2" s="917"/>
      <c r="K2" s="431"/>
      <c r="L2" s="1"/>
    </row>
    <row r="3" spans="1:12" ht="15" customHeight="1" x14ac:dyDescent="0.25">
      <c r="A3" s="546"/>
      <c r="B3" s="540"/>
      <c r="C3" s="507" t="s">
        <v>32</v>
      </c>
      <c r="D3" s="507"/>
      <c r="E3" s="507"/>
      <c r="F3" s="507"/>
      <c r="G3" s="517" t="s">
        <v>488</v>
      </c>
      <c r="H3" s="517"/>
      <c r="I3" s="517"/>
      <c r="J3" s="917"/>
      <c r="K3" s="431"/>
      <c r="L3" s="1"/>
    </row>
    <row r="4" spans="1:12" x14ac:dyDescent="0.25">
      <c r="A4" s="546"/>
      <c r="B4" s="540"/>
      <c r="C4" s="507"/>
      <c r="D4" s="507"/>
      <c r="E4" s="507"/>
      <c r="F4" s="507"/>
      <c r="G4" s="517" t="s">
        <v>508</v>
      </c>
      <c r="H4" s="517"/>
      <c r="I4" s="517"/>
      <c r="J4" s="917"/>
      <c r="K4" s="431"/>
      <c r="L4" s="1"/>
    </row>
    <row r="5" spans="1:12" ht="15.75" x14ac:dyDescent="0.25">
      <c r="A5" s="493"/>
      <c r="B5" s="494"/>
      <c r="C5" s="494"/>
      <c r="D5" s="494"/>
      <c r="E5" s="494"/>
      <c r="F5" s="494"/>
      <c r="G5" s="494"/>
      <c r="H5" s="494"/>
      <c r="I5" s="494"/>
      <c r="J5" s="494"/>
      <c r="K5" s="495"/>
      <c r="L5" s="1"/>
    </row>
    <row r="6" spans="1:12" x14ac:dyDescent="0.25">
      <c r="A6" s="925" t="s">
        <v>119</v>
      </c>
      <c r="B6" s="926"/>
      <c r="C6" s="926"/>
      <c r="D6" s="926"/>
      <c r="E6" s="926"/>
      <c r="F6" s="926"/>
      <c r="G6" s="926"/>
      <c r="H6" s="926"/>
      <c r="I6" s="926"/>
      <c r="J6" s="926"/>
      <c r="K6" s="927"/>
      <c r="L6" s="1"/>
    </row>
    <row r="7" spans="1:12" x14ac:dyDescent="0.25">
      <c r="A7" s="925"/>
      <c r="B7" s="926"/>
      <c r="C7" s="926"/>
      <c r="D7" s="926"/>
      <c r="E7" s="926"/>
      <c r="F7" s="926"/>
      <c r="G7" s="926"/>
      <c r="H7" s="926"/>
      <c r="I7" s="926"/>
      <c r="J7" s="926"/>
      <c r="K7" s="927"/>
      <c r="L7" s="1"/>
    </row>
    <row r="8" spans="1:12" x14ac:dyDescent="0.25">
      <c r="A8" s="921" t="str">
        <f>CONTEXTO!A8</f>
        <v>PROCESO: GESTIÓN CONTRACTUAL</v>
      </c>
      <c r="B8" s="497"/>
      <c r="C8" s="497"/>
      <c r="D8" s="497"/>
      <c r="E8" s="497"/>
      <c r="F8" s="497"/>
      <c r="G8" s="497"/>
      <c r="H8" s="497"/>
      <c r="I8" s="497"/>
      <c r="J8" s="497"/>
      <c r="K8" s="498"/>
      <c r="L8" s="1"/>
    </row>
    <row r="9" spans="1:12" ht="56.25" customHeight="1" thickBot="1" x14ac:dyDescent="0.3">
      <c r="A9" s="1110" t="str">
        <f>CONTEXTO!A9</f>
        <v>OBJETIVO: CONTRIBUIR ANUALMENTE EN LA GESTION DE ADQUISICION DE BIENES Y SERVICIOS REQUERIDOS EN LA OPERACIÓN DE LOS PROCESOS DE LA ENTIDAD CUMPLIENDO LA NORMATIVIDAD CONTRACTUAL VIGENTE.</v>
      </c>
      <c r="B9" s="1111"/>
      <c r="C9" s="1111"/>
      <c r="D9" s="1111"/>
      <c r="E9" s="1111"/>
      <c r="F9" s="1111"/>
      <c r="G9" s="1111"/>
      <c r="H9" s="1111"/>
      <c r="I9" s="1111"/>
      <c r="J9" s="1111"/>
      <c r="K9" s="1112"/>
      <c r="L9" s="1"/>
    </row>
    <row r="10" spans="1:12" ht="15.75" thickBot="1" x14ac:dyDescent="0.3">
      <c r="A10" s="919"/>
      <c r="B10" s="920"/>
      <c r="C10" s="920"/>
      <c r="D10" s="920"/>
      <c r="E10" s="920"/>
      <c r="F10" s="920"/>
      <c r="G10" s="920"/>
      <c r="H10" s="920"/>
      <c r="I10" s="920"/>
      <c r="J10" s="920"/>
      <c r="K10" s="920"/>
      <c r="L10" s="62"/>
    </row>
    <row r="11" spans="1:12" ht="15.75" customHeight="1" thickBot="1" x14ac:dyDescent="0.3">
      <c r="A11" s="1107" t="s">
        <v>120</v>
      </c>
      <c r="B11" s="1101">
        <f>DESCRIPCION!A10</f>
        <v>0</v>
      </c>
      <c r="C11" s="1101"/>
      <c r="D11" s="1101"/>
      <c r="E11" s="1101"/>
      <c r="F11" s="1101"/>
      <c r="G11" s="1101"/>
      <c r="H11" s="1102"/>
      <c r="I11" s="1099" t="s">
        <v>348</v>
      </c>
      <c r="J11" s="1100"/>
      <c r="K11" s="156" t="str">
        <f>IF(J18="x","EXTREMA",IF(J20="x","ALTA",IF(J22="x","MODERADA",IF(J24="x","BAJA",""))))</f>
        <v>ALTA</v>
      </c>
      <c r="L11" s="1"/>
    </row>
    <row r="12" spans="1:12" ht="37.5" customHeight="1" thickBot="1" x14ac:dyDescent="0.3">
      <c r="A12" s="1108"/>
      <c r="B12" s="1103"/>
      <c r="C12" s="1103"/>
      <c r="D12" s="1103"/>
      <c r="E12" s="1103"/>
      <c r="F12" s="1103"/>
      <c r="G12" s="1103"/>
      <c r="H12" s="1104"/>
      <c r="I12" s="1094" t="s">
        <v>349</v>
      </c>
      <c r="J12" s="1095"/>
      <c r="K12" s="207" t="str">
        <f>'VALORACION RIESGOS INHERENTES'!K11</f>
        <v>ALTA</v>
      </c>
      <c r="L12" s="1"/>
    </row>
    <row r="13" spans="1:12" ht="16.5" thickBot="1" x14ac:dyDescent="0.3">
      <c r="A13" s="1109"/>
      <c r="B13" s="869" t="s">
        <v>299</v>
      </c>
      <c r="C13" s="870"/>
      <c r="D13" s="870"/>
      <c r="E13" s="870"/>
      <c r="F13" s="870"/>
      <c r="G13" s="870"/>
      <c r="H13" s="870"/>
      <c r="I13" s="870"/>
      <c r="J13" s="873"/>
      <c r="K13" s="288" t="str">
        <f>'EVALUACIÓN SOLIDEZ CONTROLES'!H11</f>
        <v>Fuerte</v>
      </c>
      <c r="L13" s="1"/>
    </row>
    <row r="14" spans="1:12" ht="16.5" thickBot="1" x14ac:dyDescent="0.3">
      <c r="A14" s="280" t="s">
        <v>122</v>
      </c>
      <c r="B14" s="281"/>
      <c r="C14" s="281"/>
      <c r="D14" s="282"/>
      <c r="E14" s="1096" t="s">
        <v>128</v>
      </c>
      <c r="F14" s="1097"/>
      <c r="G14" s="1098"/>
      <c r="H14" s="869" t="s">
        <v>351</v>
      </c>
      <c r="I14" s="873"/>
      <c r="J14" s="874" t="s">
        <v>133</v>
      </c>
      <c r="K14" s="875"/>
      <c r="L14" s="1"/>
    </row>
    <row r="15" spans="1:12" ht="47.25" customHeight="1" x14ac:dyDescent="0.25">
      <c r="A15" s="191"/>
      <c r="B15" s="169"/>
      <c r="C15" s="192"/>
      <c r="D15" s="169"/>
      <c r="E15" s="169"/>
      <c r="F15" s="169"/>
      <c r="G15" s="169"/>
      <c r="H15" s="169"/>
      <c r="I15" s="169"/>
      <c r="J15" s="187"/>
      <c r="K15" s="188"/>
      <c r="L15" s="1"/>
    </row>
    <row r="16" spans="1:12" ht="39" customHeight="1" x14ac:dyDescent="0.25">
      <c r="A16" s="855" t="s">
        <v>122</v>
      </c>
      <c r="B16" s="169">
        <v>5</v>
      </c>
      <c r="C16" s="856"/>
      <c r="D16" s="835"/>
      <c r="E16" s="836"/>
      <c r="F16" s="836"/>
      <c r="G16" s="836"/>
      <c r="H16" s="169"/>
      <c r="I16" s="169"/>
      <c r="J16" s="850" t="s">
        <v>121</v>
      </c>
      <c r="K16" s="851"/>
      <c r="L16" s="1"/>
    </row>
    <row r="17" spans="1:24" x14ac:dyDescent="0.25">
      <c r="A17" s="855"/>
      <c r="B17" s="169" t="s">
        <v>124</v>
      </c>
      <c r="C17" s="857"/>
      <c r="D17" s="835"/>
      <c r="E17" s="836"/>
      <c r="F17" s="836"/>
      <c r="G17" s="836"/>
      <c r="H17" s="169"/>
      <c r="I17" s="169"/>
      <c r="J17" s="171"/>
      <c r="K17" s="172"/>
      <c r="L17" s="1"/>
    </row>
    <row r="18" spans="1:24" ht="27.75" x14ac:dyDescent="0.25">
      <c r="A18" s="855"/>
      <c r="B18" s="169">
        <v>4</v>
      </c>
      <c r="C18" s="858"/>
      <c r="D18" s="835"/>
      <c r="E18" s="835"/>
      <c r="F18" s="848"/>
      <c r="G18" s="836"/>
      <c r="H18" s="169"/>
      <c r="I18" s="169"/>
      <c r="J18" s="178" t="str">
        <f xml:space="preserve"> IF(OR(E16="X",F16="X",G16="x",F18="x",G18="X",F20="X",G20="X",G22="X" ),"x","")</f>
        <v/>
      </c>
      <c r="K18" s="172" t="s">
        <v>123</v>
      </c>
      <c r="L18" s="1"/>
    </row>
    <row r="19" spans="1:24" ht="27.75" x14ac:dyDescent="0.25">
      <c r="A19" s="855"/>
      <c r="B19" s="169" t="s">
        <v>126</v>
      </c>
      <c r="C19" s="859"/>
      <c r="D19" s="835"/>
      <c r="E19" s="835"/>
      <c r="F19" s="848"/>
      <c r="G19" s="836"/>
      <c r="H19" s="169"/>
      <c r="I19" s="169"/>
      <c r="J19" s="179"/>
      <c r="K19" s="172"/>
      <c r="L19" s="1"/>
    </row>
    <row r="20" spans="1:24" ht="27.75" x14ac:dyDescent="0.25">
      <c r="A20" s="855"/>
      <c r="B20" s="169">
        <v>3</v>
      </c>
      <c r="C20" s="838"/>
      <c r="D20" s="833"/>
      <c r="E20" s="834" t="s">
        <v>347</v>
      </c>
      <c r="F20" s="848"/>
      <c r="G20" s="836"/>
      <c r="H20" s="169"/>
      <c r="I20" s="169"/>
      <c r="J20" s="180" t="str">
        <f xml:space="preserve"> IF(OR(C16="X",D16="X",D18="x",E18="x",E20="X",F22="X",F24="X",G24="X" ),"x","")</f>
        <v>x</v>
      </c>
      <c r="K20" s="172" t="s">
        <v>125</v>
      </c>
      <c r="L20" s="1"/>
      <c r="X20" s="41"/>
    </row>
    <row r="21" spans="1:24" ht="27.75" x14ac:dyDescent="0.25">
      <c r="A21" s="855"/>
      <c r="B21" s="169" t="s">
        <v>128</v>
      </c>
      <c r="C21" s="849"/>
      <c r="D21" s="833"/>
      <c r="E21" s="835"/>
      <c r="F21" s="848"/>
      <c r="G21" s="836"/>
      <c r="H21" s="169"/>
      <c r="I21" s="169"/>
      <c r="J21" s="181"/>
      <c r="K21" s="172"/>
      <c r="L21" s="1"/>
    </row>
    <row r="22" spans="1:24" ht="27.75" x14ac:dyDescent="0.25">
      <c r="A22" s="855"/>
      <c r="B22" s="169">
        <v>2</v>
      </c>
      <c r="C22" s="838"/>
      <c r="D22" s="831"/>
      <c r="E22" s="832"/>
      <c r="F22" s="834"/>
      <c r="G22" s="836"/>
      <c r="H22" s="169"/>
      <c r="I22" s="169"/>
      <c r="J22" s="182" t="str">
        <f xml:space="preserve"> IF(OR(C18="X",D20="X",E22="x",E24="x" ),"x","")</f>
        <v/>
      </c>
      <c r="K22" s="172" t="s">
        <v>127</v>
      </c>
      <c r="L22" s="1"/>
    </row>
    <row r="23" spans="1:24" ht="27.75" x14ac:dyDescent="0.25">
      <c r="A23" s="855"/>
      <c r="B23" s="169" t="s">
        <v>250</v>
      </c>
      <c r="C23" s="849"/>
      <c r="D23" s="831"/>
      <c r="E23" s="833"/>
      <c r="F23" s="835"/>
      <c r="G23" s="836"/>
      <c r="H23" s="169"/>
      <c r="I23" s="169"/>
      <c r="J23" s="181"/>
      <c r="K23" s="172"/>
      <c r="L23" s="1"/>
    </row>
    <row r="24" spans="1:24" ht="27.75" x14ac:dyDescent="0.25">
      <c r="A24" s="855"/>
      <c r="B24" s="169">
        <v>1</v>
      </c>
      <c r="C24" s="838"/>
      <c r="D24" s="840"/>
      <c r="E24" s="842"/>
      <c r="F24" s="844"/>
      <c r="G24" s="846"/>
      <c r="H24" s="169"/>
      <c r="I24" s="169"/>
      <c r="J24" s="183" t="str">
        <f xml:space="preserve"> IF(OR(C20="X",C22="X",C24="x",D22="x",D24="x" ),"x","")</f>
        <v/>
      </c>
      <c r="K24" s="172" t="s">
        <v>129</v>
      </c>
      <c r="L24" s="1"/>
    </row>
    <row r="25" spans="1:24" x14ac:dyDescent="0.25">
      <c r="A25" s="855"/>
      <c r="B25" s="169" t="s">
        <v>130</v>
      </c>
      <c r="C25" s="839"/>
      <c r="D25" s="841"/>
      <c r="E25" s="843"/>
      <c r="F25" s="845"/>
      <c r="G25" s="847"/>
      <c r="H25" s="169"/>
      <c r="I25" s="169"/>
      <c r="J25" s="154"/>
      <c r="K25" s="155"/>
      <c r="L25" s="1"/>
    </row>
    <row r="26" spans="1:24" x14ac:dyDescent="0.25">
      <c r="A26" s="191"/>
      <c r="B26" s="169"/>
      <c r="C26" s="169">
        <v>1</v>
      </c>
      <c r="D26" s="169">
        <v>2</v>
      </c>
      <c r="E26" s="169">
        <v>3</v>
      </c>
      <c r="F26" s="169">
        <v>4</v>
      </c>
      <c r="G26" s="169">
        <v>5</v>
      </c>
      <c r="H26" s="169"/>
      <c r="I26" s="169"/>
      <c r="J26" s="929"/>
      <c r="K26" s="930"/>
      <c r="L26" s="1"/>
    </row>
    <row r="27" spans="1:24" x14ac:dyDescent="0.25">
      <c r="A27" s="191"/>
      <c r="B27" s="169"/>
      <c r="C27" s="169" t="s">
        <v>131</v>
      </c>
      <c r="D27" s="169" t="s">
        <v>132</v>
      </c>
      <c r="E27" s="169" t="s">
        <v>133</v>
      </c>
      <c r="F27" s="169" t="s">
        <v>134</v>
      </c>
      <c r="G27" s="169" t="s">
        <v>135</v>
      </c>
      <c r="H27" s="169"/>
      <c r="I27" s="169"/>
      <c r="J27" s="169"/>
      <c r="K27" s="188"/>
      <c r="L27" s="1"/>
    </row>
    <row r="28" spans="1:24" ht="15" customHeight="1" x14ac:dyDescent="0.25">
      <c r="A28" s="191"/>
      <c r="B28" s="169"/>
      <c r="C28" s="837" t="s">
        <v>136</v>
      </c>
      <c r="D28" s="837"/>
      <c r="E28" s="837"/>
      <c r="F28" s="837"/>
      <c r="G28" s="837"/>
      <c r="H28" s="169"/>
      <c r="I28" s="169"/>
      <c r="J28" s="169"/>
      <c r="K28" s="188"/>
      <c r="L28" s="1"/>
    </row>
    <row r="29" spans="1:24" ht="15" customHeight="1" x14ac:dyDescent="0.25">
      <c r="A29" s="191"/>
      <c r="B29" s="169"/>
      <c r="C29" s="837"/>
      <c r="D29" s="837"/>
      <c r="E29" s="837"/>
      <c r="F29" s="837"/>
      <c r="G29" s="837"/>
      <c r="H29" s="169"/>
      <c r="I29" s="169"/>
      <c r="J29" s="169"/>
      <c r="K29" s="188"/>
      <c r="L29" s="1"/>
    </row>
    <row r="30" spans="1:24" ht="15.75" thickBot="1" x14ac:dyDescent="0.3">
      <c r="A30" s="193"/>
      <c r="B30" s="194"/>
      <c r="C30" s="194"/>
      <c r="D30" s="194"/>
      <c r="E30" s="194"/>
      <c r="F30" s="194"/>
      <c r="G30" s="194"/>
      <c r="H30" s="194"/>
      <c r="I30" s="194"/>
      <c r="J30" s="194"/>
      <c r="K30" s="195"/>
      <c r="L30" s="1"/>
    </row>
    <row r="31" spans="1:24" ht="15.75" thickBot="1" x14ac:dyDescent="0.3">
      <c r="A31" s="1"/>
      <c r="B31" s="1"/>
      <c r="C31" s="1"/>
      <c r="D31" s="1"/>
      <c r="E31" s="1"/>
      <c r="F31" s="1"/>
      <c r="G31" s="1"/>
      <c r="H31" s="1"/>
      <c r="I31" s="1"/>
      <c r="J31" s="1"/>
      <c r="K31" s="1"/>
      <c r="L31" s="1"/>
    </row>
    <row r="32" spans="1:24" ht="15.75" customHeight="1" thickBot="1" x14ac:dyDescent="0.3">
      <c r="A32" s="1107" t="s">
        <v>120</v>
      </c>
      <c r="B32" s="1105" t="str">
        <f>DESCRIPCION!A13</f>
        <v>Posibilidad de que se presente direccionamiento de los procesos de contratación a favor de terceros</v>
      </c>
      <c r="C32" s="1101"/>
      <c r="D32" s="1101"/>
      <c r="E32" s="1101"/>
      <c r="F32" s="1101"/>
      <c r="G32" s="1101"/>
      <c r="H32" s="1102"/>
      <c r="I32" s="1099" t="s">
        <v>348</v>
      </c>
      <c r="J32" s="1100"/>
      <c r="K32" s="151" t="str">
        <f>IF(J39="x","EXTREMA",IF(J41="x","ALTA",IF(J43="x","MODERADA",IF(J45="x","BAJA",""))))</f>
        <v>EXTREMA</v>
      </c>
      <c r="L32" s="1"/>
    </row>
    <row r="33" spans="1:12" ht="54.75" customHeight="1" thickBot="1" x14ac:dyDescent="0.3">
      <c r="A33" s="1108"/>
      <c r="B33" s="1106"/>
      <c r="C33" s="1103"/>
      <c r="D33" s="1103"/>
      <c r="E33" s="1103"/>
      <c r="F33" s="1103"/>
      <c r="G33" s="1103"/>
      <c r="H33" s="1104"/>
      <c r="I33" s="1094" t="s">
        <v>349</v>
      </c>
      <c r="J33" s="1095"/>
      <c r="K33" s="208" t="str">
        <f>'VALORACION RIESGOS INHERENTES'!K31</f>
        <v>EXTREMA</v>
      </c>
      <c r="L33" s="1"/>
    </row>
    <row r="34" spans="1:12" ht="16.5" thickBot="1" x14ac:dyDescent="0.3">
      <c r="A34" s="1109"/>
      <c r="B34" s="869" t="s">
        <v>299</v>
      </c>
      <c r="C34" s="870"/>
      <c r="D34" s="870"/>
      <c r="E34" s="870"/>
      <c r="F34" s="870"/>
      <c r="G34" s="870"/>
      <c r="H34" s="870"/>
      <c r="I34" s="870"/>
      <c r="J34" s="873"/>
      <c r="K34" s="288" t="str">
        <f>'EVALUACIÓN SOLIDEZ CONTROLES'!H15</f>
        <v>Fuerte</v>
      </c>
      <c r="L34" s="1"/>
    </row>
    <row r="35" spans="1:12" ht="16.5" thickBot="1" x14ac:dyDescent="0.3">
      <c r="A35" s="280" t="s">
        <v>122</v>
      </c>
      <c r="B35" s="281"/>
      <c r="C35" s="281"/>
      <c r="D35" s="282"/>
      <c r="E35" s="1096" t="s">
        <v>126</v>
      </c>
      <c r="F35" s="1097"/>
      <c r="G35" s="1098"/>
      <c r="H35" s="869" t="s">
        <v>351</v>
      </c>
      <c r="I35" s="873"/>
      <c r="J35" s="874" t="s">
        <v>135</v>
      </c>
      <c r="K35" s="875"/>
      <c r="L35" s="1"/>
    </row>
    <row r="36" spans="1:12" ht="39" customHeight="1" thickBot="1" x14ac:dyDescent="0.3">
      <c r="A36" s="186"/>
      <c r="B36" s="185"/>
      <c r="C36" s="185"/>
      <c r="D36" s="185"/>
      <c r="E36" s="185"/>
      <c r="F36" s="185"/>
      <c r="G36" s="185"/>
      <c r="H36" s="185"/>
      <c r="I36" s="185"/>
      <c r="J36" s="187"/>
      <c r="K36" s="188"/>
      <c r="L36" s="1"/>
    </row>
    <row r="37" spans="1:12" ht="28.5" customHeight="1" thickBot="1" x14ac:dyDescent="0.3">
      <c r="A37" s="900" t="s">
        <v>122</v>
      </c>
      <c r="B37" s="184">
        <v>5</v>
      </c>
      <c r="C37" s="1113"/>
      <c r="D37" s="902"/>
      <c r="E37" s="896"/>
      <c r="F37" s="896"/>
      <c r="G37" s="896"/>
      <c r="H37" s="185"/>
      <c r="I37" s="185"/>
      <c r="J37" s="898" t="s">
        <v>121</v>
      </c>
      <c r="K37" s="899"/>
      <c r="L37" s="1"/>
    </row>
    <row r="38" spans="1:12" ht="15.75" thickBot="1" x14ac:dyDescent="0.3">
      <c r="A38" s="900"/>
      <c r="B38" s="184" t="s">
        <v>124</v>
      </c>
      <c r="C38" s="901"/>
      <c r="D38" s="902"/>
      <c r="E38" s="896"/>
      <c r="F38" s="896"/>
      <c r="G38" s="896"/>
      <c r="H38" s="185"/>
      <c r="I38" s="185"/>
      <c r="J38" s="189"/>
      <c r="K38" s="20"/>
      <c r="L38" s="1"/>
    </row>
    <row r="39" spans="1:12" ht="29.25" thickBot="1" x14ac:dyDescent="0.3">
      <c r="A39" s="900"/>
      <c r="B39" s="184">
        <v>4</v>
      </c>
      <c r="C39" s="903"/>
      <c r="D39" s="902"/>
      <c r="E39" s="902"/>
      <c r="F39" s="904"/>
      <c r="G39" s="896" t="s">
        <v>347</v>
      </c>
      <c r="H39" s="185"/>
      <c r="I39" s="185"/>
      <c r="J39" s="199" t="str">
        <f xml:space="preserve"> IF(OR(E37="X",F37="X",G37="x",F39="x",G39="X",F41="X",G41="X",G43="X" ),"x","")</f>
        <v>x</v>
      </c>
      <c r="K39" s="20" t="s">
        <v>123</v>
      </c>
      <c r="L39" s="1"/>
    </row>
    <row r="40" spans="1:12" ht="29.25" thickBot="1" x14ac:dyDescent="0.3">
      <c r="A40" s="900"/>
      <c r="B40" s="184" t="s">
        <v>126</v>
      </c>
      <c r="C40" s="903"/>
      <c r="D40" s="902"/>
      <c r="E40" s="902"/>
      <c r="F40" s="905"/>
      <c r="G40" s="896"/>
      <c r="H40" s="185"/>
      <c r="I40" s="185"/>
      <c r="J40" s="200"/>
      <c r="K40" s="20"/>
      <c r="L40" s="1"/>
    </row>
    <row r="41" spans="1:12" ht="29.25" thickBot="1" x14ac:dyDescent="0.3">
      <c r="A41" s="900"/>
      <c r="B41" s="184">
        <v>3</v>
      </c>
      <c r="C41" s="906"/>
      <c r="D41" s="893"/>
      <c r="E41" s="907"/>
      <c r="F41" s="904"/>
      <c r="G41" s="896"/>
      <c r="H41" s="185"/>
      <c r="I41" s="185"/>
      <c r="J41" s="201" t="str">
        <f xml:space="preserve"> IF(OR(C37="X",D37="X",D39="x",E39="x",E41="X",F43="X",F45="X",G45="X" ),"x","")</f>
        <v/>
      </c>
      <c r="K41" s="20" t="s">
        <v>125</v>
      </c>
      <c r="L41" s="1"/>
    </row>
    <row r="42" spans="1:12" ht="29.25" thickBot="1" x14ac:dyDescent="0.3">
      <c r="A42" s="900"/>
      <c r="B42" s="184" t="s">
        <v>128</v>
      </c>
      <c r="C42" s="906"/>
      <c r="D42" s="893"/>
      <c r="E42" s="902"/>
      <c r="F42" s="905"/>
      <c r="G42" s="896"/>
      <c r="H42" s="185"/>
      <c r="I42" s="185"/>
      <c r="J42" s="202"/>
      <c r="K42" s="20"/>
      <c r="L42" s="1"/>
    </row>
    <row r="43" spans="1:12" ht="29.25" thickBot="1" x14ac:dyDescent="0.3">
      <c r="A43" s="900"/>
      <c r="B43" s="184">
        <v>2</v>
      </c>
      <c r="C43" s="906"/>
      <c r="D43" s="909"/>
      <c r="E43" s="892"/>
      <c r="F43" s="894"/>
      <c r="G43" s="896"/>
      <c r="H43" s="185"/>
      <c r="I43" s="185"/>
      <c r="J43" s="203" t="str">
        <f xml:space="preserve"> IF(OR(C39="X",D41="X",E43="x",E45="x" ),"x","")</f>
        <v/>
      </c>
      <c r="K43" s="20" t="s">
        <v>127</v>
      </c>
      <c r="L43" s="1"/>
    </row>
    <row r="44" spans="1:12" ht="29.25" thickBot="1" x14ac:dyDescent="0.3">
      <c r="A44" s="900"/>
      <c r="B44" s="184" t="s">
        <v>250</v>
      </c>
      <c r="C44" s="906"/>
      <c r="D44" s="909"/>
      <c r="E44" s="893"/>
      <c r="F44" s="895"/>
      <c r="G44" s="896"/>
      <c r="H44" s="185"/>
      <c r="I44" s="185"/>
      <c r="J44" s="202"/>
      <c r="K44" s="20"/>
      <c r="L44" s="1"/>
    </row>
    <row r="45" spans="1:12" ht="29.25" thickBot="1" x14ac:dyDescent="0.3">
      <c r="A45" s="900"/>
      <c r="B45" s="184">
        <v>1</v>
      </c>
      <c r="C45" s="906"/>
      <c r="D45" s="909"/>
      <c r="E45" s="913"/>
      <c r="F45" s="914"/>
      <c r="G45" s="902"/>
      <c r="H45" s="185"/>
      <c r="I45" s="185"/>
      <c r="J45" s="204" t="str">
        <f xml:space="preserve"> IF(OR(C41="X",C43="X",D43="x",C45="x",D45="x" ),"x","")</f>
        <v/>
      </c>
      <c r="K45" s="20" t="s">
        <v>129</v>
      </c>
      <c r="L45" s="1"/>
    </row>
    <row r="46" spans="1:12" ht="15.75" thickBot="1" x14ac:dyDescent="0.3">
      <c r="A46" s="900"/>
      <c r="B46" s="184" t="s">
        <v>130</v>
      </c>
      <c r="C46" s="908"/>
      <c r="D46" s="910"/>
      <c r="E46" s="911"/>
      <c r="F46" s="915"/>
      <c r="G46" s="912"/>
      <c r="H46" s="190"/>
      <c r="I46" s="185"/>
      <c r="J46" s="185"/>
      <c r="K46" s="184"/>
      <c r="L46" s="1"/>
    </row>
    <row r="47" spans="1:12" x14ac:dyDescent="0.25">
      <c r="A47" s="186"/>
      <c r="B47" s="185"/>
      <c r="C47" s="185">
        <v>1</v>
      </c>
      <c r="D47" s="185">
        <v>2</v>
      </c>
      <c r="E47" s="185">
        <v>3</v>
      </c>
      <c r="F47" s="185">
        <v>4</v>
      </c>
      <c r="G47" s="185">
        <v>5</v>
      </c>
      <c r="H47" s="185"/>
      <c r="I47" s="185"/>
      <c r="J47" s="185"/>
      <c r="K47" s="184"/>
      <c r="L47" s="1"/>
    </row>
    <row r="48" spans="1:12" x14ac:dyDescent="0.25">
      <c r="A48" s="186"/>
      <c r="B48" s="185"/>
      <c r="C48" s="185" t="s">
        <v>131</v>
      </c>
      <c r="D48" s="185" t="s">
        <v>132</v>
      </c>
      <c r="E48" s="185" t="s">
        <v>133</v>
      </c>
      <c r="F48" s="185" t="s">
        <v>134</v>
      </c>
      <c r="G48" s="185" t="s">
        <v>135</v>
      </c>
      <c r="H48" s="185"/>
      <c r="I48" s="185"/>
      <c r="J48" s="185"/>
      <c r="K48" s="184"/>
      <c r="L48" s="1"/>
    </row>
    <row r="49" spans="1:12" ht="15" customHeight="1" x14ac:dyDescent="0.25">
      <c r="A49" s="186"/>
      <c r="B49" s="185"/>
      <c r="C49" s="897" t="s">
        <v>136</v>
      </c>
      <c r="D49" s="897"/>
      <c r="E49" s="897"/>
      <c r="F49" s="897"/>
      <c r="G49" s="897"/>
      <c r="H49" s="185"/>
      <c r="I49" s="185"/>
      <c r="J49" s="185"/>
      <c r="K49" s="184"/>
      <c r="L49" s="1"/>
    </row>
    <row r="50" spans="1:12" ht="15" customHeight="1" x14ac:dyDescent="0.25">
      <c r="A50" s="186"/>
      <c r="B50" s="185"/>
      <c r="C50" s="897"/>
      <c r="D50" s="897"/>
      <c r="E50" s="897"/>
      <c r="F50" s="897"/>
      <c r="G50" s="897"/>
      <c r="H50" s="185"/>
      <c r="I50" s="185"/>
      <c r="J50" s="185"/>
      <c r="K50" s="184"/>
      <c r="L50" s="1"/>
    </row>
    <row r="51" spans="1:12" ht="15.75" thickBot="1" x14ac:dyDescent="0.3">
      <c r="A51" s="21"/>
      <c r="B51" s="19"/>
      <c r="C51" s="19"/>
      <c r="D51" s="19"/>
      <c r="E51" s="19"/>
      <c r="F51" s="19"/>
      <c r="G51" s="19"/>
      <c r="H51" s="19"/>
      <c r="I51" s="149"/>
      <c r="J51" s="149"/>
      <c r="K51" s="150"/>
      <c r="L51" s="1"/>
    </row>
    <row r="52" spans="1:12" ht="15.75" thickBot="1" x14ac:dyDescent="0.3">
      <c r="A52" s="1"/>
      <c r="B52" s="1"/>
      <c r="C52" s="1"/>
      <c r="D52" s="1"/>
      <c r="E52" s="1"/>
      <c r="F52" s="1"/>
      <c r="G52" s="1"/>
      <c r="H52" s="1"/>
      <c r="I52" s="1"/>
      <c r="J52" s="1"/>
      <c r="K52" s="1"/>
      <c r="L52" s="1"/>
    </row>
    <row r="53" spans="1:12" ht="16.5" customHeight="1" thickBot="1" x14ac:dyDescent="0.3">
      <c r="A53" s="1107" t="s">
        <v>120</v>
      </c>
      <c r="B53" s="1101" t="str">
        <f>DESCRIPCION!A16</f>
        <v>Posibilidad de la Indebida utilización de la figura de urgencia manifiesta en el marco de la ley 80 de 1993 y sus normas concordantes</v>
      </c>
      <c r="C53" s="1101"/>
      <c r="D53" s="1101"/>
      <c r="E53" s="1101"/>
      <c r="F53" s="1101"/>
      <c r="G53" s="1101"/>
      <c r="H53" s="1102"/>
      <c r="I53" s="1099" t="s">
        <v>348</v>
      </c>
      <c r="J53" s="1100"/>
      <c r="K53" s="151" t="str">
        <f>IF(J60="x","EXTREMA",IF(J62="x","ALTA",IF(J64="x","MODERADA",IF(J66="x","BAJA",""))))</f>
        <v>EXTREMA</v>
      </c>
      <c r="L53" s="1"/>
    </row>
    <row r="54" spans="1:12" ht="49.5" customHeight="1" thickBot="1" x14ac:dyDescent="0.3">
      <c r="A54" s="1108"/>
      <c r="B54" s="1103"/>
      <c r="C54" s="1103"/>
      <c r="D54" s="1103"/>
      <c r="E54" s="1103"/>
      <c r="F54" s="1103"/>
      <c r="G54" s="1103"/>
      <c r="H54" s="1104"/>
      <c r="I54" s="1094" t="s">
        <v>349</v>
      </c>
      <c r="J54" s="1095"/>
      <c r="K54" s="208" t="str">
        <f>'VALORACION RIESGOS INHERENTES'!K51</f>
        <v>EXTREMA</v>
      </c>
      <c r="L54" s="1"/>
    </row>
    <row r="55" spans="1:12" ht="16.5" thickBot="1" x14ac:dyDescent="0.3">
      <c r="A55" s="1109"/>
      <c r="B55" s="869" t="s">
        <v>299</v>
      </c>
      <c r="C55" s="870"/>
      <c r="D55" s="870"/>
      <c r="E55" s="870"/>
      <c r="F55" s="870"/>
      <c r="G55" s="870"/>
      <c r="H55" s="870"/>
      <c r="I55" s="870"/>
      <c r="J55" s="873"/>
      <c r="K55" s="206" t="e">
        <f>'EVALUACIÓN SOLIDEZ CONTROLES'!#REF!</f>
        <v>#REF!</v>
      </c>
      <c r="L55" s="1"/>
    </row>
    <row r="56" spans="1:12" ht="16.5" thickBot="1" x14ac:dyDescent="0.3">
      <c r="A56" s="280" t="s">
        <v>122</v>
      </c>
      <c r="B56" s="281"/>
      <c r="C56" s="281"/>
      <c r="D56" s="282"/>
      <c r="E56" s="1096" t="s">
        <v>128</v>
      </c>
      <c r="F56" s="1097"/>
      <c r="G56" s="1098"/>
      <c r="H56" s="869" t="s">
        <v>351</v>
      </c>
      <c r="I56" s="873"/>
      <c r="J56" s="874" t="s">
        <v>135</v>
      </c>
      <c r="K56" s="875"/>
      <c r="L56" s="1"/>
    </row>
    <row r="57" spans="1:12" ht="40.5" customHeight="1" thickBot="1" x14ac:dyDescent="0.3">
      <c r="A57" s="186"/>
      <c r="B57" s="185"/>
      <c r="C57" s="185"/>
      <c r="D57" s="185"/>
      <c r="E57" s="185"/>
      <c r="F57" s="185"/>
      <c r="G57" s="185"/>
      <c r="H57" s="185"/>
      <c r="I57" s="185"/>
      <c r="J57" s="187"/>
      <c r="K57" s="188"/>
      <c r="L57" s="1"/>
    </row>
    <row r="58" spans="1:12" ht="22.5" customHeight="1" thickBot="1" x14ac:dyDescent="0.3">
      <c r="A58" s="900" t="s">
        <v>122</v>
      </c>
      <c r="B58" s="184">
        <v>5</v>
      </c>
      <c r="C58" s="1113"/>
      <c r="D58" s="902"/>
      <c r="E58" s="896"/>
      <c r="F58" s="896"/>
      <c r="G58" s="896"/>
      <c r="H58" s="185"/>
      <c r="I58" s="185"/>
      <c r="J58" s="898" t="s">
        <v>121</v>
      </c>
      <c r="K58" s="899"/>
      <c r="L58" s="1"/>
    </row>
    <row r="59" spans="1:12" ht="23.25" customHeight="1" thickBot="1" x14ac:dyDescent="0.3">
      <c r="A59" s="900"/>
      <c r="B59" s="184" t="s">
        <v>124</v>
      </c>
      <c r="C59" s="901"/>
      <c r="D59" s="902"/>
      <c r="E59" s="896"/>
      <c r="F59" s="896"/>
      <c r="G59" s="896"/>
      <c r="H59" s="185"/>
      <c r="I59" s="185"/>
      <c r="J59" s="189"/>
      <c r="K59" s="20"/>
      <c r="L59" s="1"/>
    </row>
    <row r="60" spans="1:12" ht="29.25" thickBot="1" x14ac:dyDescent="0.3">
      <c r="A60" s="900"/>
      <c r="B60" s="184">
        <v>4</v>
      </c>
      <c r="C60" s="903"/>
      <c r="D60" s="902"/>
      <c r="E60" s="902"/>
      <c r="F60" s="904"/>
      <c r="G60" s="896"/>
      <c r="H60" s="185"/>
      <c r="I60" s="185"/>
      <c r="J60" s="199" t="str">
        <f xml:space="preserve"> IF(OR(E58="X",F58="X",G58="x",F60="x",G60="X",F62="X",G62="X",G64="X" ),"x","")</f>
        <v>x</v>
      </c>
      <c r="K60" s="20" t="s">
        <v>123</v>
      </c>
      <c r="L60" s="1"/>
    </row>
    <row r="61" spans="1:12" ht="29.25" thickBot="1" x14ac:dyDescent="0.3">
      <c r="A61" s="900"/>
      <c r="B61" s="184" t="s">
        <v>126</v>
      </c>
      <c r="C61" s="903"/>
      <c r="D61" s="902"/>
      <c r="E61" s="902"/>
      <c r="F61" s="905"/>
      <c r="G61" s="896"/>
      <c r="H61" s="185"/>
      <c r="I61" s="185"/>
      <c r="J61" s="200"/>
      <c r="K61" s="20"/>
      <c r="L61" s="1"/>
    </row>
    <row r="62" spans="1:12" ht="29.25" thickBot="1" x14ac:dyDescent="0.3">
      <c r="A62" s="900"/>
      <c r="B62" s="184">
        <v>3</v>
      </c>
      <c r="C62" s="906"/>
      <c r="D62" s="893"/>
      <c r="E62" s="907"/>
      <c r="F62" s="904"/>
      <c r="G62" s="896" t="s">
        <v>347</v>
      </c>
      <c r="H62" s="185"/>
      <c r="I62" s="185"/>
      <c r="J62" s="201" t="str">
        <f xml:space="preserve"> IF(OR(C58="X",D58="X",D60="x",E60="x",E62="X",F64="X",F66="X",G66="X" ),"x","")</f>
        <v/>
      </c>
      <c r="K62" s="20" t="s">
        <v>125</v>
      </c>
      <c r="L62" s="1"/>
    </row>
    <row r="63" spans="1:12" ht="29.25" thickBot="1" x14ac:dyDescent="0.3">
      <c r="A63" s="900"/>
      <c r="B63" s="184" t="s">
        <v>128</v>
      </c>
      <c r="C63" s="906"/>
      <c r="D63" s="893"/>
      <c r="E63" s="902"/>
      <c r="F63" s="905"/>
      <c r="G63" s="896"/>
      <c r="H63" s="185"/>
      <c r="I63" s="185"/>
      <c r="J63" s="202"/>
      <c r="K63" s="20"/>
      <c r="L63" s="1"/>
    </row>
    <row r="64" spans="1:12" ht="29.25" thickBot="1" x14ac:dyDescent="0.3">
      <c r="A64" s="900"/>
      <c r="B64" s="184">
        <v>2</v>
      </c>
      <c r="C64" s="906"/>
      <c r="D64" s="909"/>
      <c r="E64" s="892"/>
      <c r="F64" s="894"/>
      <c r="G64" s="896"/>
      <c r="H64" s="185"/>
      <c r="I64" s="185"/>
      <c r="J64" s="203" t="str">
        <f xml:space="preserve"> IF(OR(C60="X",D62="X",E64="x",E66="x" ),"x","")</f>
        <v/>
      </c>
      <c r="K64" s="20" t="s">
        <v>127</v>
      </c>
      <c r="L64" s="1"/>
    </row>
    <row r="65" spans="1:12" ht="29.25" thickBot="1" x14ac:dyDescent="0.3">
      <c r="A65" s="900"/>
      <c r="B65" s="184" t="s">
        <v>250</v>
      </c>
      <c r="C65" s="906"/>
      <c r="D65" s="909"/>
      <c r="E65" s="893"/>
      <c r="F65" s="895"/>
      <c r="G65" s="896"/>
      <c r="H65" s="185"/>
      <c r="I65" s="185"/>
      <c r="J65" s="202"/>
      <c r="K65" s="20"/>
      <c r="L65" s="1"/>
    </row>
    <row r="66" spans="1:12" ht="29.25" thickBot="1" x14ac:dyDescent="0.3">
      <c r="A66" s="900"/>
      <c r="B66" s="184">
        <v>1</v>
      </c>
      <c r="C66" s="906"/>
      <c r="D66" s="909"/>
      <c r="E66" s="893"/>
      <c r="F66" s="902"/>
      <c r="G66" s="902"/>
      <c r="H66" s="185"/>
      <c r="I66" s="185"/>
      <c r="J66" s="204" t="str">
        <f xml:space="preserve"> IF(OR(C62="X",C64="X",D64="x",C66="x",D66="x" ),"x","")</f>
        <v/>
      </c>
      <c r="K66" s="20" t="s">
        <v>129</v>
      </c>
      <c r="L66" s="1"/>
    </row>
    <row r="67" spans="1:12" ht="15.75" thickBot="1" x14ac:dyDescent="0.3">
      <c r="A67" s="900"/>
      <c r="B67" s="184" t="s">
        <v>130</v>
      </c>
      <c r="C67" s="908"/>
      <c r="D67" s="910"/>
      <c r="E67" s="911"/>
      <c r="F67" s="912"/>
      <c r="G67" s="912"/>
      <c r="H67" s="190"/>
      <c r="I67" s="185"/>
      <c r="J67" s="185"/>
      <c r="K67" s="184"/>
      <c r="L67" s="1"/>
    </row>
    <row r="68" spans="1:12" x14ac:dyDescent="0.25">
      <c r="A68" s="186"/>
      <c r="B68" s="185"/>
      <c r="C68" s="185">
        <v>1</v>
      </c>
      <c r="D68" s="185">
        <v>2</v>
      </c>
      <c r="E68" s="185">
        <v>3</v>
      </c>
      <c r="F68" s="185">
        <v>4</v>
      </c>
      <c r="G68" s="185">
        <v>5</v>
      </c>
      <c r="H68" s="185"/>
      <c r="I68" s="185"/>
      <c r="J68" s="185"/>
      <c r="K68" s="184"/>
      <c r="L68" s="1"/>
    </row>
    <row r="69" spans="1:12" x14ac:dyDescent="0.25">
      <c r="A69" s="186"/>
      <c r="B69" s="185"/>
      <c r="C69" s="185" t="s">
        <v>131</v>
      </c>
      <c r="D69" s="185" t="s">
        <v>132</v>
      </c>
      <c r="E69" s="185" t="s">
        <v>133</v>
      </c>
      <c r="F69" s="185" t="s">
        <v>134</v>
      </c>
      <c r="G69" s="185" t="s">
        <v>135</v>
      </c>
      <c r="H69" s="185"/>
      <c r="I69" s="185"/>
      <c r="J69" s="185"/>
      <c r="K69" s="184"/>
      <c r="L69" s="1"/>
    </row>
    <row r="70" spans="1:12" ht="15" customHeight="1" x14ac:dyDescent="0.25">
      <c r="A70" s="186"/>
      <c r="B70" s="185"/>
      <c r="C70" s="897" t="s">
        <v>136</v>
      </c>
      <c r="D70" s="897"/>
      <c r="E70" s="897"/>
      <c r="F70" s="897"/>
      <c r="G70" s="897"/>
      <c r="H70" s="185"/>
      <c r="I70" s="185"/>
      <c r="J70" s="185"/>
      <c r="K70" s="184"/>
      <c r="L70" s="1"/>
    </row>
    <row r="71" spans="1:12" ht="15" customHeight="1" x14ac:dyDescent="0.25">
      <c r="A71" s="186"/>
      <c r="B71" s="185"/>
      <c r="C71" s="897"/>
      <c r="D71" s="897"/>
      <c r="E71" s="897"/>
      <c r="F71" s="897"/>
      <c r="G71" s="897"/>
      <c r="H71" s="185"/>
      <c r="I71" s="185"/>
      <c r="J71" s="185"/>
      <c r="K71" s="184"/>
      <c r="L71" s="1"/>
    </row>
    <row r="72" spans="1:12" ht="15.75" thickBot="1" x14ac:dyDescent="0.3">
      <c r="A72" s="196"/>
      <c r="B72" s="197"/>
      <c r="C72" s="197"/>
      <c r="D72" s="197"/>
      <c r="E72" s="197"/>
      <c r="F72" s="197"/>
      <c r="G72" s="197"/>
      <c r="H72" s="197"/>
      <c r="I72" s="197"/>
      <c r="J72" s="197"/>
      <c r="K72" s="198"/>
      <c r="L72" s="1"/>
    </row>
    <row r="73" spans="1:12" ht="15.75" thickBot="1" x14ac:dyDescent="0.3">
      <c r="A73" s="1"/>
      <c r="B73" s="1"/>
      <c r="C73" s="1"/>
      <c r="D73" s="1"/>
      <c r="E73" s="1"/>
      <c r="F73" s="1"/>
      <c r="G73" s="1"/>
      <c r="H73" s="1"/>
      <c r="I73" s="1"/>
      <c r="J73" s="1"/>
      <c r="K73" s="1"/>
      <c r="L73" s="1"/>
    </row>
    <row r="74" spans="1:12" ht="16.5" customHeight="1" thickBot="1" x14ac:dyDescent="0.3">
      <c r="A74" s="1107" t="s">
        <v>120</v>
      </c>
      <c r="B74" s="1105" t="str">
        <f>DESCRIPCION!A22</f>
        <v xml:space="preserve">posibilidad de que el supervisor certifique el cumplimiento del objeto contractual sin haberse ejecutado. </v>
      </c>
      <c r="C74" s="1101"/>
      <c r="D74" s="1101"/>
      <c r="E74" s="1101"/>
      <c r="F74" s="1101"/>
      <c r="G74" s="1101"/>
      <c r="H74" s="1102"/>
      <c r="I74" s="1099" t="s">
        <v>348</v>
      </c>
      <c r="J74" s="1100"/>
      <c r="K74" s="151" t="str">
        <f>IF(J81="x","EXTREMA",IF(J83="x","ALTA",IF(J85="x","MODERADA",IF(J87="x","BAJA",""))))</f>
        <v>BAJA</v>
      </c>
      <c r="L74" s="1"/>
    </row>
    <row r="75" spans="1:12" ht="38.25" customHeight="1" thickBot="1" x14ac:dyDescent="0.3">
      <c r="A75" s="1108"/>
      <c r="B75" s="1106"/>
      <c r="C75" s="1103"/>
      <c r="D75" s="1103"/>
      <c r="E75" s="1103"/>
      <c r="F75" s="1103"/>
      <c r="G75" s="1103"/>
      <c r="H75" s="1104"/>
      <c r="I75" s="1094" t="s">
        <v>349</v>
      </c>
      <c r="J75" s="1095"/>
      <c r="K75" s="206" t="str">
        <f>'VALORACION RIESGOS INHERENTES'!K71</f>
        <v/>
      </c>
      <c r="L75" s="1"/>
    </row>
    <row r="76" spans="1:12" ht="16.5" thickBot="1" x14ac:dyDescent="0.3">
      <c r="A76" s="1109"/>
      <c r="B76" s="869" t="s">
        <v>299</v>
      </c>
      <c r="C76" s="870"/>
      <c r="D76" s="870"/>
      <c r="E76" s="870"/>
      <c r="F76" s="870"/>
      <c r="G76" s="870"/>
      <c r="H76" s="870"/>
      <c r="I76" s="870"/>
      <c r="J76" s="873"/>
      <c r="K76" s="206" t="str">
        <f>'EVALUACIÓN SOLIDEZ CONTROLES'!H19</f>
        <v>Fuerte</v>
      </c>
      <c r="L76" s="1"/>
    </row>
    <row r="77" spans="1:12" ht="21.75" customHeight="1" thickBot="1" x14ac:dyDescent="0.3">
      <c r="A77" s="280" t="s">
        <v>122</v>
      </c>
      <c r="B77" s="281"/>
      <c r="C77" s="281"/>
      <c r="D77" s="282"/>
      <c r="E77" s="1096" t="s">
        <v>128</v>
      </c>
      <c r="F77" s="1097"/>
      <c r="G77" s="1098"/>
      <c r="H77" s="869" t="s">
        <v>351</v>
      </c>
      <c r="I77" s="873"/>
      <c r="J77" s="874" t="s">
        <v>135</v>
      </c>
      <c r="K77" s="875"/>
      <c r="L77" s="1"/>
    </row>
    <row r="78" spans="1:12" ht="36.75" customHeight="1" x14ac:dyDescent="0.25">
      <c r="A78" s="191"/>
      <c r="B78" s="169"/>
      <c r="C78" s="192"/>
      <c r="D78" s="169"/>
      <c r="E78" s="169"/>
      <c r="F78" s="169"/>
      <c r="G78" s="169"/>
      <c r="H78" s="169"/>
      <c r="I78" s="169"/>
      <c r="J78" s="187"/>
      <c r="K78" s="188"/>
      <c r="L78" s="1"/>
    </row>
    <row r="79" spans="1:12" ht="38.25" customHeight="1" x14ac:dyDescent="0.25">
      <c r="A79" s="855" t="s">
        <v>122</v>
      </c>
      <c r="B79" s="169">
        <v>5</v>
      </c>
      <c r="C79" s="856"/>
      <c r="D79" s="835"/>
      <c r="E79" s="836"/>
      <c r="F79" s="836"/>
      <c r="G79" s="836"/>
      <c r="H79" s="169"/>
      <c r="I79" s="169"/>
      <c r="J79" s="850" t="s">
        <v>121</v>
      </c>
      <c r="K79" s="851"/>
      <c r="L79" s="1"/>
    </row>
    <row r="80" spans="1:12" x14ac:dyDescent="0.25">
      <c r="A80" s="855"/>
      <c r="B80" s="169" t="s">
        <v>124</v>
      </c>
      <c r="C80" s="857"/>
      <c r="D80" s="835"/>
      <c r="E80" s="836"/>
      <c r="F80" s="836"/>
      <c r="G80" s="836"/>
      <c r="H80" s="169"/>
      <c r="I80" s="169"/>
      <c r="J80" s="171"/>
      <c r="K80" s="172"/>
      <c r="L80" s="1"/>
    </row>
    <row r="81" spans="1:12" ht="27.75" x14ac:dyDescent="0.25">
      <c r="A81" s="855"/>
      <c r="B81" s="169">
        <v>4</v>
      </c>
      <c r="C81" s="858"/>
      <c r="D81" s="835"/>
      <c r="E81" s="835"/>
      <c r="F81" s="848"/>
      <c r="G81" s="836"/>
      <c r="H81" s="169"/>
      <c r="I81" s="169"/>
      <c r="J81" s="178" t="str">
        <f xml:space="preserve"> IF(OR(E79="X",F79="X",G79="x",F81="x",G81="X",F83="X",G83="X",G85="X" ),"x","")</f>
        <v/>
      </c>
      <c r="K81" s="172" t="s">
        <v>123</v>
      </c>
      <c r="L81" s="1"/>
    </row>
    <row r="82" spans="1:12" ht="27.75" x14ac:dyDescent="0.25">
      <c r="A82" s="855"/>
      <c r="B82" s="169" t="s">
        <v>126</v>
      </c>
      <c r="C82" s="859"/>
      <c r="D82" s="835"/>
      <c r="E82" s="835"/>
      <c r="F82" s="848"/>
      <c r="G82" s="836"/>
      <c r="H82" s="169"/>
      <c r="I82" s="169"/>
      <c r="J82" s="179"/>
      <c r="K82" s="172"/>
      <c r="L82" s="1"/>
    </row>
    <row r="83" spans="1:12" ht="27.75" x14ac:dyDescent="0.25">
      <c r="A83" s="855"/>
      <c r="B83" s="169">
        <v>3</v>
      </c>
      <c r="C83" s="838"/>
      <c r="D83" s="833"/>
      <c r="E83" s="834"/>
      <c r="F83" s="848"/>
      <c r="G83" s="836"/>
      <c r="H83" s="169"/>
      <c r="I83" s="169"/>
      <c r="J83" s="180" t="str">
        <f xml:space="preserve"> IF(OR(C79="X",D79="X",D81="x",E81="x",E83="X",F85="X",F87="X",G87="X" ),"x","")</f>
        <v/>
      </c>
      <c r="K83" s="172" t="s">
        <v>125</v>
      </c>
      <c r="L83" s="1"/>
    </row>
    <row r="84" spans="1:12" ht="27.75" x14ac:dyDescent="0.25">
      <c r="A84" s="855"/>
      <c r="B84" s="169" t="s">
        <v>128</v>
      </c>
      <c r="C84" s="849"/>
      <c r="D84" s="833"/>
      <c r="E84" s="835"/>
      <c r="F84" s="848"/>
      <c r="G84" s="836"/>
      <c r="H84" s="169"/>
      <c r="I84" s="169"/>
      <c r="J84" s="181"/>
      <c r="K84" s="172"/>
      <c r="L84" s="1"/>
    </row>
    <row r="85" spans="1:12" ht="27.75" x14ac:dyDescent="0.25">
      <c r="A85" s="855"/>
      <c r="B85" s="169">
        <v>2</v>
      </c>
      <c r="C85" s="838"/>
      <c r="D85" s="831"/>
      <c r="E85" s="832"/>
      <c r="F85" s="834"/>
      <c r="G85" s="836"/>
      <c r="H85" s="169"/>
      <c r="I85" s="169"/>
      <c r="J85" s="182" t="str">
        <f xml:space="preserve"> IF(OR(C81="X",D83="X",E85="x",E87="x" ),"x","")</f>
        <v/>
      </c>
      <c r="K85" s="172" t="s">
        <v>127</v>
      </c>
      <c r="L85" s="1"/>
    </row>
    <row r="86" spans="1:12" ht="27.75" x14ac:dyDescent="0.25">
      <c r="A86" s="855"/>
      <c r="B86" s="169" t="s">
        <v>250</v>
      </c>
      <c r="C86" s="849"/>
      <c r="D86" s="831"/>
      <c r="E86" s="833"/>
      <c r="F86" s="835"/>
      <c r="G86" s="836"/>
      <c r="H86" s="169"/>
      <c r="I86" s="169"/>
      <c r="J86" s="181"/>
      <c r="K86" s="172"/>
      <c r="L86" s="1"/>
    </row>
    <row r="87" spans="1:12" ht="27.75" x14ac:dyDescent="0.25">
      <c r="A87" s="855"/>
      <c r="B87" s="169">
        <v>1</v>
      </c>
      <c r="C87" s="838" t="s">
        <v>347</v>
      </c>
      <c r="D87" s="840"/>
      <c r="E87" s="842"/>
      <c r="F87" s="844"/>
      <c r="G87" s="846"/>
      <c r="H87" s="169"/>
      <c r="I87" s="169"/>
      <c r="J87" s="183" t="str">
        <f xml:space="preserve"> IF(OR(C83="X",C85="X",D85="x",D87="x",C87="x" ),"x","")</f>
        <v>x</v>
      </c>
      <c r="K87" s="172" t="s">
        <v>129</v>
      </c>
      <c r="L87" s="1"/>
    </row>
    <row r="88" spans="1:12" x14ac:dyDescent="0.25">
      <c r="A88" s="855"/>
      <c r="B88" s="169" t="s">
        <v>130</v>
      </c>
      <c r="C88" s="839"/>
      <c r="D88" s="841"/>
      <c r="E88" s="843"/>
      <c r="F88" s="845"/>
      <c r="G88" s="847"/>
      <c r="H88" s="169"/>
      <c r="I88" s="169"/>
      <c r="J88" s="169"/>
      <c r="K88" s="170"/>
      <c r="L88" s="1"/>
    </row>
    <row r="89" spans="1:12" x14ac:dyDescent="0.25">
      <c r="A89" s="191"/>
      <c r="B89" s="169"/>
      <c r="C89" s="169">
        <v>1</v>
      </c>
      <c r="D89" s="169">
        <v>2</v>
      </c>
      <c r="E89" s="169">
        <v>3</v>
      </c>
      <c r="F89" s="169">
        <v>4</v>
      </c>
      <c r="G89" s="169">
        <v>5</v>
      </c>
      <c r="H89" s="169"/>
      <c r="I89" s="169"/>
      <c r="J89" s="169"/>
      <c r="K89" s="170"/>
      <c r="L89" s="1"/>
    </row>
    <row r="90" spans="1:12" x14ac:dyDescent="0.25">
      <c r="A90" s="191"/>
      <c r="B90" s="169"/>
      <c r="C90" s="169" t="s">
        <v>131</v>
      </c>
      <c r="D90" s="169" t="s">
        <v>132</v>
      </c>
      <c r="E90" s="169" t="s">
        <v>133</v>
      </c>
      <c r="F90" s="169" t="s">
        <v>134</v>
      </c>
      <c r="G90" s="169" t="s">
        <v>135</v>
      </c>
      <c r="H90" s="169"/>
      <c r="I90" s="850"/>
      <c r="J90" s="850"/>
      <c r="K90" s="851"/>
      <c r="L90" s="1"/>
    </row>
    <row r="91" spans="1:12" ht="15" customHeight="1" x14ac:dyDescent="0.25">
      <c r="A91" s="191"/>
      <c r="B91" s="169"/>
      <c r="C91" s="837" t="s">
        <v>136</v>
      </c>
      <c r="D91" s="837"/>
      <c r="E91" s="837"/>
      <c r="F91" s="837"/>
      <c r="G91" s="837"/>
      <c r="H91" s="169"/>
      <c r="I91" s="169"/>
      <c r="J91" s="169"/>
      <c r="K91" s="170"/>
      <c r="L91" s="1"/>
    </row>
    <row r="92" spans="1:12" ht="15" customHeight="1" x14ac:dyDescent="0.25">
      <c r="A92" s="191"/>
      <c r="B92" s="169"/>
      <c r="C92" s="837"/>
      <c r="D92" s="837"/>
      <c r="E92" s="837"/>
      <c r="F92" s="837"/>
      <c r="G92" s="837"/>
      <c r="H92" s="169"/>
      <c r="I92" s="169"/>
      <c r="J92" s="169"/>
      <c r="K92" s="170"/>
      <c r="L92" s="1"/>
    </row>
    <row r="93" spans="1:12" ht="15.75" thickBot="1" x14ac:dyDescent="0.3">
      <c r="A93" s="82"/>
      <c r="B93" s="83"/>
      <c r="C93" s="83"/>
      <c r="D93" s="83"/>
      <c r="E93" s="83"/>
      <c r="F93" s="83"/>
      <c r="G93" s="83"/>
      <c r="H93" s="83"/>
      <c r="I93" s="83"/>
      <c r="J93" s="83"/>
      <c r="K93" s="84"/>
      <c r="L93" s="1"/>
    </row>
    <row r="94" spans="1:12" ht="15.75" thickBot="1" x14ac:dyDescent="0.3">
      <c r="A94" s="1"/>
      <c r="B94" s="1"/>
      <c r="C94" s="1"/>
      <c r="D94" s="1"/>
      <c r="E94" s="1"/>
      <c r="F94" s="1"/>
      <c r="G94" s="1"/>
      <c r="H94" s="1"/>
      <c r="I94" s="1"/>
      <c r="J94" s="1"/>
      <c r="K94" s="1"/>
      <c r="L94" s="1"/>
    </row>
    <row r="95" spans="1:12" ht="15.75" customHeight="1" thickBot="1" x14ac:dyDescent="0.3">
      <c r="A95" s="1107" t="s">
        <v>120</v>
      </c>
      <c r="B95" s="1101"/>
      <c r="C95" s="1101"/>
      <c r="D95" s="1101"/>
      <c r="E95" s="1101"/>
      <c r="F95" s="1101"/>
      <c r="G95" s="1101"/>
      <c r="H95" s="1102"/>
      <c r="I95" s="1099" t="s">
        <v>348</v>
      </c>
      <c r="J95" s="1100"/>
      <c r="K95" s="151" t="str">
        <f>IF(J102="x","EXTREMA",IF(J104="x","ALTA",IF(J106="x","MODERADA",IF(J108="x","BAJA",""))))</f>
        <v/>
      </c>
      <c r="L95" s="1"/>
    </row>
    <row r="96" spans="1:12" ht="16.5" thickBot="1" x14ac:dyDescent="0.3">
      <c r="A96" s="1108"/>
      <c r="B96" s="1103"/>
      <c r="C96" s="1103"/>
      <c r="D96" s="1103"/>
      <c r="E96" s="1103"/>
      <c r="F96" s="1103"/>
      <c r="G96" s="1103"/>
      <c r="H96" s="1104"/>
      <c r="I96" s="1094" t="s">
        <v>349</v>
      </c>
      <c r="J96" s="1095"/>
      <c r="K96" s="207" t="str">
        <f>'VALORACION RIESGOS INHERENTES'!K91</f>
        <v>BAJA</v>
      </c>
      <c r="L96" s="1"/>
    </row>
    <row r="97" spans="1:12" ht="16.5" thickBot="1" x14ac:dyDescent="0.3">
      <c r="A97" s="1109"/>
      <c r="B97" s="1094" t="s">
        <v>299</v>
      </c>
      <c r="C97" s="1123"/>
      <c r="D97" s="1123"/>
      <c r="E97" s="1123"/>
      <c r="F97" s="1123"/>
      <c r="G97" s="1123"/>
      <c r="H97" s="1123"/>
      <c r="I97" s="1123"/>
      <c r="J97" s="1095"/>
      <c r="K97" s="207" t="str">
        <f>'EVALUACIÓN SOLIDEZ CONTROLES'!H26</f>
        <v>Fuerte</v>
      </c>
      <c r="L97" s="1"/>
    </row>
    <row r="98" spans="1:12" ht="20.25" customHeight="1" thickBot="1" x14ac:dyDescent="0.3">
      <c r="A98" s="280" t="s">
        <v>122</v>
      </c>
      <c r="B98" s="281"/>
      <c r="C98" s="281"/>
      <c r="D98" s="282"/>
      <c r="E98" s="1096"/>
      <c r="F98" s="1097"/>
      <c r="G98" s="1098"/>
      <c r="H98" s="869" t="s">
        <v>351</v>
      </c>
      <c r="I98" s="873"/>
      <c r="J98" s="874"/>
      <c r="K98" s="875"/>
      <c r="L98" s="1"/>
    </row>
    <row r="99" spans="1:12" ht="38.25" customHeight="1" x14ac:dyDescent="0.25">
      <c r="A99" s="191"/>
      <c r="B99" s="169"/>
      <c r="C99" s="192"/>
      <c r="D99" s="169"/>
      <c r="E99" s="169"/>
      <c r="F99" s="169"/>
      <c r="G99" s="169"/>
      <c r="H99" s="169"/>
      <c r="I99" s="169"/>
      <c r="J99" s="187"/>
      <c r="K99" s="188"/>
      <c r="L99" s="1"/>
    </row>
    <row r="100" spans="1:12" ht="39" customHeight="1" x14ac:dyDescent="0.25">
      <c r="A100" s="855" t="s">
        <v>122</v>
      </c>
      <c r="B100" s="169">
        <v>5</v>
      </c>
      <c r="C100" s="856"/>
      <c r="D100" s="835"/>
      <c r="E100" s="836"/>
      <c r="F100" s="836"/>
      <c r="G100" s="836"/>
      <c r="H100" s="169"/>
      <c r="I100" s="169"/>
      <c r="J100" s="850" t="s">
        <v>121</v>
      </c>
      <c r="K100" s="851"/>
      <c r="L100" s="1"/>
    </row>
    <row r="101" spans="1:12" x14ac:dyDescent="0.25">
      <c r="A101" s="855"/>
      <c r="B101" s="169" t="s">
        <v>124</v>
      </c>
      <c r="C101" s="857"/>
      <c r="D101" s="835"/>
      <c r="E101" s="836"/>
      <c r="F101" s="836"/>
      <c r="G101" s="836"/>
      <c r="H101" s="169"/>
      <c r="I101" s="169"/>
      <c r="J101" s="171"/>
      <c r="K101" s="172"/>
      <c r="L101" s="1"/>
    </row>
    <row r="102" spans="1:12" ht="27.75" x14ac:dyDescent="0.25">
      <c r="A102" s="855"/>
      <c r="B102" s="169">
        <v>4</v>
      </c>
      <c r="C102" s="858"/>
      <c r="D102" s="835"/>
      <c r="E102" s="835"/>
      <c r="F102" s="848"/>
      <c r="G102" s="836"/>
      <c r="H102" s="169"/>
      <c r="I102" s="169"/>
      <c r="J102" s="178" t="str">
        <f xml:space="preserve"> IF(OR(E100="X",F100="X",G100="x",F102="x",G102="X",F104="X",G104="X",G106="X" ),"x","")</f>
        <v/>
      </c>
      <c r="K102" s="172" t="s">
        <v>123</v>
      </c>
      <c r="L102" s="1"/>
    </row>
    <row r="103" spans="1:12" ht="27.75" x14ac:dyDescent="0.25">
      <c r="A103" s="855"/>
      <c r="B103" s="169" t="s">
        <v>126</v>
      </c>
      <c r="C103" s="859"/>
      <c r="D103" s="835"/>
      <c r="E103" s="835"/>
      <c r="F103" s="848"/>
      <c r="G103" s="836"/>
      <c r="H103" s="169"/>
      <c r="I103" s="169"/>
      <c r="J103" s="179"/>
      <c r="K103" s="172"/>
      <c r="L103" s="1"/>
    </row>
    <row r="104" spans="1:12" ht="27.75" x14ac:dyDescent="0.25">
      <c r="A104" s="855"/>
      <c r="B104" s="169">
        <v>3</v>
      </c>
      <c r="C104" s="838"/>
      <c r="D104" s="833"/>
      <c r="E104" s="834"/>
      <c r="F104" s="848"/>
      <c r="G104" s="836"/>
      <c r="H104" s="169"/>
      <c r="I104" s="169"/>
      <c r="J104" s="180" t="str">
        <f xml:space="preserve"> IF(OR(C100="X",D100="X",D102="x",E102="x",E104="X",F106="X",F108="X",G108="X" ),"x","")</f>
        <v/>
      </c>
      <c r="K104" s="172" t="s">
        <v>125</v>
      </c>
      <c r="L104" s="1"/>
    </row>
    <row r="105" spans="1:12" ht="27.75" x14ac:dyDescent="0.25">
      <c r="A105" s="855"/>
      <c r="B105" s="169" t="s">
        <v>128</v>
      </c>
      <c r="C105" s="849"/>
      <c r="D105" s="833"/>
      <c r="E105" s="835"/>
      <c r="F105" s="848"/>
      <c r="G105" s="836"/>
      <c r="H105" s="169"/>
      <c r="I105" s="169"/>
      <c r="J105" s="181"/>
      <c r="K105" s="172"/>
      <c r="L105" s="1"/>
    </row>
    <row r="106" spans="1:12" ht="27.75" x14ac:dyDescent="0.25">
      <c r="A106" s="855"/>
      <c r="B106" s="169">
        <v>2</v>
      </c>
      <c r="C106" s="838"/>
      <c r="D106" s="831"/>
      <c r="E106" s="832"/>
      <c r="F106" s="834"/>
      <c r="G106" s="836"/>
      <c r="H106" s="169"/>
      <c r="I106" s="169"/>
      <c r="J106" s="182" t="str">
        <f xml:space="preserve"> IF(OR(C102="X",D104="X",E108="x",E106="x" ),"x","")</f>
        <v/>
      </c>
      <c r="K106" s="172" t="s">
        <v>127</v>
      </c>
      <c r="L106" s="1"/>
    </row>
    <row r="107" spans="1:12" ht="27.75" x14ac:dyDescent="0.25">
      <c r="A107" s="855"/>
      <c r="B107" s="169" t="s">
        <v>250</v>
      </c>
      <c r="C107" s="849"/>
      <c r="D107" s="831"/>
      <c r="E107" s="833"/>
      <c r="F107" s="835"/>
      <c r="G107" s="836"/>
      <c r="H107" s="169"/>
      <c r="I107" s="169"/>
      <c r="J107" s="181"/>
      <c r="K107" s="172"/>
      <c r="L107" s="1"/>
    </row>
    <row r="108" spans="1:12" ht="27.75" x14ac:dyDescent="0.25">
      <c r="A108" s="855"/>
      <c r="B108" s="169">
        <v>1</v>
      </c>
      <c r="C108" s="838"/>
      <c r="D108" s="840"/>
      <c r="E108" s="842"/>
      <c r="F108" s="844"/>
      <c r="G108" s="846"/>
      <c r="H108" s="169"/>
      <c r="I108" s="169"/>
      <c r="J108" s="183" t="str">
        <f xml:space="preserve"> IF(OR(C104="X",C106="X",C108="x",D106="x",D108="x" ),"x","")</f>
        <v/>
      </c>
      <c r="K108" s="172" t="s">
        <v>129</v>
      </c>
      <c r="L108" s="1"/>
    </row>
    <row r="109" spans="1:12" x14ac:dyDescent="0.25">
      <c r="A109" s="855"/>
      <c r="B109" s="169" t="s">
        <v>130</v>
      </c>
      <c r="C109" s="839"/>
      <c r="D109" s="841"/>
      <c r="E109" s="843"/>
      <c r="F109" s="845"/>
      <c r="G109" s="847"/>
      <c r="H109" s="169"/>
      <c r="I109" s="169"/>
      <c r="J109" s="169"/>
      <c r="K109" s="170"/>
      <c r="L109" s="1"/>
    </row>
    <row r="110" spans="1:12" x14ac:dyDescent="0.25">
      <c r="A110" s="191"/>
      <c r="B110" s="169"/>
      <c r="C110" s="169">
        <v>1</v>
      </c>
      <c r="D110" s="169">
        <v>2</v>
      </c>
      <c r="E110" s="169">
        <v>3</v>
      </c>
      <c r="F110" s="169">
        <v>4</v>
      </c>
      <c r="G110" s="169">
        <v>5</v>
      </c>
      <c r="H110" s="169"/>
      <c r="I110" s="169"/>
      <c r="J110" s="169"/>
      <c r="K110" s="170"/>
      <c r="L110" s="1"/>
    </row>
    <row r="111" spans="1:12" x14ac:dyDescent="0.25">
      <c r="A111" s="191"/>
      <c r="B111" s="169"/>
      <c r="C111" s="169" t="s">
        <v>131</v>
      </c>
      <c r="D111" s="169" t="s">
        <v>132</v>
      </c>
      <c r="E111" s="169" t="s">
        <v>133</v>
      </c>
      <c r="F111" s="169" t="s">
        <v>134</v>
      </c>
      <c r="G111" s="169" t="s">
        <v>135</v>
      </c>
      <c r="H111" s="169"/>
      <c r="I111" s="169"/>
      <c r="J111" s="169"/>
      <c r="K111" s="170"/>
      <c r="L111" s="1"/>
    </row>
    <row r="112" spans="1:12" ht="15" customHeight="1" x14ac:dyDescent="0.25">
      <c r="A112" s="191"/>
      <c r="B112" s="169"/>
      <c r="C112" s="837" t="s">
        <v>136</v>
      </c>
      <c r="D112" s="837"/>
      <c r="E112" s="837"/>
      <c r="F112" s="837"/>
      <c r="G112" s="837"/>
      <c r="H112" s="169"/>
      <c r="I112" s="169"/>
      <c r="J112" s="169"/>
      <c r="K112" s="170"/>
      <c r="L112" s="1"/>
    </row>
    <row r="113" spans="1:12" ht="15" customHeight="1" x14ac:dyDescent="0.25">
      <c r="A113" s="191"/>
      <c r="B113" s="169"/>
      <c r="C113" s="837"/>
      <c r="D113" s="837"/>
      <c r="E113" s="837"/>
      <c r="F113" s="837"/>
      <c r="G113" s="837"/>
      <c r="H113" s="169"/>
      <c r="I113" s="169"/>
      <c r="J113" s="169"/>
      <c r="K113" s="170"/>
      <c r="L113" s="1"/>
    </row>
    <row r="114" spans="1:12" ht="15.75" thickBot="1" x14ac:dyDescent="0.3">
      <c r="A114" s="82"/>
      <c r="B114" s="83"/>
      <c r="C114" s="83"/>
      <c r="D114" s="83"/>
      <c r="E114" s="83"/>
      <c r="F114" s="83"/>
      <c r="G114" s="83"/>
      <c r="H114" s="83"/>
      <c r="I114" s="83"/>
      <c r="J114" s="83"/>
      <c r="K114" s="84"/>
      <c r="L114" s="1"/>
    </row>
    <row r="115" spans="1:12" ht="15.75" thickBot="1" x14ac:dyDescent="0.3">
      <c r="A115" s="1"/>
      <c r="B115" s="1"/>
      <c r="C115" s="1"/>
      <c r="D115" s="1"/>
      <c r="E115" s="1"/>
      <c r="F115" s="1"/>
      <c r="G115" s="1"/>
      <c r="H115" s="1"/>
      <c r="I115" s="1"/>
      <c r="J115" s="1"/>
      <c r="K115" s="1"/>
      <c r="L115" s="1"/>
    </row>
    <row r="116" spans="1:12" ht="15.75" customHeight="1" thickBot="1" x14ac:dyDescent="0.3">
      <c r="A116" s="1107" t="s">
        <v>120</v>
      </c>
      <c r="B116" s="1101"/>
      <c r="C116" s="1101"/>
      <c r="D116" s="1101"/>
      <c r="E116" s="1101"/>
      <c r="F116" s="1101"/>
      <c r="G116" s="1101"/>
      <c r="H116" s="1102"/>
      <c r="I116" s="1099" t="s">
        <v>348</v>
      </c>
      <c r="J116" s="1100"/>
      <c r="K116" s="151" t="str">
        <f>IF(J123="x","EXTREMA",IF(J125="x","ALTA",IF(J127="x","MODERADA",IF(J129="x","BAJA",""))))</f>
        <v/>
      </c>
      <c r="L116" s="1"/>
    </row>
    <row r="117" spans="1:12" ht="16.5" thickBot="1" x14ac:dyDescent="0.3">
      <c r="A117" s="1108"/>
      <c r="B117" s="1103"/>
      <c r="C117" s="1103"/>
      <c r="D117" s="1103"/>
      <c r="E117" s="1103"/>
      <c r="F117" s="1103"/>
      <c r="G117" s="1103"/>
      <c r="H117" s="1104"/>
      <c r="I117" s="1094" t="s">
        <v>349</v>
      </c>
      <c r="J117" s="1095"/>
      <c r="K117" s="207" t="str">
        <f>'VALORACION RIESGOS INHERENTES'!K111</f>
        <v/>
      </c>
      <c r="L117" s="1"/>
    </row>
    <row r="118" spans="1:12" ht="16.5" thickBot="1" x14ac:dyDescent="0.3">
      <c r="A118" s="1109"/>
      <c r="B118" s="869" t="s">
        <v>299</v>
      </c>
      <c r="C118" s="870"/>
      <c r="D118" s="870"/>
      <c r="E118" s="870"/>
      <c r="F118" s="870"/>
      <c r="G118" s="870"/>
      <c r="H118" s="870"/>
      <c r="I118" s="870"/>
      <c r="J118" s="873"/>
      <c r="K118" s="207" t="str">
        <f>'EVALUACIÓN SOLIDEZ CONTROLES'!H30</f>
        <v xml:space="preserve"> </v>
      </c>
      <c r="L118" s="1"/>
    </row>
    <row r="119" spans="1:12" ht="17.25" customHeight="1" thickBot="1" x14ac:dyDescent="0.3">
      <c r="A119" s="280" t="s">
        <v>122</v>
      </c>
      <c r="B119" s="281"/>
      <c r="C119" s="281"/>
      <c r="D119" s="282"/>
      <c r="E119" s="1096"/>
      <c r="F119" s="1097"/>
      <c r="G119" s="1098"/>
      <c r="H119" s="869" t="s">
        <v>351</v>
      </c>
      <c r="I119" s="873"/>
      <c r="J119" s="874"/>
      <c r="K119" s="875"/>
      <c r="L119" s="1"/>
    </row>
    <row r="120" spans="1:12" ht="39.75" customHeight="1" x14ac:dyDescent="0.25">
      <c r="A120" s="191"/>
      <c r="B120" s="169"/>
      <c r="C120" s="192"/>
      <c r="D120" s="169"/>
      <c r="E120" s="169"/>
      <c r="F120" s="169"/>
      <c r="G120" s="169"/>
      <c r="H120" s="169"/>
      <c r="I120" s="169"/>
      <c r="J120" s="62"/>
      <c r="K120" s="74"/>
      <c r="L120" s="1"/>
    </row>
    <row r="121" spans="1:12" ht="15" customHeight="1" x14ac:dyDescent="0.25">
      <c r="A121" s="855" t="s">
        <v>122</v>
      </c>
      <c r="B121" s="169">
        <v>5</v>
      </c>
      <c r="C121" s="876"/>
      <c r="D121" s="867"/>
      <c r="E121" s="868"/>
      <c r="F121" s="868"/>
      <c r="G121" s="868"/>
      <c r="H121" s="205"/>
      <c r="I121" s="169"/>
      <c r="J121" s="850" t="s">
        <v>121</v>
      </c>
      <c r="K121" s="851"/>
      <c r="L121" s="1"/>
    </row>
    <row r="122" spans="1:12" ht="33" x14ac:dyDescent="0.25">
      <c r="A122" s="855"/>
      <c r="B122" s="169" t="s">
        <v>124</v>
      </c>
      <c r="C122" s="877"/>
      <c r="D122" s="867"/>
      <c r="E122" s="868"/>
      <c r="F122" s="868"/>
      <c r="G122" s="868"/>
      <c r="H122" s="205"/>
      <c r="I122" s="169"/>
      <c r="J122" s="171"/>
      <c r="K122" s="172"/>
      <c r="L122" s="1"/>
    </row>
    <row r="123" spans="1:12" ht="33" x14ac:dyDescent="0.25">
      <c r="A123" s="855"/>
      <c r="B123" s="169">
        <v>4</v>
      </c>
      <c r="C123" s="878"/>
      <c r="D123" s="867"/>
      <c r="E123" s="867"/>
      <c r="F123" s="880"/>
      <c r="G123" s="868"/>
      <c r="H123" s="205"/>
      <c r="I123" s="169"/>
      <c r="J123" s="178" t="str">
        <f xml:space="preserve"> IF(OR(E121="X",F121="X",G121="x",F123="x",G123="X",F125="X",G125="X",G127="X" ),"x","")</f>
        <v/>
      </c>
      <c r="K123" s="172" t="s">
        <v>123</v>
      </c>
      <c r="L123" s="1"/>
    </row>
    <row r="124" spans="1:12" ht="33" x14ac:dyDescent="0.25">
      <c r="A124" s="855"/>
      <c r="B124" s="169" t="s">
        <v>126</v>
      </c>
      <c r="C124" s="879"/>
      <c r="D124" s="867"/>
      <c r="E124" s="867"/>
      <c r="F124" s="880"/>
      <c r="G124" s="868"/>
      <c r="H124" s="205"/>
      <c r="I124" s="169"/>
      <c r="J124" s="179"/>
      <c r="K124" s="172"/>
      <c r="L124" s="1"/>
    </row>
    <row r="125" spans="1:12" ht="33" x14ac:dyDescent="0.25">
      <c r="A125" s="855"/>
      <c r="B125" s="169">
        <v>3</v>
      </c>
      <c r="C125" s="881"/>
      <c r="D125" s="865"/>
      <c r="E125" s="866"/>
      <c r="F125" s="880"/>
      <c r="G125" s="868"/>
      <c r="H125" s="205"/>
      <c r="I125" s="169"/>
      <c r="J125" s="180" t="str">
        <f xml:space="preserve"> IF(OR(C121="X",D121="X",D123="x",E123="x",E125="X",F127="X",F129="X",G129="X" ),"x","")</f>
        <v/>
      </c>
      <c r="K125" s="172" t="s">
        <v>125</v>
      </c>
      <c r="L125" s="1"/>
    </row>
    <row r="126" spans="1:12" ht="33" x14ac:dyDescent="0.25">
      <c r="A126" s="855"/>
      <c r="B126" s="169" t="s">
        <v>128</v>
      </c>
      <c r="C126" s="882"/>
      <c r="D126" s="865"/>
      <c r="E126" s="867"/>
      <c r="F126" s="880"/>
      <c r="G126" s="868"/>
      <c r="H126" s="205"/>
      <c r="I126" s="169"/>
      <c r="J126" s="181"/>
      <c r="K126" s="172"/>
      <c r="L126" s="1"/>
    </row>
    <row r="127" spans="1:12" ht="33" x14ac:dyDescent="0.25">
      <c r="A127" s="855"/>
      <c r="B127" s="169">
        <v>2</v>
      </c>
      <c r="C127" s="881"/>
      <c r="D127" s="863"/>
      <c r="E127" s="864"/>
      <c r="F127" s="866"/>
      <c r="G127" s="868"/>
      <c r="H127" s="205"/>
      <c r="I127" s="169"/>
      <c r="J127" s="182" t="str">
        <f xml:space="preserve"> IF(OR(C123="X",D125="X",E127="x",E129="x" ),"x","")</f>
        <v/>
      </c>
      <c r="K127" s="172" t="s">
        <v>127</v>
      </c>
      <c r="L127" s="1"/>
    </row>
    <row r="128" spans="1:12" ht="33" x14ac:dyDescent="0.25">
      <c r="A128" s="855"/>
      <c r="B128" s="169" t="s">
        <v>250</v>
      </c>
      <c r="C128" s="882"/>
      <c r="D128" s="863"/>
      <c r="E128" s="865"/>
      <c r="F128" s="867"/>
      <c r="G128" s="868"/>
      <c r="H128" s="205"/>
      <c r="I128" s="169"/>
      <c r="J128" s="181"/>
      <c r="K128" s="172"/>
      <c r="L128" s="1"/>
    </row>
    <row r="129" spans="1:12" ht="33" x14ac:dyDescent="0.25">
      <c r="A129" s="855"/>
      <c r="B129" s="169">
        <v>1</v>
      </c>
      <c r="C129" s="881"/>
      <c r="D129" s="884"/>
      <c r="E129" s="886"/>
      <c r="F129" s="888"/>
      <c r="G129" s="890"/>
      <c r="H129" s="205"/>
      <c r="I129" s="169"/>
      <c r="J129" s="183" t="str">
        <f xml:space="preserve"> IF(OR(C125="X",C127="X",D127="x",C129="x",D129="x" ),"x","")</f>
        <v/>
      </c>
      <c r="K129" s="172" t="s">
        <v>129</v>
      </c>
      <c r="L129" s="1"/>
    </row>
    <row r="130" spans="1:12" ht="33" x14ac:dyDescent="0.25">
      <c r="A130" s="855"/>
      <c r="B130" s="169" t="s">
        <v>130</v>
      </c>
      <c r="C130" s="883"/>
      <c r="D130" s="885"/>
      <c r="E130" s="887"/>
      <c r="F130" s="889"/>
      <c r="G130" s="891"/>
      <c r="H130" s="205"/>
      <c r="I130" s="169"/>
      <c r="J130" s="169"/>
      <c r="K130" s="170"/>
      <c r="L130" s="1"/>
    </row>
    <row r="131" spans="1:12" x14ac:dyDescent="0.25">
      <c r="A131" s="191"/>
      <c r="B131" s="169"/>
      <c r="C131" s="169">
        <v>1</v>
      </c>
      <c r="D131" s="169">
        <v>2</v>
      </c>
      <c r="E131" s="169">
        <v>3</v>
      </c>
      <c r="F131" s="169">
        <v>4</v>
      </c>
      <c r="G131" s="169">
        <v>5</v>
      </c>
      <c r="H131" s="169"/>
      <c r="I131" s="169"/>
      <c r="J131" s="169"/>
      <c r="K131" s="170"/>
      <c r="L131" s="1"/>
    </row>
    <row r="132" spans="1:12" x14ac:dyDescent="0.25">
      <c r="A132" s="191"/>
      <c r="B132" s="169"/>
      <c r="C132" s="169" t="s">
        <v>131</v>
      </c>
      <c r="D132" s="169" t="s">
        <v>132</v>
      </c>
      <c r="E132" s="169" t="s">
        <v>133</v>
      </c>
      <c r="F132" s="169" t="s">
        <v>134</v>
      </c>
      <c r="G132" s="169" t="s">
        <v>135</v>
      </c>
      <c r="H132" s="169"/>
      <c r="I132" s="169"/>
      <c r="J132" s="169"/>
      <c r="K132" s="170"/>
      <c r="L132" s="1"/>
    </row>
    <row r="133" spans="1:12" ht="15" customHeight="1" x14ac:dyDescent="0.25">
      <c r="A133" s="191"/>
      <c r="B133" s="169"/>
      <c r="C133" s="837" t="s">
        <v>136</v>
      </c>
      <c r="D133" s="837"/>
      <c r="E133" s="837"/>
      <c r="F133" s="837"/>
      <c r="G133" s="837"/>
      <c r="H133" s="169"/>
      <c r="I133" s="169"/>
      <c r="J133" s="169"/>
      <c r="K133" s="170"/>
      <c r="L133" s="1"/>
    </row>
    <row r="134" spans="1:12" ht="15" customHeight="1" x14ac:dyDescent="0.25">
      <c r="A134" s="191"/>
      <c r="B134" s="169"/>
      <c r="C134" s="837"/>
      <c r="D134" s="837"/>
      <c r="E134" s="837"/>
      <c r="F134" s="837"/>
      <c r="G134" s="837"/>
      <c r="H134" s="169"/>
      <c r="I134" s="169"/>
      <c r="J134" s="169"/>
      <c r="K134" s="170"/>
      <c r="L134" s="1"/>
    </row>
    <row r="135" spans="1:12" ht="15.75" thickBot="1" x14ac:dyDescent="0.3">
      <c r="A135" s="82"/>
      <c r="B135" s="83"/>
      <c r="C135" s="83"/>
      <c r="D135" s="83"/>
      <c r="E135" s="83"/>
      <c r="F135" s="83"/>
      <c r="G135" s="83"/>
      <c r="H135" s="83"/>
      <c r="I135" s="83"/>
      <c r="J135" s="83"/>
      <c r="K135" s="84"/>
      <c r="L135" s="1"/>
    </row>
    <row r="136" spans="1:12" ht="15.75" thickBot="1" x14ac:dyDescent="0.3">
      <c r="A136" s="1"/>
      <c r="B136" s="1"/>
      <c r="C136" s="1"/>
      <c r="D136" s="1"/>
      <c r="E136" s="1"/>
      <c r="F136" s="1"/>
      <c r="G136" s="1"/>
      <c r="H136" s="1"/>
      <c r="I136" s="1"/>
      <c r="J136" s="1"/>
      <c r="K136" s="1"/>
      <c r="L136" s="1"/>
    </row>
    <row r="137" spans="1:12" ht="16.5" customHeight="1" thickBot="1" x14ac:dyDescent="0.3">
      <c r="A137" s="1107" t="s">
        <v>120</v>
      </c>
      <c r="B137" s="1105" t="str">
        <f>DESCRIPCION!A28</f>
        <v>g</v>
      </c>
      <c r="C137" s="1101"/>
      <c r="D137" s="1101"/>
      <c r="E137" s="1101"/>
      <c r="F137" s="1101"/>
      <c r="G137" s="1101"/>
      <c r="H137" s="1102"/>
      <c r="I137" s="1099" t="s">
        <v>348</v>
      </c>
      <c r="J137" s="1100"/>
      <c r="K137" s="151" t="str">
        <f>IF(J144="x","EXTREMA",IF(J146="x","ALTA",IF(J148="x","MODERADA",IF(J150="x","BAJA",""))))</f>
        <v/>
      </c>
      <c r="L137" s="1"/>
    </row>
    <row r="138" spans="1:12" ht="16.5" thickBot="1" x14ac:dyDescent="0.3">
      <c r="A138" s="1108"/>
      <c r="B138" s="1106"/>
      <c r="C138" s="1103"/>
      <c r="D138" s="1103"/>
      <c r="E138" s="1103"/>
      <c r="F138" s="1103"/>
      <c r="G138" s="1103"/>
      <c r="H138" s="1104"/>
      <c r="I138" s="1094" t="s">
        <v>349</v>
      </c>
      <c r="J138" s="1095"/>
      <c r="K138" s="207" t="str">
        <f>'VALORACION RIESGOS INHERENTES'!K131</f>
        <v/>
      </c>
      <c r="L138" s="1"/>
    </row>
    <row r="139" spans="1:12" ht="16.5" thickBot="1" x14ac:dyDescent="0.3">
      <c r="A139" s="1109"/>
      <c r="B139" s="869" t="s">
        <v>299</v>
      </c>
      <c r="C139" s="870"/>
      <c r="D139" s="870"/>
      <c r="E139" s="870"/>
      <c r="F139" s="870"/>
      <c r="G139" s="870"/>
      <c r="H139" s="870"/>
      <c r="I139" s="870"/>
      <c r="J139" s="873"/>
      <c r="K139" s="206" t="e">
        <f>'EVALUACIÓN SOLIDEZ CONTROLES'!H34</f>
        <v>#DIV/0!</v>
      </c>
      <c r="L139" s="1"/>
    </row>
    <row r="140" spans="1:12" ht="18" customHeight="1" thickBot="1" x14ac:dyDescent="0.3">
      <c r="A140" s="280" t="s">
        <v>122</v>
      </c>
      <c r="B140" s="281"/>
      <c r="C140" s="281"/>
      <c r="D140" s="282"/>
      <c r="E140" s="1096"/>
      <c r="F140" s="1097"/>
      <c r="G140" s="1098"/>
      <c r="H140" s="869" t="s">
        <v>351</v>
      </c>
      <c r="I140" s="873"/>
      <c r="J140" s="874"/>
      <c r="K140" s="875"/>
      <c r="L140" s="1"/>
    </row>
    <row r="141" spans="1:12" ht="42" customHeight="1" x14ac:dyDescent="0.25">
      <c r="A141" s="191"/>
      <c r="B141" s="169"/>
      <c r="C141" s="192"/>
      <c r="D141" s="169"/>
      <c r="E141" s="169"/>
      <c r="F141" s="169"/>
      <c r="G141" s="169"/>
      <c r="H141" s="169"/>
      <c r="I141" s="169"/>
      <c r="J141" s="187"/>
      <c r="K141" s="188"/>
      <c r="L141" s="1"/>
    </row>
    <row r="142" spans="1:12" ht="41.25" customHeight="1" x14ac:dyDescent="0.25">
      <c r="A142" s="855" t="s">
        <v>122</v>
      </c>
      <c r="B142" s="169">
        <v>5</v>
      </c>
      <c r="C142" s="856"/>
      <c r="D142" s="835"/>
      <c r="E142" s="836"/>
      <c r="F142" s="836"/>
      <c r="G142" s="836"/>
      <c r="H142" s="169"/>
      <c r="I142" s="169"/>
      <c r="J142" s="850" t="s">
        <v>121</v>
      </c>
      <c r="K142" s="851"/>
      <c r="L142" s="1"/>
    </row>
    <row r="143" spans="1:12" x14ac:dyDescent="0.25">
      <c r="A143" s="855"/>
      <c r="B143" s="169" t="s">
        <v>124</v>
      </c>
      <c r="C143" s="857"/>
      <c r="D143" s="835"/>
      <c r="E143" s="836"/>
      <c r="F143" s="836"/>
      <c r="G143" s="836"/>
      <c r="H143" s="169"/>
      <c r="I143" s="169"/>
      <c r="J143" s="171"/>
      <c r="K143" s="172"/>
      <c r="L143" s="1"/>
    </row>
    <row r="144" spans="1:12" ht="27.75" x14ac:dyDescent="0.25">
      <c r="A144" s="855"/>
      <c r="B144" s="169">
        <v>4</v>
      </c>
      <c r="C144" s="858"/>
      <c r="D144" s="835"/>
      <c r="E144" s="835"/>
      <c r="F144" s="848"/>
      <c r="G144" s="836"/>
      <c r="H144" s="169"/>
      <c r="I144" s="169"/>
      <c r="J144" s="178" t="str">
        <f xml:space="preserve"> IF(OR(E142="X",F142="X",G142="x",F144="x",G144="X",F146="X",G146="X",G148="X" ),"x","")</f>
        <v/>
      </c>
      <c r="K144" s="172" t="s">
        <v>123</v>
      </c>
      <c r="L144" s="1"/>
    </row>
    <row r="145" spans="1:12" ht="27.75" x14ac:dyDescent="0.25">
      <c r="A145" s="855"/>
      <c r="B145" s="169" t="s">
        <v>126</v>
      </c>
      <c r="C145" s="859"/>
      <c r="D145" s="835"/>
      <c r="E145" s="835"/>
      <c r="F145" s="848"/>
      <c r="G145" s="836"/>
      <c r="H145" s="169"/>
      <c r="I145" s="169"/>
      <c r="J145" s="179"/>
      <c r="K145" s="172"/>
      <c r="L145" s="1"/>
    </row>
    <row r="146" spans="1:12" ht="27.75" x14ac:dyDescent="0.25">
      <c r="A146" s="855"/>
      <c r="B146" s="169">
        <v>3</v>
      </c>
      <c r="C146" s="838"/>
      <c r="D146" s="833"/>
      <c r="E146" s="834"/>
      <c r="F146" s="848"/>
      <c r="G146" s="836"/>
      <c r="H146" s="169"/>
      <c r="I146" s="169"/>
      <c r="J146" s="180" t="str">
        <f xml:space="preserve"> IF(OR(C142="X",D142="X",D144="x",E144="x",E146="X",F148="X",F150="X",G150="X" ),"x","")</f>
        <v/>
      </c>
      <c r="K146" s="172" t="s">
        <v>125</v>
      </c>
      <c r="L146" s="1"/>
    </row>
    <row r="147" spans="1:12" ht="27.75" x14ac:dyDescent="0.25">
      <c r="A147" s="855"/>
      <c r="B147" s="169" t="s">
        <v>128</v>
      </c>
      <c r="C147" s="849"/>
      <c r="D147" s="833"/>
      <c r="E147" s="835"/>
      <c r="F147" s="848"/>
      <c r="G147" s="836"/>
      <c r="H147" s="169"/>
      <c r="I147" s="169"/>
      <c r="J147" s="181"/>
      <c r="K147" s="172"/>
      <c r="L147" s="1"/>
    </row>
    <row r="148" spans="1:12" ht="27.75" x14ac:dyDescent="0.25">
      <c r="A148" s="855"/>
      <c r="B148" s="169">
        <v>2</v>
      </c>
      <c r="C148" s="838"/>
      <c r="D148" s="831"/>
      <c r="E148" s="832"/>
      <c r="F148" s="834"/>
      <c r="G148" s="836"/>
      <c r="H148" s="169"/>
      <c r="I148" s="169"/>
      <c r="J148" s="182" t="str">
        <f xml:space="preserve"> IF(OR(C144="X",D146="X",E148="x",E150="x" ),"x","")</f>
        <v/>
      </c>
      <c r="K148" s="172" t="s">
        <v>127</v>
      </c>
      <c r="L148" s="1"/>
    </row>
    <row r="149" spans="1:12" ht="27.75" x14ac:dyDescent="0.25">
      <c r="A149" s="855"/>
      <c r="B149" s="169" t="s">
        <v>250</v>
      </c>
      <c r="C149" s="849"/>
      <c r="D149" s="831"/>
      <c r="E149" s="833"/>
      <c r="F149" s="835"/>
      <c r="G149" s="836"/>
      <c r="H149" s="169"/>
      <c r="I149" s="169"/>
      <c r="J149" s="181"/>
      <c r="K149" s="172"/>
      <c r="L149" s="1"/>
    </row>
    <row r="150" spans="1:12" ht="27.75" x14ac:dyDescent="0.25">
      <c r="A150" s="855"/>
      <c r="B150" s="169">
        <v>1</v>
      </c>
      <c r="C150" s="838"/>
      <c r="D150" s="840"/>
      <c r="E150" s="842"/>
      <c r="F150" s="844"/>
      <c r="G150" s="846"/>
      <c r="H150" s="169"/>
      <c r="I150" s="169"/>
      <c r="J150" s="183" t="str">
        <f xml:space="preserve"> IF(OR(C146="X",C148="X",C150="x",D148="x",D150="x" ),"x","")</f>
        <v/>
      </c>
      <c r="K150" s="172" t="s">
        <v>129</v>
      </c>
      <c r="L150" s="1"/>
    </row>
    <row r="151" spans="1:12" x14ac:dyDescent="0.25">
      <c r="A151" s="855"/>
      <c r="B151" s="169" t="s">
        <v>130</v>
      </c>
      <c r="C151" s="839"/>
      <c r="D151" s="841"/>
      <c r="E151" s="843"/>
      <c r="F151" s="845"/>
      <c r="G151" s="847"/>
      <c r="H151" s="169"/>
      <c r="I151" s="169"/>
      <c r="J151" s="169"/>
      <c r="K151" s="170"/>
      <c r="L151" s="1"/>
    </row>
    <row r="152" spans="1:12" x14ac:dyDescent="0.25">
      <c r="A152" s="191"/>
      <c r="B152" s="169"/>
      <c r="C152" s="169">
        <v>1</v>
      </c>
      <c r="D152" s="169">
        <v>2</v>
      </c>
      <c r="E152" s="169">
        <v>3</v>
      </c>
      <c r="F152" s="169">
        <v>4</v>
      </c>
      <c r="G152" s="169">
        <v>5</v>
      </c>
      <c r="H152" s="169"/>
      <c r="I152" s="169"/>
      <c r="J152" s="169"/>
      <c r="K152" s="170"/>
      <c r="L152" s="1"/>
    </row>
    <row r="153" spans="1:12" x14ac:dyDescent="0.25">
      <c r="A153" s="191"/>
      <c r="B153" s="169"/>
      <c r="C153" s="169" t="s">
        <v>131</v>
      </c>
      <c r="D153" s="169" t="s">
        <v>132</v>
      </c>
      <c r="E153" s="169" t="s">
        <v>133</v>
      </c>
      <c r="F153" s="169" t="s">
        <v>134</v>
      </c>
      <c r="G153" s="169" t="s">
        <v>135</v>
      </c>
      <c r="H153" s="169"/>
      <c r="I153" s="169"/>
      <c r="J153" s="169"/>
      <c r="K153" s="170"/>
      <c r="L153" s="1"/>
    </row>
    <row r="154" spans="1:12" ht="15" customHeight="1" x14ac:dyDescent="0.25">
      <c r="A154" s="191"/>
      <c r="B154" s="169"/>
      <c r="C154" s="837" t="s">
        <v>136</v>
      </c>
      <c r="D154" s="837"/>
      <c r="E154" s="837"/>
      <c r="F154" s="837"/>
      <c r="G154" s="837"/>
      <c r="H154" s="169"/>
      <c r="I154" s="169"/>
      <c r="J154" s="169"/>
      <c r="K154" s="170"/>
      <c r="L154" s="1"/>
    </row>
    <row r="155" spans="1:12" ht="15" customHeight="1" x14ac:dyDescent="0.25">
      <c r="A155" s="191"/>
      <c r="B155" s="169"/>
      <c r="C155" s="837"/>
      <c r="D155" s="837"/>
      <c r="E155" s="837"/>
      <c r="F155" s="837"/>
      <c r="G155" s="837"/>
      <c r="H155" s="169"/>
      <c r="I155" s="169"/>
      <c r="J155" s="169"/>
      <c r="K155" s="170"/>
      <c r="L155" s="1"/>
    </row>
    <row r="156" spans="1:12" ht="15.75" thickBot="1" x14ac:dyDescent="0.3">
      <c r="A156" s="193"/>
      <c r="B156" s="194"/>
      <c r="C156" s="194"/>
      <c r="D156" s="194"/>
      <c r="E156" s="194"/>
      <c r="F156" s="194"/>
      <c r="G156" s="194"/>
      <c r="H156" s="194"/>
      <c r="I156" s="194"/>
      <c r="J156" s="194"/>
      <c r="K156" s="195"/>
      <c r="L156" s="1"/>
    </row>
    <row r="157" spans="1:12" ht="15.75" thickBot="1" x14ac:dyDescent="0.3">
      <c r="A157" s="1"/>
      <c r="B157" s="1"/>
      <c r="C157" s="1"/>
      <c r="D157" s="1"/>
      <c r="E157" s="1"/>
      <c r="F157" s="1"/>
      <c r="G157" s="1"/>
      <c r="H157" s="1"/>
      <c r="I157" s="1"/>
      <c r="J157" s="1"/>
      <c r="K157" s="1"/>
      <c r="L157" s="1"/>
    </row>
    <row r="158" spans="1:12" ht="16.5" customHeight="1" thickBot="1" x14ac:dyDescent="0.3">
      <c r="A158" s="1107" t="s">
        <v>120</v>
      </c>
      <c r="B158" s="1101" t="str">
        <f>DESCRIPCION!A31</f>
        <v>h</v>
      </c>
      <c r="C158" s="1101"/>
      <c r="D158" s="1101"/>
      <c r="E158" s="1101"/>
      <c r="F158" s="1101"/>
      <c r="G158" s="1101"/>
      <c r="H158" s="1102"/>
      <c r="I158" s="1099" t="s">
        <v>348</v>
      </c>
      <c r="J158" s="1100"/>
      <c r="K158" s="151" t="str">
        <f>IF(J165="x","EXTREMA",IF(J167="x","ALTA",IF(J169="x","MODERADA",IF(J171="x","BAJA",""))))</f>
        <v/>
      </c>
      <c r="L158" s="1"/>
    </row>
    <row r="159" spans="1:12" ht="16.5" thickBot="1" x14ac:dyDescent="0.3">
      <c r="A159" s="1108"/>
      <c r="B159" s="1103"/>
      <c r="C159" s="1103"/>
      <c r="D159" s="1103"/>
      <c r="E159" s="1103"/>
      <c r="F159" s="1103"/>
      <c r="G159" s="1103"/>
      <c r="H159" s="1104"/>
      <c r="I159" s="1094" t="s">
        <v>349</v>
      </c>
      <c r="J159" s="1095"/>
      <c r="K159" s="206" t="str">
        <f>'VALORACION RIESGOS INHERENTES'!K151</f>
        <v/>
      </c>
      <c r="L159" s="1"/>
    </row>
    <row r="160" spans="1:12" ht="15.75" customHeight="1" thickBot="1" x14ac:dyDescent="0.3">
      <c r="A160" s="1109"/>
      <c r="B160" s="869" t="s">
        <v>299</v>
      </c>
      <c r="C160" s="870"/>
      <c r="D160" s="870"/>
      <c r="E160" s="870"/>
      <c r="F160" s="870"/>
      <c r="G160" s="870"/>
      <c r="H160" s="870"/>
      <c r="I160" s="870"/>
      <c r="J160" s="873"/>
      <c r="K160" s="206" t="e">
        <f>'EVALUACIÓN SOLIDEZ CONTROLES'!H38</f>
        <v>#DIV/0!</v>
      </c>
      <c r="L160" s="1"/>
    </row>
    <row r="161" spans="1:12" ht="15.75" customHeight="1" thickBot="1" x14ac:dyDescent="0.3">
      <c r="A161" s="280" t="s">
        <v>122</v>
      </c>
      <c r="B161" s="281"/>
      <c r="C161" s="281"/>
      <c r="D161" s="282"/>
      <c r="E161" s="1096"/>
      <c r="F161" s="1097"/>
      <c r="G161" s="1098"/>
      <c r="H161" s="869" t="s">
        <v>351</v>
      </c>
      <c r="I161" s="873"/>
      <c r="J161" s="874"/>
      <c r="K161" s="875"/>
      <c r="L161" s="1"/>
    </row>
    <row r="162" spans="1:12" ht="44.25" customHeight="1" x14ac:dyDescent="0.25">
      <c r="A162" s="191"/>
      <c r="B162" s="169"/>
      <c r="C162" s="192"/>
      <c r="D162" s="169"/>
      <c r="E162" s="169"/>
      <c r="F162" s="169"/>
      <c r="G162" s="169"/>
      <c r="H162" s="169"/>
      <c r="I162" s="169"/>
      <c r="J162" s="187"/>
      <c r="K162" s="188"/>
      <c r="L162" s="1"/>
    </row>
    <row r="163" spans="1:12" ht="54" customHeight="1" x14ac:dyDescent="0.25">
      <c r="A163" s="855" t="s">
        <v>122</v>
      </c>
      <c r="B163" s="169">
        <v>5</v>
      </c>
      <c r="C163" s="856"/>
      <c r="D163" s="835"/>
      <c r="E163" s="836"/>
      <c r="F163" s="836"/>
      <c r="G163" s="836"/>
      <c r="H163" s="169"/>
      <c r="I163" s="169"/>
      <c r="J163" s="850" t="s">
        <v>121</v>
      </c>
      <c r="K163" s="851"/>
      <c r="L163" s="1"/>
    </row>
    <row r="164" spans="1:12" x14ac:dyDescent="0.25">
      <c r="A164" s="855"/>
      <c r="B164" s="169" t="s">
        <v>124</v>
      </c>
      <c r="C164" s="857"/>
      <c r="D164" s="835"/>
      <c r="E164" s="836"/>
      <c r="F164" s="836"/>
      <c r="G164" s="836"/>
      <c r="H164" s="169"/>
      <c r="I164" s="169"/>
      <c r="J164" s="171"/>
      <c r="K164" s="172"/>
      <c r="L164" s="1"/>
    </row>
    <row r="165" spans="1:12" ht="27.75" x14ac:dyDescent="0.25">
      <c r="A165" s="855"/>
      <c r="B165" s="169">
        <v>4</v>
      </c>
      <c r="C165" s="858"/>
      <c r="D165" s="835"/>
      <c r="E165" s="835"/>
      <c r="F165" s="848"/>
      <c r="G165" s="836"/>
      <c r="H165" s="169"/>
      <c r="I165" s="169"/>
      <c r="J165" s="178" t="str">
        <f xml:space="preserve"> IF(OR(E163="X",F163="X",G163="x",F165="x",G165="X",F167="X",G167="X",G169="X" ),"x","")</f>
        <v/>
      </c>
      <c r="K165" s="172" t="s">
        <v>123</v>
      </c>
      <c r="L165" s="1"/>
    </row>
    <row r="166" spans="1:12" ht="27.75" x14ac:dyDescent="0.25">
      <c r="A166" s="855"/>
      <c r="B166" s="169" t="s">
        <v>126</v>
      </c>
      <c r="C166" s="859"/>
      <c r="D166" s="835"/>
      <c r="E166" s="835"/>
      <c r="F166" s="848"/>
      <c r="G166" s="836"/>
      <c r="H166" s="169"/>
      <c r="I166" s="169"/>
      <c r="J166" s="179"/>
      <c r="K166" s="172"/>
      <c r="L166" s="1"/>
    </row>
    <row r="167" spans="1:12" ht="27.75" x14ac:dyDescent="0.25">
      <c r="A167" s="855"/>
      <c r="B167" s="169">
        <v>3</v>
      </c>
      <c r="C167" s="838"/>
      <c r="D167" s="833"/>
      <c r="E167" s="834"/>
      <c r="F167" s="848"/>
      <c r="G167" s="836"/>
      <c r="H167" s="169"/>
      <c r="I167" s="169"/>
      <c r="J167" s="180" t="str">
        <f xml:space="preserve"> IF(OR(C163="X",D163="X",D165="x",E165="x",E167="X",F169="X",F171="X",G171="X" ),"x","")</f>
        <v/>
      </c>
      <c r="K167" s="172" t="s">
        <v>125</v>
      </c>
      <c r="L167" s="1"/>
    </row>
    <row r="168" spans="1:12" ht="27.75" x14ac:dyDescent="0.25">
      <c r="A168" s="855"/>
      <c r="B168" s="169" t="s">
        <v>128</v>
      </c>
      <c r="C168" s="849"/>
      <c r="D168" s="833"/>
      <c r="E168" s="835"/>
      <c r="F168" s="848"/>
      <c r="G168" s="836"/>
      <c r="H168" s="169"/>
      <c r="I168" s="169"/>
      <c r="J168" s="181"/>
      <c r="K168" s="172"/>
      <c r="L168" s="1"/>
    </row>
    <row r="169" spans="1:12" ht="27.75" x14ac:dyDescent="0.25">
      <c r="A169" s="855"/>
      <c r="B169" s="169">
        <v>2</v>
      </c>
      <c r="C169" s="838"/>
      <c r="D169" s="831"/>
      <c r="E169" s="832"/>
      <c r="F169" s="834"/>
      <c r="G169" s="836"/>
      <c r="H169" s="169"/>
      <c r="I169" s="169"/>
      <c r="J169" s="182" t="str">
        <f xml:space="preserve"> IF(OR(C165="X",D167="X",E169="x",E171="x" ),"x","")</f>
        <v/>
      </c>
      <c r="K169" s="172" t="s">
        <v>127</v>
      </c>
      <c r="L169" s="1"/>
    </row>
    <row r="170" spans="1:12" ht="27.75" x14ac:dyDescent="0.25">
      <c r="A170" s="855"/>
      <c r="B170" s="169" t="s">
        <v>250</v>
      </c>
      <c r="C170" s="849"/>
      <c r="D170" s="831"/>
      <c r="E170" s="833"/>
      <c r="F170" s="835"/>
      <c r="G170" s="836"/>
      <c r="H170" s="169"/>
      <c r="I170" s="169"/>
      <c r="J170" s="181"/>
      <c r="K170" s="172"/>
      <c r="L170" s="1"/>
    </row>
    <row r="171" spans="1:12" ht="27.75" x14ac:dyDescent="0.25">
      <c r="A171" s="855"/>
      <c r="B171" s="169">
        <v>1</v>
      </c>
      <c r="C171" s="838"/>
      <c r="D171" s="840"/>
      <c r="E171" s="842"/>
      <c r="F171" s="844"/>
      <c r="G171" s="846"/>
      <c r="H171" s="169"/>
      <c r="I171" s="169"/>
      <c r="J171" s="183" t="str">
        <f xml:space="preserve"> IF(OR(C167="X",C169="X",C171="x",D169="x",D171="x" ),"x","")</f>
        <v/>
      </c>
      <c r="K171" s="172" t="s">
        <v>129</v>
      </c>
      <c r="L171" s="1"/>
    </row>
    <row r="172" spans="1:12" x14ac:dyDescent="0.25">
      <c r="A172" s="855"/>
      <c r="B172" s="169" t="s">
        <v>130</v>
      </c>
      <c r="C172" s="839"/>
      <c r="D172" s="841"/>
      <c r="E172" s="843"/>
      <c r="F172" s="845"/>
      <c r="G172" s="847"/>
      <c r="H172" s="169"/>
      <c r="I172" s="169"/>
      <c r="J172" s="169"/>
      <c r="K172" s="170"/>
      <c r="L172" s="1"/>
    </row>
    <row r="173" spans="1:12" x14ac:dyDescent="0.25">
      <c r="A173" s="191"/>
      <c r="B173" s="169"/>
      <c r="C173" s="169">
        <v>1</v>
      </c>
      <c r="D173" s="169">
        <v>2</v>
      </c>
      <c r="E173" s="169">
        <v>3</v>
      </c>
      <c r="F173" s="169">
        <v>4</v>
      </c>
      <c r="G173" s="169">
        <v>5</v>
      </c>
      <c r="H173" s="169"/>
      <c r="I173" s="169"/>
      <c r="J173" s="169"/>
      <c r="K173" s="170"/>
      <c r="L173" s="1"/>
    </row>
    <row r="174" spans="1:12" x14ac:dyDescent="0.25">
      <c r="A174" s="191"/>
      <c r="B174" s="169"/>
      <c r="C174" s="169" t="s">
        <v>131</v>
      </c>
      <c r="D174" s="169" t="s">
        <v>132</v>
      </c>
      <c r="E174" s="169" t="s">
        <v>133</v>
      </c>
      <c r="F174" s="169" t="s">
        <v>134</v>
      </c>
      <c r="G174" s="169" t="s">
        <v>135</v>
      </c>
      <c r="H174" s="169"/>
      <c r="I174" s="169"/>
      <c r="J174" s="169"/>
      <c r="K174" s="170"/>
      <c r="L174" s="1"/>
    </row>
    <row r="175" spans="1:12" ht="15" customHeight="1" x14ac:dyDescent="0.25">
      <c r="A175" s="191"/>
      <c r="B175" s="169"/>
      <c r="C175" s="837" t="s">
        <v>136</v>
      </c>
      <c r="D175" s="837"/>
      <c r="E175" s="837"/>
      <c r="F175" s="837"/>
      <c r="G175" s="837"/>
      <c r="H175" s="169"/>
      <c r="I175" s="169"/>
      <c r="J175" s="169"/>
      <c r="K175" s="170"/>
      <c r="L175" s="1"/>
    </row>
    <row r="176" spans="1:12" ht="15" customHeight="1" x14ac:dyDescent="0.25">
      <c r="A176" s="191"/>
      <c r="B176" s="169"/>
      <c r="C176" s="837"/>
      <c r="D176" s="837"/>
      <c r="E176" s="837"/>
      <c r="F176" s="837"/>
      <c r="G176" s="837"/>
      <c r="H176" s="169"/>
      <c r="I176" s="169"/>
      <c r="J176" s="169"/>
      <c r="K176" s="170"/>
      <c r="L176" s="1"/>
    </row>
    <row r="177" spans="1:12" ht="15.75" thickBot="1" x14ac:dyDescent="0.3">
      <c r="A177" s="193"/>
      <c r="B177" s="194"/>
      <c r="C177" s="194"/>
      <c r="D177" s="194"/>
      <c r="E177" s="194"/>
      <c r="F177" s="194"/>
      <c r="G177" s="194"/>
      <c r="H177" s="194"/>
      <c r="I177" s="194"/>
      <c r="J177" s="194"/>
      <c r="K177" s="195"/>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1107" t="s">
        <v>120</v>
      </c>
      <c r="B180" s="1101" t="str">
        <f>DESCRIPCION!A34</f>
        <v>i</v>
      </c>
      <c r="C180" s="1101"/>
      <c r="D180" s="1101"/>
      <c r="E180" s="1101"/>
      <c r="F180" s="1101"/>
      <c r="G180" s="1101"/>
      <c r="H180" s="1102"/>
      <c r="I180" s="1099" t="s">
        <v>348</v>
      </c>
      <c r="J180" s="1100"/>
      <c r="K180" s="151" t="str">
        <f>IF(J187="x","EXTREMA",IF(J189="x","ALTA",IF(J191="x","MODERADA",IF(J193="x","BAJA",""))))</f>
        <v/>
      </c>
      <c r="L180" s="1"/>
    </row>
    <row r="181" spans="1:12" ht="16.5" thickBot="1" x14ac:dyDescent="0.3">
      <c r="A181" s="1108"/>
      <c r="B181" s="1103"/>
      <c r="C181" s="1103"/>
      <c r="D181" s="1103"/>
      <c r="E181" s="1103"/>
      <c r="F181" s="1103"/>
      <c r="G181" s="1103"/>
      <c r="H181" s="1104"/>
      <c r="I181" s="1094" t="s">
        <v>349</v>
      </c>
      <c r="J181" s="1095"/>
      <c r="K181" s="207" t="str">
        <f>'VALORACION RIESGOS INHERENTES'!K172</f>
        <v/>
      </c>
      <c r="L181" s="1"/>
    </row>
    <row r="182" spans="1:12" ht="16.5" thickBot="1" x14ac:dyDescent="0.3">
      <c r="A182" s="1109"/>
      <c r="B182" s="869" t="s">
        <v>299</v>
      </c>
      <c r="C182" s="870"/>
      <c r="D182" s="870"/>
      <c r="E182" s="870"/>
      <c r="F182" s="870"/>
      <c r="G182" s="870"/>
      <c r="H182" s="870"/>
      <c r="I182" s="870"/>
      <c r="J182" s="873"/>
      <c r="K182" s="206" t="e">
        <f>'EVALUACIÓN SOLIDEZ CONTROLES'!H42</f>
        <v>#DIV/0!</v>
      </c>
      <c r="L182" s="1"/>
    </row>
    <row r="183" spans="1:12" ht="16.5" thickBot="1" x14ac:dyDescent="0.3">
      <c r="A183" s="280" t="s">
        <v>122</v>
      </c>
      <c r="B183" s="281"/>
      <c r="C183" s="281"/>
      <c r="D183" s="282"/>
      <c r="E183" s="1096"/>
      <c r="F183" s="1097"/>
      <c r="G183" s="1098"/>
      <c r="H183" s="869" t="s">
        <v>351</v>
      </c>
      <c r="I183" s="873"/>
      <c r="J183" s="874"/>
      <c r="K183" s="875"/>
      <c r="L183" s="1"/>
    </row>
    <row r="184" spans="1:12" ht="37.5" customHeight="1" x14ac:dyDescent="0.25">
      <c r="A184" s="191"/>
      <c r="B184" s="169"/>
      <c r="C184" s="192"/>
      <c r="D184" s="169"/>
      <c r="E184" s="169"/>
      <c r="F184" s="169"/>
      <c r="G184" s="169"/>
      <c r="H184" s="169"/>
      <c r="I184" s="169"/>
      <c r="J184" s="187"/>
      <c r="K184" s="188"/>
      <c r="L184" s="1"/>
    </row>
    <row r="185" spans="1:12" ht="40.5" customHeight="1" x14ac:dyDescent="0.25">
      <c r="A185" s="855" t="s">
        <v>122</v>
      </c>
      <c r="B185" s="169">
        <v>5</v>
      </c>
      <c r="C185" s="856"/>
      <c r="D185" s="835"/>
      <c r="E185" s="836"/>
      <c r="F185" s="836"/>
      <c r="G185" s="836"/>
      <c r="H185" s="169"/>
      <c r="I185" s="169"/>
      <c r="J185" s="850" t="s">
        <v>121</v>
      </c>
      <c r="K185" s="851"/>
      <c r="L185" s="1"/>
    </row>
    <row r="186" spans="1:12" x14ac:dyDescent="0.25">
      <c r="A186" s="855"/>
      <c r="B186" s="169" t="s">
        <v>124</v>
      </c>
      <c r="C186" s="857"/>
      <c r="D186" s="835"/>
      <c r="E186" s="836"/>
      <c r="F186" s="836"/>
      <c r="G186" s="836"/>
      <c r="H186" s="169"/>
      <c r="I186" s="169"/>
      <c r="J186" s="171"/>
      <c r="K186" s="172"/>
      <c r="L186" s="1"/>
    </row>
    <row r="187" spans="1:12" ht="27.75" x14ac:dyDescent="0.25">
      <c r="A187" s="855"/>
      <c r="B187" s="169">
        <v>4</v>
      </c>
      <c r="C187" s="858"/>
      <c r="D187" s="835"/>
      <c r="E187" s="835"/>
      <c r="F187" s="848"/>
      <c r="G187" s="836"/>
      <c r="H187" s="169"/>
      <c r="I187" s="169"/>
      <c r="J187" s="178" t="str">
        <f xml:space="preserve"> IF(OR(E185="X",F185="X",G185="x",F187="x",G187="X",F189="X",G189="X",G191="X" ),"x","")</f>
        <v/>
      </c>
      <c r="K187" s="172" t="s">
        <v>123</v>
      </c>
      <c r="L187" s="1"/>
    </row>
    <row r="188" spans="1:12" ht="27.75" x14ac:dyDescent="0.25">
      <c r="A188" s="855"/>
      <c r="B188" s="169" t="s">
        <v>126</v>
      </c>
      <c r="C188" s="859"/>
      <c r="D188" s="835"/>
      <c r="E188" s="835"/>
      <c r="F188" s="848"/>
      <c r="G188" s="836"/>
      <c r="H188" s="169"/>
      <c r="I188" s="169"/>
      <c r="J188" s="179"/>
      <c r="K188" s="172"/>
      <c r="L188" s="1"/>
    </row>
    <row r="189" spans="1:12" ht="27.75" x14ac:dyDescent="0.25">
      <c r="A189" s="855"/>
      <c r="B189" s="169">
        <v>3</v>
      </c>
      <c r="C189" s="838"/>
      <c r="D189" s="833"/>
      <c r="E189" s="834"/>
      <c r="F189" s="848"/>
      <c r="G189" s="836"/>
      <c r="H189" s="169"/>
      <c r="I189" s="169"/>
      <c r="J189" s="180" t="str">
        <f xml:space="preserve"> IF(OR(C185="X",D185="X",D187="x",E187="x",E189="X",F191="X",F193="X",G193="X" ),"x","")</f>
        <v/>
      </c>
      <c r="K189" s="172" t="s">
        <v>125</v>
      </c>
      <c r="L189" s="1"/>
    </row>
    <row r="190" spans="1:12" ht="27.75" x14ac:dyDescent="0.25">
      <c r="A190" s="855"/>
      <c r="B190" s="169" t="s">
        <v>128</v>
      </c>
      <c r="C190" s="849"/>
      <c r="D190" s="833"/>
      <c r="E190" s="835"/>
      <c r="F190" s="848"/>
      <c r="G190" s="836"/>
      <c r="H190" s="169"/>
      <c r="I190" s="169"/>
      <c r="J190" s="181"/>
      <c r="K190" s="172"/>
      <c r="L190" s="1"/>
    </row>
    <row r="191" spans="1:12" ht="27.75" x14ac:dyDescent="0.25">
      <c r="A191" s="855"/>
      <c r="B191" s="169">
        <v>2</v>
      </c>
      <c r="C191" s="838"/>
      <c r="D191" s="831"/>
      <c r="E191" s="832"/>
      <c r="F191" s="834"/>
      <c r="G191" s="836"/>
      <c r="H191" s="169"/>
      <c r="I191" s="169"/>
      <c r="J191" s="182" t="str">
        <f xml:space="preserve"> IF(OR(E191="X",D189="X",C187="x",E193="x" ),"x","")</f>
        <v/>
      </c>
      <c r="K191" s="172" t="s">
        <v>127</v>
      </c>
      <c r="L191" s="1"/>
    </row>
    <row r="192" spans="1:12" ht="27.75" x14ac:dyDescent="0.25">
      <c r="A192" s="855"/>
      <c r="B192" s="169" t="s">
        <v>250</v>
      </c>
      <c r="C192" s="849"/>
      <c r="D192" s="831"/>
      <c r="E192" s="833"/>
      <c r="F192" s="835"/>
      <c r="G192" s="836"/>
      <c r="H192" s="169"/>
      <c r="I192" s="169"/>
      <c r="J192" s="181"/>
      <c r="K192" s="172"/>
      <c r="L192" s="1"/>
    </row>
    <row r="193" spans="1:12" ht="27.75" x14ac:dyDescent="0.25">
      <c r="A193" s="855"/>
      <c r="B193" s="169">
        <v>1</v>
      </c>
      <c r="C193" s="838"/>
      <c r="D193" s="840"/>
      <c r="E193" s="842"/>
      <c r="F193" s="844"/>
      <c r="G193" s="846"/>
      <c r="H193" s="169"/>
      <c r="I193" s="169"/>
      <c r="J193" s="183" t="str">
        <f xml:space="preserve"> IF(OR(C189="X",C191="X",D191="x",D193="x",C193="x" ),"x","")</f>
        <v/>
      </c>
      <c r="K193" s="172" t="s">
        <v>129</v>
      </c>
      <c r="L193" s="1"/>
    </row>
    <row r="194" spans="1:12" x14ac:dyDescent="0.25">
      <c r="A194" s="855"/>
      <c r="B194" s="169" t="s">
        <v>130</v>
      </c>
      <c r="C194" s="839"/>
      <c r="D194" s="841"/>
      <c r="E194" s="843"/>
      <c r="F194" s="845"/>
      <c r="G194" s="847"/>
      <c r="H194" s="169"/>
      <c r="I194" s="169"/>
      <c r="J194" s="169"/>
      <c r="K194" s="170"/>
      <c r="L194" s="1"/>
    </row>
    <row r="195" spans="1:12" x14ac:dyDescent="0.25">
      <c r="A195" s="191"/>
      <c r="B195" s="169"/>
      <c r="C195" s="169">
        <v>1</v>
      </c>
      <c r="D195" s="169">
        <v>2</v>
      </c>
      <c r="E195" s="169">
        <v>3</v>
      </c>
      <c r="F195" s="169">
        <v>4</v>
      </c>
      <c r="G195" s="169">
        <v>5</v>
      </c>
      <c r="H195" s="169"/>
      <c r="I195" s="169"/>
      <c r="J195" s="169"/>
      <c r="K195" s="170"/>
      <c r="L195" s="1"/>
    </row>
    <row r="196" spans="1:12" ht="15" customHeight="1" x14ac:dyDescent="0.25">
      <c r="A196" s="191"/>
      <c r="B196" s="169"/>
      <c r="C196" s="169" t="s">
        <v>131</v>
      </c>
      <c r="D196" s="169" t="s">
        <v>132</v>
      </c>
      <c r="E196" s="169" t="s">
        <v>133</v>
      </c>
      <c r="F196" s="169" t="s">
        <v>134</v>
      </c>
      <c r="G196" s="169" t="s">
        <v>135</v>
      </c>
      <c r="H196" s="169"/>
      <c r="I196" s="169"/>
      <c r="J196" s="169"/>
      <c r="K196" s="170"/>
      <c r="L196" s="1"/>
    </row>
    <row r="197" spans="1:12" ht="15" customHeight="1" x14ac:dyDescent="0.25">
      <c r="A197" s="191"/>
      <c r="B197" s="169"/>
      <c r="C197" s="837" t="s">
        <v>136</v>
      </c>
      <c r="D197" s="837"/>
      <c r="E197" s="837"/>
      <c r="F197" s="837"/>
      <c r="G197" s="837"/>
      <c r="H197" s="169"/>
      <c r="I197" s="169"/>
      <c r="J197" s="169"/>
      <c r="K197" s="170"/>
      <c r="L197" s="1"/>
    </row>
    <row r="198" spans="1:12" x14ac:dyDescent="0.25">
      <c r="A198" s="191"/>
      <c r="B198" s="169"/>
      <c r="C198" s="837"/>
      <c r="D198" s="837"/>
      <c r="E198" s="837"/>
      <c r="F198" s="837"/>
      <c r="G198" s="837"/>
      <c r="H198" s="169"/>
      <c r="I198" s="169"/>
      <c r="J198" s="169"/>
      <c r="K198" s="170"/>
      <c r="L198" s="1"/>
    </row>
    <row r="199" spans="1:12" ht="15.75" thickBot="1" x14ac:dyDescent="0.3">
      <c r="A199" s="82"/>
      <c r="B199" s="83"/>
      <c r="C199" s="83"/>
      <c r="D199" s="83"/>
      <c r="E199" s="83"/>
      <c r="F199" s="83"/>
      <c r="G199" s="83"/>
      <c r="H199" s="83"/>
      <c r="I199" s="83"/>
      <c r="J199" s="83"/>
      <c r="K199" s="84"/>
      <c r="L199" s="1"/>
    </row>
    <row r="200" spans="1:12" ht="15.75" thickBot="1" x14ac:dyDescent="0.3">
      <c r="A200" s="1"/>
      <c r="B200" s="1"/>
      <c r="C200" s="1"/>
      <c r="D200" s="1"/>
      <c r="E200" s="1"/>
      <c r="F200" s="1"/>
      <c r="G200" s="1"/>
      <c r="H200" s="1"/>
      <c r="I200" s="1"/>
      <c r="J200" s="1"/>
      <c r="K200" s="1"/>
      <c r="L200" s="1"/>
    </row>
    <row r="201" spans="1:12" ht="16.5" customHeight="1" thickBot="1" x14ac:dyDescent="0.3">
      <c r="A201" s="1107" t="s">
        <v>120</v>
      </c>
      <c r="B201" s="1101" t="str">
        <f>DESCRIPCION!A37</f>
        <v>j</v>
      </c>
      <c r="C201" s="1101"/>
      <c r="D201" s="1101"/>
      <c r="E201" s="1101"/>
      <c r="F201" s="1101"/>
      <c r="G201" s="1101"/>
      <c r="H201" s="1102"/>
      <c r="I201" s="1099" t="s">
        <v>348</v>
      </c>
      <c r="J201" s="1100"/>
      <c r="K201" s="151" t="str">
        <f>IF(J208="x","EXTREMA",IF(J210="x","ALTA",IF(J212="x","MODERADA",IF(J214="x","BAJA",""))))</f>
        <v/>
      </c>
      <c r="L201" s="1"/>
    </row>
    <row r="202" spans="1:12" ht="16.5" thickBot="1" x14ac:dyDescent="0.3">
      <c r="A202" s="1108"/>
      <c r="B202" s="1103"/>
      <c r="C202" s="1103"/>
      <c r="D202" s="1103"/>
      <c r="E202" s="1103"/>
      <c r="F202" s="1103"/>
      <c r="G202" s="1103"/>
      <c r="H202" s="1104"/>
      <c r="I202" s="1094" t="s">
        <v>349</v>
      </c>
      <c r="J202" s="1095"/>
      <c r="K202" s="206" t="str">
        <f>'VALORACION RIESGOS INHERENTES'!K192</f>
        <v/>
      </c>
      <c r="L202" s="1"/>
    </row>
    <row r="203" spans="1:12" ht="16.5" thickBot="1" x14ac:dyDescent="0.3">
      <c r="A203" s="1109"/>
      <c r="B203" s="209" t="s">
        <v>299</v>
      </c>
      <c r="C203" s="210"/>
      <c r="D203" s="210"/>
      <c r="E203" s="210"/>
      <c r="F203" s="210"/>
      <c r="G203" s="210"/>
      <c r="H203" s="210"/>
      <c r="I203" s="210"/>
      <c r="J203" s="211"/>
      <c r="K203" s="206" t="e">
        <f>'EVALUACIÓN SOLIDEZ CONTROLES'!H46</f>
        <v>#DIV/0!</v>
      </c>
      <c r="L203" s="1"/>
    </row>
    <row r="204" spans="1:12" ht="16.5" thickBot="1" x14ac:dyDescent="0.3">
      <c r="A204" s="280" t="s">
        <v>122</v>
      </c>
      <c r="B204" s="281"/>
      <c r="C204" s="281"/>
      <c r="D204" s="282"/>
      <c r="E204" s="1096"/>
      <c r="F204" s="1097"/>
      <c r="G204" s="1098"/>
      <c r="H204" s="869" t="s">
        <v>351</v>
      </c>
      <c r="I204" s="873"/>
      <c r="J204" s="874"/>
      <c r="K204" s="875"/>
      <c r="L204" s="1"/>
    </row>
    <row r="205" spans="1:12" ht="38.25" customHeight="1" x14ac:dyDescent="0.25">
      <c r="A205" s="191"/>
      <c r="B205" s="169"/>
      <c r="C205" s="192"/>
      <c r="D205" s="169"/>
      <c r="E205" s="169"/>
      <c r="F205" s="169"/>
      <c r="G205" s="169"/>
      <c r="H205" s="169"/>
      <c r="I205" s="169"/>
      <c r="J205" s="187"/>
      <c r="K205" s="188"/>
      <c r="L205" s="1"/>
    </row>
    <row r="206" spans="1:12" ht="45" customHeight="1" x14ac:dyDescent="0.25">
      <c r="A206" s="855" t="s">
        <v>122</v>
      </c>
      <c r="B206" s="169">
        <v>5</v>
      </c>
      <c r="C206" s="856"/>
      <c r="D206" s="835"/>
      <c r="E206" s="836"/>
      <c r="F206" s="836"/>
      <c r="G206" s="836"/>
      <c r="H206" s="169"/>
      <c r="I206" s="169"/>
      <c r="J206" s="850" t="s">
        <v>121</v>
      </c>
      <c r="K206" s="851"/>
      <c r="L206" s="1"/>
    </row>
    <row r="207" spans="1:12" x14ac:dyDescent="0.25">
      <c r="A207" s="855"/>
      <c r="B207" s="169" t="s">
        <v>124</v>
      </c>
      <c r="C207" s="857"/>
      <c r="D207" s="835"/>
      <c r="E207" s="836"/>
      <c r="F207" s="836"/>
      <c r="G207" s="836"/>
      <c r="H207" s="169"/>
      <c r="I207" s="169"/>
      <c r="J207" s="171"/>
      <c r="K207" s="172"/>
      <c r="L207" s="1"/>
    </row>
    <row r="208" spans="1:12" ht="27.75" x14ac:dyDescent="0.25">
      <c r="A208" s="855"/>
      <c r="B208" s="169">
        <v>4</v>
      </c>
      <c r="C208" s="858"/>
      <c r="D208" s="835"/>
      <c r="E208" s="835"/>
      <c r="F208" s="848"/>
      <c r="G208" s="836"/>
      <c r="H208" s="169"/>
      <c r="I208" s="169"/>
      <c r="J208" s="178" t="str">
        <f xml:space="preserve"> IF(OR(E206="X",F206="X",G206="x",F208="x",G208="X",F210="X",G210="X",G212="X" ),"x","")</f>
        <v/>
      </c>
      <c r="K208" s="172" t="s">
        <v>123</v>
      </c>
      <c r="L208" s="1"/>
    </row>
    <row r="209" spans="1:12" ht="27.75" x14ac:dyDescent="0.25">
      <c r="A209" s="855"/>
      <c r="B209" s="169" t="s">
        <v>126</v>
      </c>
      <c r="C209" s="859"/>
      <c r="D209" s="835"/>
      <c r="E209" s="835"/>
      <c r="F209" s="848"/>
      <c r="G209" s="836"/>
      <c r="H209" s="169"/>
      <c r="I209" s="169"/>
      <c r="J209" s="179"/>
      <c r="K209" s="172"/>
      <c r="L209" s="1"/>
    </row>
    <row r="210" spans="1:12" ht="27.75" x14ac:dyDescent="0.25">
      <c r="A210" s="855"/>
      <c r="B210" s="169">
        <v>3</v>
      </c>
      <c r="C210" s="838"/>
      <c r="D210" s="833"/>
      <c r="E210" s="834"/>
      <c r="F210" s="848"/>
      <c r="G210" s="836"/>
      <c r="H210" s="169"/>
      <c r="I210" s="169"/>
      <c r="J210" s="180" t="str">
        <f xml:space="preserve"> IF(OR(C206="X",D206="X",D208="x",E208="x",E210="X",F212="X",F214="X",G214="X" ),"x","")</f>
        <v/>
      </c>
      <c r="K210" s="172" t="s">
        <v>125</v>
      </c>
      <c r="L210" s="1"/>
    </row>
    <row r="211" spans="1:12" ht="27.75" x14ac:dyDescent="0.25">
      <c r="A211" s="855"/>
      <c r="B211" s="169" t="s">
        <v>128</v>
      </c>
      <c r="C211" s="849"/>
      <c r="D211" s="833"/>
      <c r="E211" s="835"/>
      <c r="F211" s="848"/>
      <c r="G211" s="836"/>
      <c r="H211" s="169"/>
      <c r="I211" s="169"/>
      <c r="J211" s="181"/>
      <c r="K211" s="172"/>
      <c r="L211" s="1"/>
    </row>
    <row r="212" spans="1:12" ht="27.75" x14ac:dyDescent="0.25">
      <c r="A212" s="855"/>
      <c r="B212" s="169">
        <v>2</v>
      </c>
      <c r="C212" s="838"/>
      <c r="D212" s="831"/>
      <c r="E212" s="832"/>
      <c r="F212" s="834"/>
      <c r="G212" s="836"/>
      <c r="H212" s="169"/>
      <c r="I212" s="169"/>
      <c r="J212" s="182" t="str">
        <f xml:space="preserve"> IF(OR(C208="X",D210="X",E212="x",E214="x" ),"x","")</f>
        <v/>
      </c>
      <c r="K212" s="172" t="s">
        <v>127</v>
      </c>
      <c r="L212" s="1"/>
    </row>
    <row r="213" spans="1:12" ht="27.75" x14ac:dyDescent="0.25">
      <c r="A213" s="855"/>
      <c r="B213" s="169" t="s">
        <v>250</v>
      </c>
      <c r="C213" s="849"/>
      <c r="D213" s="831"/>
      <c r="E213" s="833"/>
      <c r="F213" s="835"/>
      <c r="G213" s="836"/>
      <c r="H213" s="169"/>
      <c r="I213" s="169"/>
      <c r="J213" s="181"/>
      <c r="K213" s="172"/>
      <c r="L213" s="1"/>
    </row>
    <row r="214" spans="1:12" ht="27.75" x14ac:dyDescent="0.25">
      <c r="A214" s="855"/>
      <c r="B214" s="169">
        <v>1</v>
      </c>
      <c r="C214" s="838"/>
      <c r="D214" s="840"/>
      <c r="E214" s="842"/>
      <c r="F214" s="844"/>
      <c r="G214" s="846"/>
      <c r="H214" s="169"/>
      <c r="I214" s="169"/>
      <c r="J214" s="183" t="str">
        <f xml:space="preserve"> IF(OR(C210="X",C212="X",D212="x",D214="x",C214="x" ),"x","")</f>
        <v/>
      </c>
      <c r="K214" s="172" t="s">
        <v>129</v>
      </c>
      <c r="L214" s="1"/>
    </row>
    <row r="215" spans="1:12" x14ac:dyDescent="0.25">
      <c r="A215" s="855"/>
      <c r="B215" s="169" t="s">
        <v>130</v>
      </c>
      <c r="C215" s="839"/>
      <c r="D215" s="841"/>
      <c r="E215" s="843"/>
      <c r="F215" s="845"/>
      <c r="G215" s="847"/>
      <c r="H215" s="169"/>
      <c r="I215" s="169"/>
      <c r="J215" s="169"/>
      <c r="K215" s="170"/>
      <c r="L215" s="1"/>
    </row>
    <row r="216" spans="1:12" x14ac:dyDescent="0.25">
      <c r="A216" s="191"/>
      <c r="B216" s="169"/>
      <c r="C216" s="169">
        <v>1</v>
      </c>
      <c r="D216" s="169">
        <v>2</v>
      </c>
      <c r="E216" s="169">
        <v>3</v>
      </c>
      <c r="F216" s="169">
        <v>4</v>
      </c>
      <c r="G216" s="169">
        <v>5</v>
      </c>
      <c r="H216" s="169"/>
      <c r="I216" s="169"/>
      <c r="J216" s="169"/>
      <c r="K216" s="170"/>
      <c r="L216" s="1"/>
    </row>
    <row r="217" spans="1:12" ht="15" customHeight="1" x14ac:dyDescent="0.25">
      <c r="A217" s="191"/>
      <c r="B217" s="169"/>
      <c r="C217" s="169" t="s">
        <v>131</v>
      </c>
      <c r="D217" s="169" t="s">
        <v>132</v>
      </c>
      <c r="E217" s="169" t="s">
        <v>133</v>
      </c>
      <c r="F217" s="169" t="s">
        <v>134</v>
      </c>
      <c r="G217" s="169" t="s">
        <v>135</v>
      </c>
      <c r="H217" s="169"/>
      <c r="I217" s="169"/>
      <c r="J217" s="169"/>
      <c r="K217" s="170"/>
      <c r="L217" s="1"/>
    </row>
    <row r="218" spans="1:12" ht="15" customHeight="1" x14ac:dyDescent="0.25">
      <c r="A218" s="191"/>
      <c r="B218" s="169"/>
      <c r="C218" s="837" t="s">
        <v>136</v>
      </c>
      <c r="D218" s="837"/>
      <c r="E218" s="837"/>
      <c r="F218" s="837"/>
      <c r="G218" s="837"/>
      <c r="H218" s="169"/>
      <c r="I218" s="169"/>
      <c r="J218" s="169"/>
      <c r="K218" s="170"/>
      <c r="L218" s="1"/>
    </row>
    <row r="219" spans="1:12" x14ac:dyDescent="0.25">
      <c r="A219" s="191"/>
      <c r="B219" s="169"/>
      <c r="C219" s="837"/>
      <c r="D219" s="837"/>
      <c r="E219" s="837"/>
      <c r="F219" s="837"/>
      <c r="G219" s="837"/>
      <c r="H219" s="169"/>
      <c r="I219" s="169"/>
      <c r="J219" s="169"/>
      <c r="K219" s="170"/>
      <c r="L219" s="1"/>
    </row>
    <row r="220" spans="1:12" ht="15.75" thickBot="1" x14ac:dyDescent="0.3">
      <c r="A220" s="82"/>
      <c r="B220" s="83"/>
      <c r="C220" s="83"/>
      <c r="D220" s="83"/>
      <c r="E220" s="83"/>
      <c r="F220" s="83"/>
      <c r="G220" s="83"/>
      <c r="H220" s="83"/>
      <c r="I220" s="83"/>
      <c r="J220" s="83"/>
      <c r="K220" s="84"/>
      <c r="L220" s="1"/>
    </row>
    <row r="221" spans="1:12" ht="15.75" x14ac:dyDescent="0.25">
      <c r="A221" s="162"/>
      <c r="B221" s="1117"/>
      <c r="C221" s="1117"/>
      <c r="D221" s="1117"/>
      <c r="E221" s="1117"/>
      <c r="F221" s="1117"/>
      <c r="G221" s="1117"/>
      <c r="H221" s="1117"/>
      <c r="I221" s="1117"/>
      <c r="J221" s="162"/>
      <c r="K221" s="163"/>
      <c r="L221" s="158"/>
    </row>
    <row r="222" spans="1:12" x14ac:dyDescent="0.25">
      <c r="A222" s="158"/>
      <c r="B222" s="158"/>
      <c r="C222" s="158"/>
      <c r="D222" s="158"/>
      <c r="E222" s="158"/>
      <c r="F222" s="158"/>
      <c r="G222" s="158"/>
      <c r="H222" s="158"/>
      <c r="I222" s="158"/>
      <c r="J222" s="158"/>
      <c r="K222" s="158"/>
      <c r="L222" s="158"/>
    </row>
    <row r="223" spans="1:12" x14ac:dyDescent="0.25">
      <c r="A223" s="158"/>
      <c r="B223" s="158"/>
      <c r="C223" s="158"/>
      <c r="D223" s="158"/>
      <c r="E223" s="158"/>
      <c r="F223" s="158"/>
      <c r="G223" s="158"/>
      <c r="H223" s="158"/>
      <c r="I223" s="158"/>
      <c r="J223" s="158"/>
      <c r="K223" s="158"/>
      <c r="L223" s="158"/>
    </row>
    <row r="224" spans="1:12" x14ac:dyDescent="0.25">
      <c r="A224" s="158"/>
      <c r="B224" s="158"/>
      <c r="C224" s="158"/>
      <c r="D224" s="158"/>
      <c r="E224" s="158"/>
      <c r="F224" s="158"/>
      <c r="G224" s="158"/>
      <c r="H224" s="158"/>
      <c r="I224" s="158"/>
      <c r="J224" s="158"/>
      <c r="K224" s="158"/>
      <c r="L224" s="158"/>
    </row>
    <row r="225" spans="1:12" x14ac:dyDescent="0.25">
      <c r="A225" s="1118"/>
      <c r="B225" s="159"/>
      <c r="C225" s="1115"/>
      <c r="D225" s="1115"/>
      <c r="E225" s="1115"/>
      <c r="F225" s="1115"/>
      <c r="G225" s="1115"/>
      <c r="H225" s="158"/>
      <c r="I225" s="158"/>
      <c r="J225" s="1114"/>
      <c r="K225" s="1114"/>
      <c r="L225" s="158"/>
    </row>
    <row r="226" spans="1:12" x14ac:dyDescent="0.25">
      <c r="A226" s="1118"/>
      <c r="B226" s="160"/>
      <c r="C226" s="1115"/>
      <c r="D226" s="1115"/>
      <c r="E226" s="1115"/>
      <c r="F226" s="1115"/>
      <c r="G226" s="1115"/>
      <c r="H226" s="158"/>
      <c r="I226" s="158"/>
      <c r="J226" s="161"/>
      <c r="K226" s="161"/>
      <c r="L226" s="158"/>
    </row>
    <row r="227" spans="1:12" x14ac:dyDescent="0.25">
      <c r="A227" s="1118"/>
      <c r="B227" s="159"/>
      <c r="C227" s="1115"/>
      <c r="D227" s="1115"/>
      <c r="E227" s="1115"/>
      <c r="F227" s="1116"/>
      <c r="G227" s="1115"/>
      <c r="H227" s="158"/>
      <c r="I227" s="158"/>
      <c r="J227" s="161"/>
      <c r="K227" s="164"/>
      <c r="L227" s="158"/>
    </row>
    <row r="228" spans="1:12" x14ac:dyDescent="0.25">
      <c r="A228" s="1118"/>
      <c r="B228" s="160"/>
      <c r="C228" s="1115"/>
      <c r="D228" s="1115"/>
      <c r="E228" s="1115"/>
      <c r="F228" s="1116"/>
      <c r="G228" s="1115"/>
      <c r="H228" s="158"/>
      <c r="I228" s="158"/>
      <c r="J228" s="161"/>
      <c r="K228" s="164"/>
      <c r="L228" s="158"/>
    </row>
    <row r="229" spans="1:12" x14ac:dyDescent="0.25">
      <c r="A229" s="1118"/>
      <c r="B229" s="159"/>
      <c r="C229" s="1115"/>
      <c r="D229" s="1115"/>
      <c r="E229" s="1116"/>
      <c r="F229" s="1116"/>
      <c r="G229" s="1115"/>
      <c r="H229" s="158"/>
      <c r="I229" s="158"/>
      <c r="J229" s="161"/>
      <c r="K229" s="164"/>
      <c r="L229" s="158"/>
    </row>
    <row r="230" spans="1:12" x14ac:dyDescent="0.25">
      <c r="A230" s="1118"/>
      <c r="B230" s="160"/>
      <c r="C230" s="1115"/>
      <c r="D230" s="1115"/>
      <c r="E230" s="1119"/>
      <c r="F230" s="1116"/>
      <c r="G230" s="1115"/>
      <c r="H230" s="158"/>
      <c r="I230" s="158"/>
      <c r="J230" s="161"/>
      <c r="K230" s="164"/>
      <c r="L230" s="158"/>
    </row>
    <row r="231" spans="1:12" x14ac:dyDescent="0.25">
      <c r="A231" s="1118"/>
      <c r="B231" s="159"/>
      <c r="C231" s="1115"/>
      <c r="D231" s="1115"/>
      <c r="E231" s="1116"/>
      <c r="F231" s="1116"/>
      <c r="G231" s="1115"/>
      <c r="H231" s="158"/>
      <c r="I231" s="158"/>
      <c r="J231" s="161"/>
      <c r="K231" s="164"/>
      <c r="L231" s="158"/>
    </row>
    <row r="232" spans="1:12" x14ac:dyDescent="0.25">
      <c r="A232" s="1118"/>
      <c r="B232" s="160"/>
      <c r="C232" s="1115"/>
      <c r="D232" s="1115"/>
      <c r="E232" s="1119"/>
      <c r="F232" s="1119"/>
      <c r="G232" s="1115"/>
      <c r="H232" s="158"/>
      <c r="I232" s="158"/>
      <c r="J232" s="161"/>
      <c r="K232" s="164"/>
      <c r="L232" s="158"/>
    </row>
    <row r="233" spans="1:12" x14ac:dyDescent="0.25">
      <c r="A233" s="1118"/>
      <c r="B233" s="159"/>
      <c r="C233" s="1115"/>
      <c r="D233" s="1115"/>
      <c r="E233" s="1120"/>
      <c r="F233" s="1121"/>
      <c r="G233" s="1115"/>
      <c r="H233" s="158"/>
      <c r="I233" s="158"/>
      <c r="J233" s="161"/>
      <c r="K233" s="164"/>
      <c r="L233" s="158"/>
    </row>
    <row r="234" spans="1:12" x14ac:dyDescent="0.25">
      <c r="A234" s="1118"/>
      <c r="B234" s="160"/>
      <c r="C234" s="1115"/>
      <c r="D234" s="1115"/>
      <c r="E234" s="1115"/>
      <c r="F234" s="1121"/>
      <c r="G234" s="1115"/>
      <c r="H234" s="158"/>
      <c r="I234" s="158"/>
      <c r="J234" s="158"/>
      <c r="K234" s="158"/>
      <c r="L234" s="158"/>
    </row>
    <row r="235" spans="1:12" x14ac:dyDescent="0.25">
      <c r="A235" s="158"/>
      <c r="B235" s="158"/>
      <c r="C235" s="159"/>
      <c r="D235" s="159"/>
      <c r="E235" s="159"/>
      <c r="F235" s="159"/>
      <c r="G235" s="159"/>
      <c r="H235" s="158"/>
      <c r="I235" s="158"/>
      <c r="J235" s="158"/>
      <c r="K235" s="158"/>
      <c r="L235" s="158"/>
    </row>
    <row r="236" spans="1:12" x14ac:dyDescent="0.25">
      <c r="A236" s="158"/>
      <c r="B236" s="158"/>
      <c r="C236" s="159"/>
      <c r="D236" s="159"/>
      <c r="E236" s="159"/>
      <c r="F236" s="159"/>
      <c r="G236" s="159"/>
      <c r="H236" s="158"/>
      <c r="I236" s="158"/>
      <c r="J236" s="158"/>
      <c r="K236" s="158"/>
      <c r="L236" s="158"/>
    </row>
    <row r="237" spans="1:12" x14ac:dyDescent="0.25">
      <c r="A237" s="158"/>
      <c r="B237" s="158"/>
      <c r="C237" s="1122"/>
      <c r="D237" s="1122"/>
      <c r="E237" s="1122"/>
      <c r="F237" s="1122"/>
      <c r="G237" s="1122"/>
      <c r="H237" s="158"/>
      <c r="I237" s="158"/>
      <c r="J237" s="158"/>
      <c r="K237" s="158"/>
      <c r="L237" s="158"/>
    </row>
    <row r="238" spans="1:12" x14ac:dyDescent="0.25">
      <c r="A238" s="158"/>
      <c r="B238" s="158"/>
      <c r="C238" s="1122"/>
      <c r="D238" s="1122"/>
      <c r="E238" s="1122"/>
      <c r="F238" s="1122"/>
      <c r="G238" s="1122"/>
      <c r="H238" s="158"/>
      <c r="I238" s="158"/>
      <c r="J238" s="158"/>
      <c r="K238" s="158"/>
      <c r="L238" s="158"/>
    </row>
    <row r="239" spans="1:12" x14ac:dyDescent="0.25">
      <c r="A239" s="158"/>
      <c r="B239" s="158"/>
      <c r="C239" s="158"/>
      <c r="D239" s="158"/>
      <c r="E239" s="158"/>
      <c r="F239" s="158"/>
      <c r="G239" s="158"/>
      <c r="H239" s="158"/>
      <c r="I239" s="158"/>
      <c r="J239" s="158"/>
      <c r="K239" s="158"/>
      <c r="L239" s="158"/>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Hoja2!$A$1:$A$5</xm:f>
          </x14:formula1>
          <xm:sqref>E14:G14 E35:G35 E56:G56 E77:G77 E98:G98 E119:G119 E140:G140 E161:G161 E183:G183 E204:G204</xm:sqref>
        </x14:dataValidation>
        <x14:dataValidation type="list" allowBlank="1" showInputMessage="1" showErrorMessage="1">
          <x14:formula1>
            <xm:f>Hoja2!$C$1:$C$5</xm:f>
          </x14:formula1>
          <xm:sqref>J14:K14 J35:K35 J56:K56 J77:K77 J98:K98 J119:K119 J140:K140 J161:K161 J183:K183 J204:K204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1:O25"/>
  <sheetViews>
    <sheetView topLeftCell="A20" zoomScale="70" zoomScaleNormal="70" workbookViewId="0">
      <selection activeCell="B26" sqref="B26"/>
    </sheetView>
  </sheetViews>
  <sheetFormatPr baseColWidth="10" defaultColWidth="11.42578125" defaultRowHeight="12.75" x14ac:dyDescent="0.2"/>
  <cols>
    <col min="1" max="1" width="28.140625" style="24" customWidth="1"/>
    <col min="2" max="3" width="18.5703125" style="24" customWidth="1"/>
    <col min="4" max="4" width="20.5703125" style="26" customWidth="1"/>
    <col min="5" max="5" width="15.5703125" style="24" customWidth="1"/>
    <col min="6" max="6" width="15" style="24" customWidth="1"/>
    <col min="7" max="7" width="17.28515625" style="24" customWidth="1"/>
    <col min="8" max="8" width="22.42578125" style="24" customWidth="1"/>
    <col min="9" max="9" width="44.28515625" style="24" customWidth="1"/>
    <col min="10" max="10" width="24.140625" style="24" customWidth="1"/>
    <col min="11" max="11" width="13.140625" style="24" customWidth="1"/>
    <col min="12" max="12" width="18.5703125" style="24" customWidth="1"/>
    <col min="13" max="13" width="27.140625" style="24" customWidth="1"/>
    <col min="14" max="14" width="39.85546875" style="47" customWidth="1"/>
    <col min="15" max="15" width="38.140625" style="24" customWidth="1"/>
    <col min="16" max="16384" width="11.42578125" style="24"/>
  </cols>
  <sheetData>
    <row r="1" spans="1:14" ht="15.75" customHeight="1" x14ac:dyDescent="0.2">
      <c r="A1" s="1127"/>
      <c r="B1" s="1134" t="str">
        <f>CONTEXTO!B1</f>
        <v>PROCESO: GESTION CONTRACTUAL</v>
      </c>
      <c r="C1" s="1134"/>
      <c r="D1" s="1134"/>
      <c r="E1" s="1134"/>
      <c r="F1" s="1134"/>
      <c r="G1" s="1134"/>
      <c r="H1" s="1134"/>
      <c r="I1" s="1134"/>
      <c r="J1" s="819" t="s">
        <v>494</v>
      </c>
      <c r="K1" s="819"/>
      <c r="L1" s="819"/>
      <c r="M1" s="1132"/>
      <c r="N1" s="399"/>
    </row>
    <row r="2" spans="1:14" ht="15.75" customHeight="1" x14ac:dyDescent="0.2">
      <c r="A2" s="1128"/>
      <c r="B2" s="566"/>
      <c r="C2" s="566"/>
      <c r="D2" s="566"/>
      <c r="E2" s="566"/>
      <c r="F2" s="566"/>
      <c r="G2" s="566"/>
      <c r="H2" s="566"/>
      <c r="I2" s="566"/>
      <c r="J2" s="754" t="s">
        <v>487</v>
      </c>
      <c r="K2" s="754"/>
      <c r="L2" s="754"/>
      <c r="M2" s="1133"/>
      <c r="N2" s="399"/>
    </row>
    <row r="3" spans="1:14" ht="15.75" customHeight="1" x14ac:dyDescent="0.2">
      <c r="A3" s="1128"/>
      <c r="B3" s="566" t="s">
        <v>236</v>
      </c>
      <c r="C3" s="566"/>
      <c r="D3" s="566"/>
      <c r="E3" s="566"/>
      <c r="F3" s="566"/>
      <c r="G3" s="566"/>
      <c r="H3" s="566"/>
      <c r="I3" s="566"/>
      <c r="J3" s="754" t="s">
        <v>488</v>
      </c>
      <c r="K3" s="754"/>
      <c r="L3" s="754"/>
      <c r="M3" s="1133"/>
      <c r="N3" s="399"/>
    </row>
    <row r="4" spans="1:14" ht="15.75" customHeight="1" x14ac:dyDescent="0.2">
      <c r="A4" s="1128"/>
      <c r="B4" s="566"/>
      <c r="C4" s="566"/>
      <c r="D4" s="566"/>
      <c r="E4" s="566"/>
      <c r="F4" s="566"/>
      <c r="G4" s="566"/>
      <c r="H4" s="566"/>
      <c r="I4" s="566"/>
      <c r="J4" s="754" t="s">
        <v>509</v>
      </c>
      <c r="K4" s="754"/>
      <c r="L4" s="754"/>
      <c r="M4" s="1133"/>
      <c r="N4" s="399"/>
    </row>
    <row r="5" spans="1:14" ht="15" customHeight="1" x14ac:dyDescent="0.2">
      <c r="A5" s="1129"/>
      <c r="B5" s="1130"/>
      <c r="C5" s="1130"/>
      <c r="D5" s="1130"/>
      <c r="E5" s="1130"/>
      <c r="F5" s="1130"/>
      <c r="G5" s="1130"/>
      <c r="H5" s="1130"/>
      <c r="I5" s="1130"/>
      <c r="J5" s="1130"/>
      <c r="K5" s="1130"/>
      <c r="L5" s="1130"/>
      <c r="M5" s="1131"/>
      <c r="N5" s="398"/>
    </row>
    <row r="6" spans="1:14" s="25" customFormat="1" ht="15.75" customHeight="1" x14ac:dyDescent="0.2">
      <c r="A6" s="88" t="s">
        <v>237</v>
      </c>
      <c r="B6" s="1147" t="s">
        <v>254</v>
      </c>
      <c r="C6" s="1147"/>
      <c r="D6" s="1147"/>
      <c r="E6" s="1147"/>
      <c r="F6" s="1147"/>
      <c r="G6" s="1147"/>
      <c r="H6" s="1147"/>
      <c r="I6" s="1147"/>
      <c r="J6" s="1147"/>
      <c r="K6" s="1147"/>
      <c r="L6" s="1147"/>
      <c r="M6" s="1148"/>
      <c r="N6" s="400"/>
    </row>
    <row r="7" spans="1:14" s="25" customFormat="1" ht="42.75" customHeight="1" x14ac:dyDescent="0.2">
      <c r="A7" s="88" t="s">
        <v>238</v>
      </c>
      <c r="B7" s="754" t="s">
        <v>255</v>
      </c>
      <c r="C7" s="754"/>
      <c r="D7" s="754"/>
      <c r="E7" s="754"/>
      <c r="F7" s="754"/>
      <c r="G7" s="754"/>
      <c r="H7" s="754"/>
      <c r="I7" s="754"/>
      <c r="J7" s="754"/>
      <c r="K7" s="754"/>
      <c r="L7" s="754"/>
      <c r="M7" s="755"/>
      <c r="N7" s="214"/>
    </row>
    <row r="8" spans="1:14" s="25" customFormat="1" ht="36" customHeight="1" x14ac:dyDescent="0.2">
      <c r="A8" s="1150"/>
      <c r="B8" s="1151"/>
      <c r="C8" s="1151"/>
      <c r="D8" s="1151"/>
      <c r="E8" s="1151"/>
      <c r="F8" s="1151"/>
      <c r="G8" s="1151"/>
      <c r="H8" s="1151"/>
      <c r="I8" s="1151"/>
      <c r="J8" s="1151"/>
      <c r="K8" s="1151"/>
      <c r="L8" s="1151"/>
      <c r="M8" s="1151"/>
      <c r="N8" s="401"/>
    </row>
    <row r="9" spans="1:14" s="87" customFormat="1" ht="40.5" customHeight="1" x14ac:dyDescent="0.2">
      <c r="A9" s="86" t="s">
        <v>239</v>
      </c>
      <c r="B9" s="64" t="s">
        <v>240</v>
      </c>
      <c r="C9" s="64" t="s">
        <v>74</v>
      </c>
      <c r="D9" s="64" t="s">
        <v>8</v>
      </c>
      <c r="E9" s="63" t="s">
        <v>241</v>
      </c>
      <c r="F9" s="63" t="s">
        <v>242</v>
      </c>
      <c r="G9" s="63" t="s">
        <v>243</v>
      </c>
      <c r="H9" s="63" t="s">
        <v>244</v>
      </c>
      <c r="I9" s="63" t="s">
        <v>245</v>
      </c>
      <c r="J9" s="64" t="s">
        <v>246</v>
      </c>
      <c r="K9" s="64" t="s">
        <v>247</v>
      </c>
      <c r="L9" s="64" t="s">
        <v>248</v>
      </c>
      <c r="M9" s="338" t="s">
        <v>249</v>
      </c>
      <c r="N9" s="402" t="s">
        <v>541</v>
      </c>
    </row>
    <row r="10" spans="1:14" s="25" customFormat="1" ht="94.5" customHeight="1" x14ac:dyDescent="0.2">
      <c r="A10" s="1152" t="s">
        <v>516</v>
      </c>
      <c r="B10" s="1126" t="str">
        <f>DESCRIPCION!A13</f>
        <v>Posibilidad de que se presente direccionamiento de los procesos de contratación a favor de terceros</v>
      </c>
      <c r="C10" s="756" t="str">
        <f>'IDENTIFICACION DE RIESGOS'!J13</f>
        <v>CORRUPCION</v>
      </c>
      <c r="D10" s="363" t="str">
        <f>DESCRIPCION!D13</f>
        <v xml:space="preserve">Falta de Etica y valores  y de aplicación del código de integridad y buen gobierno. </v>
      </c>
      <c r="E10" s="756" t="str">
        <f>+'VALORACIÓN RIESGOS RESIDUAL'!E35:G35</f>
        <v>Probable</v>
      </c>
      <c r="F10" s="1137" t="str">
        <f>+'VALORACIÓN RIESGOS RESIDUAL'!J35</f>
        <v>Catastrófico</v>
      </c>
      <c r="G10" s="756" t="str">
        <f>+'VALORACIÓN RIESGOS RESIDUAL'!K39</f>
        <v>EXTREMA</v>
      </c>
      <c r="H10" s="679" t="s">
        <v>303</v>
      </c>
      <c r="I10" s="408" t="str">
        <f>+DOFA!F33</f>
        <v xml:space="preserve">D2O10 Realizar una capacitación semestral con el equipo de trabajo de la oficina de contratación con el fin de  fortalecer el trabajo en equipo, y los valores institucionales </v>
      </c>
      <c r="J10" s="243" t="s">
        <v>477</v>
      </c>
      <c r="K10" s="243" t="s">
        <v>467</v>
      </c>
      <c r="L10" s="243" t="s">
        <v>478</v>
      </c>
      <c r="M10" s="750" t="s">
        <v>474</v>
      </c>
      <c r="N10" s="396" t="s">
        <v>536</v>
      </c>
    </row>
    <row r="11" spans="1:14" s="25" customFormat="1" ht="94.5" customHeight="1" x14ac:dyDescent="0.2">
      <c r="A11" s="1152"/>
      <c r="B11" s="1126"/>
      <c r="C11" s="756"/>
      <c r="D11" s="375" t="str">
        <f>DESCRIPCION!D14</f>
        <v>Falta de controles en el proceso de selección de los proponentes</v>
      </c>
      <c r="E11" s="756"/>
      <c r="F11" s="1137"/>
      <c r="G11" s="756"/>
      <c r="H11" s="680"/>
      <c r="I11" s="746" t="str">
        <f>DOFA!F43</f>
        <v>011 D03 Estudios previos (procesos de selección)con vistos buenos de la revisión del equipo estructurador responsable del proceso</v>
      </c>
      <c r="J11" s="1138" t="s">
        <v>517</v>
      </c>
      <c r="K11" s="1138" t="s">
        <v>514</v>
      </c>
      <c r="L11" s="1138" t="s">
        <v>515</v>
      </c>
      <c r="M11" s="750"/>
      <c r="N11" s="1124" t="s">
        <v>544</v>
      </c>
    </row>
    <row r="12" spans="1:14" s="25" customFormat="1" ht="171" customHeight="1" x14ac:dyDescent="0.2">
      <c r="A12" s="1152"/>
      <c r="B12" s="1126"/>
      <c r="C12" s="756"/>
      <c r="D12" s="738" t="str">
        <f>DESCRIPCION!D15</f>
        <v>No aplicación de la normatividad vigente y de las directrices establecidas en el manual de contratación</v>
      </c>
      <c r="E12" s="756"/>
      <c r="F12" s="1137"/>
      <c r="G12" s="756"/>
      <c r="H12" s="680"/>
      <c r="I12" s="748"/>
      <c r="J12" s="1138"/>
      <c r="K12" s="1138"/>
      <c r="L12" s="1138"/>
      <c r="M12" s="750"/>
      <c r="N12" s="1125"/>
    </row>
    <row r="13" spans="1:14" s="25" customFormat="1" ht="125.25" customHeight="1" x14ac:dyDescent="0.2">
      <c r="A13" s="1152"/>
      <c r="B13" s="1126"/>
      <c r="C13" s="730"/>
      <c r="D13" s="739"/>
      <c r="E13" s="730"/>
      <c r="F13" s="679"/>
      <c r="G13" s="730"/>
      <c r="H13" s="681"/>
      <c r="I13" s="374" t="str">
        <f>DOFA!F34</f>
        <v>D11O2 Realizar una capacitación semestral con los lideres de los procesos, para el fortalecimiento y la toma de conciencia del proceso gestión contractual.</v>
      </c>
      <c r="J13" s="374" t="s">
        <v>480</v>
      </c>
      <c r="K13" s="374" t="s">
        <v>467</v>
      </c>
      <c r="L13" s="374" t="s">
        <v>468</v>
      </c>
      <c r="M13" s="1149"/>
      <c r="N13" s="396" t="s">
        <v>543</v>
      </c>
    </row>
    <row r="14" spans="1:14" s="25" customFormat="1" ht="95.25" customHeight="1" thickBot="1" x14ac:dyDescent="0.25">
      <c r="A14" s="1152"/>
      <c r="B14" s="1126"/>
      <c r="C14" s="730"/>
      <c r="D14" s="739"/>
      <c r="E14" s="730"/>
      <c r="F14" s="679"/>
      <c r="G14" s="730"/>
      <c r="H14" s="376" t="s">
        <v>253</v>
      </c>
      <c r="I14" s="383" t="str">
        <f>+DOFA!F52</f>
        <v>A1 D2 Reporte para Inicio de procesos Disciplinarios, penales, Fiscales, administrativo según corresponda</v>
      </c>
      <c r="J14" s="374" t="s">
        <v>470</v>
      </c>
      <c r="K14" s="374" t="s">
        <v>467</v>
      </c>
      <c r="L14" s="243"/>
      <c r="M14" s="1149"/>
      <c r="N14" s="396"/>
    </row>
    <row r="15" spans="1:14" s="25" customFormat="1" ht="74.25" customHeight="1" x14ac:dyDescent="0.2">
      <c r="A15" s="1152"/>
      <c r="B15" s="1126" t="str">
        <f>DESCRIPCION!A16</f>
        <v>Posibilidad de la Indebida utilización de la figura de urgencia manifiesta en el marco de la ley 80 de 1993 y sus normas concordantes</v>
      </c>
      <c r="C15" s="1135" t="str">
        <f>'IDENTIFICACION DE RIESGOS'!J16</f>
        <v>CORRUPCION</v>
      </c>
      <c r="D15" s="1154" t="str">
        <f>DESCRIPCION!D18</f>
        <v>Contratar bienes, obras y servicios no relacionados ni vinculados con la emergencia y/o justificándose en ella.</v>
      </c>
      <c r="E15" s="1135" t="str">
        <f>'VALORACIÓN RIESGOS RESIDUAL'!E56:G56</f>
        <v>Posible</v>
      </c>
      <c r="F15" s="1141" t="str">
        <f>'VALORACIÓN RIESGOS RESIDUAL'!J56</f>
        <v>Catastrófico</v>
      </c>
      <c r="G15" s="1135" t="str">
        <f>'VALORACIÓN RIESGOS RESIDUAL'!K53</f>
        <v>EXTREMA</v>
      </c>
      <c r="H15" s="1141" t="s">
        <v>303</v>
      </c>
      <c r="I15" s="747" t="str">
        <f>+DOFA!F30</f>
        <v xml:space="preserve">O3D3 Realizar una capacitación semestral  para la unificación de criterios en los procesos contractuales, con el personal adscrito a la oficina de contratación. </v>
      </c>
      <c r="J15" s="747" t="s">
        <v>480</v>
      </c>
      <c r="K15" s="747" t="s">
        <v>467</v>
      </c>
      <c r="L15" s="747" t="s">
        <v>468</v>
      </c>
      <c r="M15" s="1142" t="s">
        <v>474</v>
      </c>
      <c r="N15" s="741" t="s">
        <v>537</v>
      </c>
    </row>
    <row r="16" spans="1:14" s="25" customFormat="1" ht="66.75" customHeight="1" x14ac:dyDescent="0.2">
      <c r="A16" s="1152"/>
      <c r="B16" s="1126"/>
      <c r="C16" s="731"/>
      <c r="D16" s="763"/>
      <c r="E16" s="731"/>
      <c r="F16" s="680"/>
      <c r="G16" s="731"/>
      <c r="H16" s="680"/>
      <c r="I16" s="748"/>
      <c r="J16" s="748"/>
      <c r="K16" s="748"/>
      <c r="L16" s="748"/>
      <c r="M16" s="1143"/>
      <c r="N16" s="742"/>
    </row>
    <row r="17" spans="1:15" s="25" customFormat="1" ht="129.75" customHeight="1" x14ac:dyDescent="0.2">
      <c r="A17" s="1152"/>
      <c r="B17" s="1126"/>
      <c r="C17" s="731"/>
      <c r="D17" s="763" t="str">
        <f>DESCRIPCION!D20</f>
        <v>Adjudicación de contratos a proveedores sin idoneidad, o sin adecuada capacidad financiera o experiencia necesaria en detrimento de la ejecución del contrato</v>
      </c>
      <c r="E17" s="731"/>
      <c r="F17" s="680"/>
      <c r="G17" s="731"/>
      <c r="H17" s="680"/>
      <c r="I17" s="243" t="str">
        <f>+DOFA!F39</f>
        <v>O7 D13 Verificar el objeto contractual tenga estrecha relacion entre  la urgencia manifiesta , con lo proferido en la resolución de declaración de la misma</v>
      </c>
      <c r="J17" s="364" t="s">
        <v>481</v>
      </c>
      <c r="K17" s="243" t="s">
        <v>471</v>
      </c>
      <c r="L17" s="243" t="s">
        <v>518</v>
      </c>
      <c r="M17" s="1143"/>
      <c r="N17" s="397" t="s">
        <v>540</v>
      </c>
    </row>
    <row r="18" spans="1:15" ht="156.75" customHeight="1" x14ac:dyDescent="0.2">
      <c r="A18" s="1152"/>
      <c r="B18" s="1126"/>
      <c r="C18" s="731"/>
      <c r="D18" s="742"/>
      <c r="E18" s="731"/>
      <c r="F18" s="680"/>
      <c r="G18" s="731"/>
      <c r="H18" s="680"/>
      <c r="I18" s="243" t="str">
        <f>+DOFA!F40</f>
        <v xml:space="preserve">O1 D15 Verificar que los proponentes sean empresas formalmente constituidas, y que estén registrados en la Cámara de Comercio </v>
      </c>
      <c r="J18" s="364" t="s">
        <v>483</v>
      </c>
      <c r="K18" s="243" t="s">
        <v>471</v>
      </c>
      <c r="L18" s="243" t="s">
        <v>518</v>
      </c>
      <c r="M18" s="1143"/>
      <c r="N18" s="404" t="s">
        <v>540</v>
      </c>
    </row>
    <row r="19" spans="1:15" ht="132" customHeight="1" x14ac:dyDescent="0.2">
      <c r="A19" s="1152"/>
      <c r="B19" s="1126"/>
      <c r="C19" s="731"/>
      <c r="D19" s="741" t="str">
        <f>DESCRIPCION!D21</f>
        <v>Sobrecostos en los contratos de bienes, obras o servicios independiente de posibles distorsiones del mercado</v>
      </c>
      <c r="E19" s="731"/>
      <c r="F19" s="680"/>
      <c r="G19" s="731"/>
      <c r="H19" s="681"/>
      <c r="I19" s="243" t="str">
        <f>+DOFA!F41</f>
        <v>07 O1 D16 Uso de las plataformas, herramientas y demás instrumentos de la Agencia Nacional de Contratación por parte de las Secretarias Ejecutoras, de tal manera que se garanticen precios del mercado justos y razonables</v>
      </c>
      <c r="J19" s="364" t="s">
        <v>472</v>
      </c>
      <c r="K19" s="337" t="s">
        <v>471</v>
      </c>
      <c r="L19" s="746" t="s">
        <v>518</v>
      </c>
      <c r="M19" s="1143"/>
      <c r="N19" s="404" t="s">
        <v>540</v>
      </c>
    </row>
    <row r="20" spans="1:15" ht="87.75" customHeight="1" thickBot="1" x14ac:dyDescent="0.25">
      <c r="A20" s="1152"/>
      <c r="B20" s="1126"/>
      <c r="C20" s="1136"/>
      <c r="D20" s="1145"/>
      <c r="E20" s="1136"/>
      <c r="F20" s="1146"/>
      <c r="G20" s="1136"/>
      <c r="H20" s="359" t="s">
        <v>253</v>
      </c>
      <c r="I20" s="244" t="str">
        <f>+DOFA!F52</f>
        <v>A1 D2 Reporte para Inicio de procesos Disciplinarios, penales, Fiscales, administrativo según corresponda</v>
      </c>
      <c r="J20" s="245" t="s">
        <v>473</v>
      </c>
      <c r="K20" s="372" t="s">
        <v>467</v>
      </c>
      <c r="L20" s="747"/>
      <c r="M20" s="1144"/>
      <c r="N20" s="397"/>
    </row>
    <row r="21" spans="1:15" ht="85.5" customHeight="1" x14ac:dyDescent="0.2">
      <c r="A21" s="1152"/>
      <c r="B21" s="1153" t="str">
        <f>DESCRIPCION!A22</f>
        <v xml:space="preserve">posibilidad de que el supervisor certifique el cumplimiento del objeto contractual sin haberse ejecutado. </v>
      </c>
      <c r="C21" s="732" t="str">
        <f>+'IDENTIFICACION DE RIESGOS'!J22</f>
        <v>CORRUPCION</v>
      </c>
      <c r="D21" s="377" t="str">
        <f>DESCRIPCION!D22</f>
        <v>Desconocimiento del manual de contratación y manual de supervisión por parte del supervisor</v>
      </c>
      <c r="E21" s="732" t="str">
        <f>+'VALORACIÓN RIESGOS RESIDUAL'!E77:G77</f>
        <v>Posible</v>
      </c>
      <c r="F21" s="681" t="str">
        <f>+'VALORACIÓN RIESGOS RESIDUAL'!J77</f>
        <v>Catastrófico</v>
      </c>
      <c r="G21" s="732" t="str">
        <f>+'VALORACIÓN RIESGOS RESIDUAL'!K87</f>
        <v>BAJA</v>
      </c>
      <c r="H21" s="681" t="s">
        <v>303</v>
      </c>
      <c r="I21" s="747" t="str">
        <f>DOFA!F34</f>
        <v>D11O2 Realizar una capacitación semestral con los lideres de los procesos, para el fortalecimiento y la toma de conciencia del proceso gestión contractual.</v>
      </c>
      <c r="J21" s="748" t="s">
        <v>480</v>
      </c>
      <c r="K21" s="1138" t="s">
        <v>467</v>
      </c>
      <c r="L21" s="1138" t="s">
        <v>468</v>
      </c>
      <c r="M21" s="1143" t="s">
        <v>474</v>
      </c>
      <c r="N21" s="741" t="s">
        <v>542</v>
      </c>
    </row>
    <row r="22" spans="1:15" ht="150.75" customHeight="1" x14ac:dyDescent="0.2">
      <c r="A22" s="1152"/>
      <c r="B22" s="1153"/>
      <c r="C22" s="756"/>
      <c r="D22" s="741" t="str">
        <f>DESCRIPCION!D23</f>
        <v>Incumplimiento de las obligaciones por parte del contratista</v>
      </c>
      <c r="E22" s="756"/>
      <c r="F22" s="1137"/>
      <c r="G22" s="756"/>
      <c r="H22" s="1137"/>
      <c r="I22" s="747"/>
      <c r="J22" s="1138"/>
      <c r="K22" s="1138"/>
      <c r="L22" s="1138"/>
      <c r="M22" s="1143"/>
      <c r="N22" s="742"/>
    </row>
    <row r="23" spans="1:15" ht="157.5" customHeight="1" x14ac:dyDescent="0.2">
      <c r="A23" s="1152"/>
      <c r="B23" s="1153"/>
      <c r="C23" s="756"/>
      <c r="D23" s="763"/>
      <c r="E23" s="756"/>
      <c r="F23" s="1137"/>
      <c r="G23" s="756"/>
      <c r="H23" s="1137"/>
      <c r="I23" s="748"/>
      <c r="J23" s="1138"/>
      <c r="K23" s="1138"/>
      <c r="L23" s="243"/>
      <c r="M23" s="1143"/>
      <c r="N23" s="397"/>
    </row>
    <row r="24" spans="1:15" s="395" customFormat="1" ht="157.5" customHeight="1" x14ac:dyDescent="0.2">
      <c r="A24" s="1152"/>
      <c r="B24" s="1153"/>
      <c r="C24" s="730"/>
      <c r="D24" s="763"/>
      <c r="E24" s="730"/>
      <c r="F24" s="679"/>
      <c r="G24" s="730"/>
      <c r="H24" s="391" t="s">
        <v>302</v>
      </c>
      <c r="I24" s="392" t="str">
        <f>DOFA!F46</f>
        <v xml:space="preserve">D18 O12. Realizar circular  trimestal a los ordenadores del gasto y supervisores, reiterando el cumplimiento de la circular No. 00035 del 14/09/2021. Directriz de seguimiento a riesgos contractuales en la etapa de ejecución por parte de los ordenadores del gasto y supervisores de contratos y/o convenios </v>
      </c>
      <c r="J24" s="393" t="s">
        <v>532</v>
      </c>
      <c r="K24" s="392" t="s">
        <v>467</v>
      </c>
      <c r="L24" s="394" t="s">
        <v>515</v>
      </c>
      <c r="M24" s="1143"/>
      <c r="N24" s="397" t="s">
        <v>539</v>
      </c>
      <c r="O24" s="403" t="s">
        <v>538</v>
      </c>
    </row>
    <row r="25" spans="1:15" ht="185.25" customHeight="1" thickBot="1" x14ac:dyDescent="0.25">
      <c r="A25" s="1152"/>
      <c r="B25" s="1153"/>
      <c r="C25" s="1139"/>
      <c r="D25" s="742"/>
      <c r="E25" s="1139"/>
      <c r="F25" s="1140"/>
      <c r="G25" s="1139"/>
      <c r="H25" s="359" t="s">
        <v>253</v>
      </c>
      <c r="I25" s="244" t="str">
        <f>+DOFA!F52</f>
        <v>A1 D2 Reporte para Inicio de procesos Disciplinarios, penales, Fiscales, administrativo según corresponda</v>
      </c>
      <c r="J25" s="245" t="s">
        <v>473</v>
      </c>
      <c r="K25" s="373" t="s">
        <v>535</v>
      </c>
      <c r="L25" s="390"/>
      <c r="M25" s="1143"/>
      <c r="N25" s="397"/>
    </row>
  </sheetData>
  <sheetProtection selectLockedCells="1"/>
  <mergeCells count="55">
    <mergeCell ref="B6:M6"/>
    <mergeCell ref="B7:M7"/>
    <mergeCell ref="C10:C14"/>
    <mergeCell ref="M10:M14"/>
    <mergeCell ref="B10:B14"/>
    <mergeCell ref="A8:M8"/>
    <mergeCell ref="A10:A25"/>
    <mergeCell ref="B21:B25"/>
    <mergeCell ref="E10:E14"/>
    <mergeCell ref="D22:D25"/>
    <mergeCell ref="K11:K12"/>
    <mergeCell ref="L11:L12"/>
    <mergeCell ref="D15:D16"/>
    <mergeCell ref="D17:D18"/>
    <mergeCell ref="I21:I23"/>
    <mergeCell ref="J15:J16"/>
    <mergeCell ref="M21:M25"/>
    <mergeCell ref="G21:G25"/>
    <mergeCell ref="H21:H23"/>
    <mergeCell ref="J21:J23"/>
    <mergeCell ref="K21:K23"/>
    <mergeCell ref="L21:L22"/>
    <mergeCell ref="M15:M20"/>
    <mergeCell ref="D19:D20"/>
    <mergeCell ref="L19:L20"/>
    <mergeCell ref="K15:K16"/>
    <mergeCell ref="L15:L16"/>
    <mergeCell ref="I15:I16"/>
    <mergeCell ref="E15:E20"/>
    <mergeCell ref="F15:F20"/>
    <mergeCell ref="G15:G20"/>
    <mergeCell ref="D12:D14"/>
    <mergeCell ref="I11:I12"/>
    <mergeCell ref="J11:J12"/>
    <mergeCell ref="C21:C25"/>
    <mergeCell ref="E21:E25"/>
    <mergeCell ref="F21:F25"/>
    <mergeCell ref="H15:H19"/>
    <mergeCell ref="H10:H13"/>
    <mergeCell ref="N11:N12"/>
    <mergeCell ref="N15:N16"/>
    <mergeCell ref="N21:N22"/>
    <mergeCell ref="B15:B20"/>
    <mergeCell ref="A1:A4"/>
    <mergeCell ref="J1:L1"/>
    <mergeCell ref="J2:L2"/>
    <mergeCell ref="J3:L3"/>
    <mergeCell ref="A5:M5"/>
    <mergeCell ref="M1:M4"/>
    <mergeCell ref="B1:I2"/>
    <mergeCell ref="C15:C20"/>
    <mergeCell ref="J4:L4"/>
    <mergeCell ref="B3:I4"/>
    <mergeCell ref="F10:F14"/>
    <mergeCell ref="G10:G14"/>
  </mergeCells>
  <printOptions horizontalCentered="1"/>
  <pageMargins left="0.23622047244094491" right="0.23622047244094491" top="0.74803149606299213" bottom="0.74803149606299213" header="0.31496062992125984" footer="0.31496062992125984"/>
  <pageSetup paperSize="41" scale="37" fitToHeight="0" orientation="landscape" r:id="rId1"/>
  <ignoredErrors>
    <ignoredError sqref="I25 I17 I19 D10"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NO!$A$1:$A$4</xm:f>
          </x14:formula1>
          <xm:sqref>H15 H21:H24 H10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309</v>
      </c>
    </row>
    <row r="2" spans="1:1" x14ac:dyDescent="0.25">
      <c r="A2" s="1" t="s">
        <v>158</v>
      </c>
    </row>
    <row r="3" spans="1:1" x14ac:dyDescent="0.25">
      <c r="A3" s="1" t="s">
        <v>161</v>
      </c>
    </row>
    <row r="4" spans="1:1" x14ac:dyDescent="0.25">
      <c r="A4" s="1" t="s">
        <v>164</v>
      </c>
    </row>
    <row r="5" spans="1:1" x14ac:dyDescent="0.25">
      <c r="A5" s="1" t="s">
        <v>167</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231" t="s">
        <v>305</v>
      </c>
    </row>
    <row r="2" spans="1:1" x14ac:dyDescent="0.25">
      <c r="A2" s="231" t="s">
        <v>302</v>
      </c>
    </row>
    <row r="3" spans="1:1" x14ac:dyDescent="0.25">
      <c r="A3" s="231" t="s">
        <v>303</v>
      </c>
    </row>
    <row r="4" spans="1:1" x14ac:dyDescent="0.25">
      <c r="A4" s="231" t="s">
        <v>304</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8"/>
  <sheetViews>
    <sheetView workbookViewId="0">
      <selection activeCell="A9" sqref="A9"/>
    </sheetView>
  </sheetViews>
  <sheetFormatPr baseColWidth="10" defaultRowHeight="15" x14ac:dyDescent="0.25"/>
  <sheetData>
    <row r="1" spans="1:1" x14ac:dyDescent="0.25">
      <c r="A1" t="s">
        <v>123</v>
      </c>
    </row>
    <row r="2" spans="1:1" x14ac:dyDescent="0.25">
      <c r="A2" t="s">
        <v>125</v>
      </c>
    </row>
    <row r="3" spans="1:1" x14ac:dyDescent="0.25">
      <c r="A3" t="s">
        <v>127</v>
      </c>
    </row>
    <row r="4" spans="1:1" x14ac:dyDescent="0.25">
      <c r="A4" t="s">
        <v>129</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280</v>
      </c>
      <c r="B1" t="s">
        <v>286</v>
      </c>
      <c r="C1" t="s">
        <v>290</v>
      </c>
    </row>
    <row r="2" spans="1:3" x14ac:dyDescent="0.25">
      <c r="A2" t="s">
        <v>281</v>
      </c>
      <c r="B2" t="s">
        <v>298</v>
      </c>
      <c r="C2" t="s">
        <v>291</v>
      </c>
    </row>
    <row r="3" spans="1:3" x14ac:dyDescent="0.25">
      <c r="A3" t="s">
        <v>282</v>
      </c>
      <c r="B3" t="s">
        <v>287</v>
      </c>
      <c r="C3" t="s">
        <v>292</v>
      </c>
    </row>
    <row r="4" spans="1:3" x14ac:dyDescent="0.25">
      <c r="A4" t="s">
        <v>283</v>
      </c>
      <c r="B4" t="s">
        <v>297</v>
      </c>
      <c r="C4" t="s">
        <v>293</v>
      </c>
    </row>
    <row r="5" spans="1:3" x14ac:dyDescent="0.25">
      <c r="A5" t="s">
        <v>284</v>
      </c>
      <c r="B5" t="s">
        <v>288</v>
      </c>
      <c r="C5" t="s">
        <v>256</v>
      </c>
    </row>
    <row r="6" spans="1:3" x14ac:dyDescent="0.25">
      <c r="A6" t="s">
        <v>310</v>
      </c>
      <c r="B6" t="s">
        <v>310</v>
      </c>
      <c r="C6" t="s">
        <v>310</v>
      </c>
    </row>
    <row r="7" spans="1:3" x14ac:dyDescent="0.25">
      <c r="A7" t="s">
        <v>285</v>
      </c>
      <c r="B7" t="s">
        <v>289</v>
      </c>
      <c r="C7" t="s">
        <v>294</v>
      </c>
    </row>
    <row r="8" spans="1:3" x14ac:dyDescent="0.25">
      <c r="B8" t="s">
        <v>14</v>
      </c>
      <c r="C8" t="s">
        <v>295</v>
      </c>
    </row>
    <row r="9" spans="1:3" x14ac:dyDescent="0.25">
      <c r="C9" t="s">
        <v>257</v>
      </c>
    </row>
    <row r="10" spans="1:3" x14ac:dyDescent="0.25">
      <c r="C10" t="s">
        <v>296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X42"/>
  <sheetViews>
    <sheetView topLeftCell="F10" zoomScaleNormal="100" workbookViewId="0">
      <selection activeCell="T2" sqref="T2:W3"/>
    </sheetView>
  </sheetViews>
  <sheetFormatPr baseColWidth="10" defaultColWidth="11.42578125" defaultRowHeight="15" x14ac:dyDescent="0.25"/>
  <cols>
    <col min="1" max="1" width="5.140625" style="69" customWidth="1"/>
    <col min="2" max="2" width="40.42578125" style="41" customWidth="1"/>
    <col min="3" max="17" width="6.42578125" style="41" customWidth="1"/>
    <col min="18" max="18" width="8.140625" style="41" customWidth="1"/>
    <col min="19" max="19" width="13" style="42" customWidth="1"/>
    <col min="20" max="20" width="19.7109375" customWidth="1"/>
    <col min="21" max="23" width="11.42578125" hidden="1" customWidth="1"/>
  </cols>
  <sheetData>
    <row r="1" spans="1:24" ht="15" customHeight="1" x14ac:dyDescent="0.25">
      <c r="A1" s="522"/>
      <c r="B1" s="533" t="str">
        <f>CONTEXTO!B1</f>
        <v>PROCESO: GESTION CONTRACTUAL</v>
      </c>
      <c r="C1" s="533"/>
      <c r="D1" s="533"/>
      <c r="E1" s="533"/>
      <c r="F1" s="533"/>
      <c r="G1" s="533"/>
      <c r="H1" s="533"/>
      <c r="I1" s="533"/>
      <c r="J1" s="533"/>
      <c r="K1" s="533"/>
      <c r="L1" s="533"/>
      <c r="M1" s="533"/>
      <c r="N1" s="533"/>
      <c r="O1" s="533"/>
      <c r="P1" s="533"/>
      <c r="Q1" s="533"/>
      <c r="R1" s="533"/>
      <c r="S1" s="534"/>
      <c r="T1" s="512" t="s">
        <v>486</v>
      </c>
      <c r="U1" s="512"/>
      <c r="V1" s="512"/>
      <c r="W1" s="513"/>
    </row>
    <row r="2" spans="1:24" ht="15" customHeight="1" x14ac:dyDescent="0.25">
      <c r="A2" s="523"/>
      <c r="B2" s="529"/>
      <c r="C2" s="529"/>
      <c r="D2" s="529"/>
      <c r="E2" s="529"/>
      <c r="F2" s="529"/>
      <c r="G2" s="529"/>
      <c r="H2" s="529"/>
      <c r="I2" s="529"/>
      <c r="J2" s="529"/>
      <c r="K2" s="529"/>
      <c r="L2" s="529"/>
      <c r="M2" s="529"/>
      <c r="N2" s="529"/>
      <c r="O2" s="529"/>
      <c r="P2" s="529"/>
      <c r="Q2" s="529"/>
      <c r="R2" s="529"/>
      <c r="S2" s="530"/>
      <c r="T2" s="514" t="s">
        <v>487</v>
      </c>
      <c r="U2" s="515"/>
      <c r="V2" s="515"/>
      <c r="W2" s="516"/>
    </row>
    <row r="3" spans="1:24" ht="15" customHeight="1" x14ac:dyDescent="0.25">
      <c r="A3" s="523"/>
      <c r="B3" s="529" t="s">
        <v>41</v>
      </c>
      <c r="C3" s="529"/>
      <c r="D3" s="529"/>
      <c r="E3" s="529"/>
      <c r="F3" s="529"/>
      <c r="G3" s="529"/>
      <c r="H3" s="529"/>
      <c r="I3" s="529"/>
      <c r="J3" s="529"/>
      <c r="K3" s="529"/>
      <c r="L3" s="529"/>
      <c r="M3" s="529"/>
      <c r="N3" s="529"/>
      <c r="O3" s="529"/>
      <c r="P3" s="529"/>
      <c r="Q3" s="529"/>
      <c r="R3" s="529"/>
      <c r="S3" s="530"/>
      <c r="T3" s="514" t="s">
        <v>488</v>
      </c>
      <c r="U3" s="515"/>
      <c r="V3" s="515"/>
      <c r="W3" s="516"/>
    </row>
    <row r="4" spans="1:24" ht="15.75" customHeight="1" x14ac:dyDescent="0.25">
      <c r="A4" s="524"/>
      <c r="B4" s="531"/>
      <c r="C4" s="531"/>
      <c r="D4" s="531"/>
      <c r="E4" s="531"/>
      <c r="F4" s="531"/>
      <c r="G4" s="531"/>
      <c r="H4" s="531"/>
      <c r="I4" s="531"/>
      <c r="J4" s="531"/>
      <c r="K4" s="531"/>
      <c r="L4" s="531"/>
      <c r="M4" s="531"/>
      <c r="N4" s="531"/>
      <c r="O4" s="531"/>
      <c r="P4" s="531"/>
      <c r="Q4" s="531"/>
      <c r="R4" s="531"/>
      <c r="S4" s="532"/>
      <c r="T4" s="517" t="s">
        <v>491</v>
      </c>
      <c r="U4" s="517"/>
      <c r="V4" s="517"/>
      <c r="W4" s="518"/>
    </row>
    <row r="5" spans="1:24" ht="15.75" customHeight="1" x14ac:dyDescent="0.25">
      <c r="A5" s="524"/>
      <c r="B5" s="524"/>
      <c r="C5" s="524"/>
      <c r="D5" s="524"/>
      <c r="E5" s="524"/>
      <c r="F5" s="524"/>
      <c r="G5" s="524"/>
      <c r="H5" s="524"/>
      <c r="I5" s="524"/>
      <c r="J5" s="524"/>
      <c r="K5" s="524"/>
      <c r="L5" s="524"/>
      <c r="M5" s="524"/>
      <c r="N5" s="524"/>
      <c r="O5" s="524"/>
      <c r="P5" s="524"/>
      <c r="Q5" s="524"/>
      <c r="R5" s="524"/>
      <c r="S5" s="524"/>
      <c r="T5" s="535"/>
      <c r="U5" s="262"/>
      <c r="V5" s="262"/>
      <c r="W5" s="263"/>
      <c r="X5" s="71"/>
    </row>
    <row r="6" spans="1:24" s="1" customFormat="1" ht="27" customHeight="1" x14ac:dyDescent="0.2">
      <c r="A6" s="527" t="s">
        <v>463</v>
      </c>
      <c r="B6" s="528"/>
      <c r="C6" s="528"/>
      <c r="D6" s="528"/>
      <c r="E6" s="528"/>
      <c r="F6" s="528"/>
      <c r="G6" s="528"/>
      <c r="H6" s="528"/>
      <c r="I6" s="528"/>
      <c r="J6" s="528"/>
      <c r="K6" s="528"/>
      <c r="L6" s="528"/>
      <c r="M6" s="528"/>
      <c r="N6" s="528"/>
      <c r="O6" s="528"/>
      <c r="P6" s="528"/>
      <c r="Q6" s="528"/>
      <c r="R6" s="528"/>
      <c r="S6" s="528"/>
      <c r="T6" s="528"/>
      <c r="U6" s="264"/>
      <c r="V6" s="264"/>
      <c r="W6" s="265"/>
    </row>
    <row r="7" spans="1:24" s="1" customFormat="1" ht="81" customHeight="1" thickBot="1" x14ac:dyDescent="0.25">
      <c r="A7" s="525" t="s">
        <v>461</v>
      </c>
      <c r="B7" s="526"/>
      <c r="C7" s="526"/>
      <c r="D7" s="526"/>
      <c r="E7" s="526"/>
      <c r="F7" s="526"/>
      <c r="G7" s="526"/>
      <c r="H7" s="526"/>
      <c r="I7" s="526"/>
      <c r="J7" s="526"/>
      <c r="K7" s="526"/>
      <c r="L7" s="526"/>
      <c r="M7" s="526"/>
      <c r="N7" s="526"/>
      <c r="O7" s="526"/>
      <c r="P7" s="526"/>
      <c r="Q7" s="526"/>
      <c r="R7" s="526"/>
      <c r="S7" s="526"/>
      <c r="T7" s="526"/>
      <c r="U7" s="266"/>
      <c r="V7" s="266"/>
      <c r="W7" s="267"/>
    </row>
    <row r="8" spans="1:24" s="1" customFormat="1" ht="26.25" customHeight="1" thickBot="1" x14ac:dyDescent="0.25">
      <c r="A8" s="268"/>
      <c r="B8" s="268"/>
      <c r="C8" s="268"/>
      <c r="D8" s="268"/>
      <c r="E8" s="268"/>
      <c r="F8" s="268"/>
      <c r="G8" s="268"/>
      <c r="H8" s="268"/>
      <c r="I8" s="268"/>
      <c r="J8" s="268"/>
      <c r="K8" s="268"/>
      <c r="L8" s="268"/>
      <c r="M8" s="268"/>
      <c r="N8" s="268"/>
      <c r="O8" s="268"/>
      <c r="P8" s="268"/>
      <c r="Q8" s="268"/>
      <c r="R8" s="268"/>
      <c r="S8" s="268"/>
      <c r="T8" s="269"/>
      <c r="U8" s="270"/>
      <c r="V8" s="270"/>
      <c r="W8" s="270"/>
      <c r="X8" s="104"/>
    </row>
    <row r="9" spans="1:24" s="1" customFormat="1" ht="39.75" customHeight="1" thickBot="1" x14ac:dyDescent="0.25">
      <c r="A9" s="510"/>
      <c r="B9" s="510"/>
      <c r="C9" s="510" t="b">
        <v>0</v>
      </c>
      <c r="D9" s="510"/>
      <c r="E9" s="510"/>
      <c r="F9" s="510"/>
      <c r="G9" s="510"/>
      <c r="H9" s="510"/>
      <c r="I9" s="510"/>
      <c r="J9" s="510"/>
      <c r="K9" s="510"/>
      <c r="L9" s="510"/>
      <c r="M9" s="510"/>
      <c r="N9" s="510"/>
      <c r="O9" s="510"/>
      <c r="P9" s="510"/>
      <c r="Q9" s="510"/>
      <c r="R9" s="510"/>
      <c r="S9" s="510"/>
      <c r="T9" s="511"/>
    </row>
    <row r="10" spans="1:24" s="40" customFormat="1" ht="32.25" customHeight="1" thickBot="1" x14ac:dyDescent="0.3">
      <c r="A10" s="257" t="s">
        <v>42</v>
      </c>
      <c r="B10" s="258" t="s">
        <v>262</v>
      </c>
      <c r="C10" s="258" t="s">
        <v>43</v>
      </c>
      <c r="D10" s="258" t="s">
        <v>44</v>
      </c>
      <c r="E10" s="258" t="s">
        <v>45</v>
      </c>
      <c r="F10" s="258" t="s">
        <v>46</v>
      </c>
      <c r="G10" s="258" t="s">
        <v>47</v>
      </c>
      <c r="H10" s="258" t="s">
        <v>48</v>
      </c>
      <c r="I10" s="258" t="s">
        <v>49</v>
      </c>
      <c r="J10" s="258" t="s">
        <v>50</v>
      </c>
      <c r="K10" s="258" t="s">
        <v>51</v>
      </c>
      <c r="L10" s="258" t="s">
        <v>52</v>
      </c>
      <c r="M10" s="258" t="s">
        <v>53</v>
      </c>
      <c r="N10" s="258" t="s">
        <v>54</v>
      </c>
      <c r="O10" s="258" t="s">
        <v>55</v>
      </c>
      <c r="P10" s="258" t="s">
        <v>56</v>
      </c>
      <c r="Q10" s="258" t="s">
        <v>57</v>
      </c>
      <c r="R10" s="259" t="s">
        <v>58</v>
      </c>
      <c r="S10" s="271" t="s">
        <v>59</v>
      </c>
      <c r="T10" s="277" t="s">
        <v>314</v>
      </c>
    </row>
    <row r="11" spans="1:24" ht="39.75" customHeight="1" x14ac:dyDescent="0.25">
      <c r="A11" s="260">
        <v>1</v>
      </c>
      <c r="B11" s="312" t="str">
        <f>[1]CONTEXTO!B11</f>
        <v xml:space="preserve">Constantes cambios normativos </v>
      </c>
      <c r="C11" s="313">
        <v>5</v>
      </c>
      <c r="D11" s="313">
        <v>4</v>
      </c>
      <c r="E11" s="313">
        <v>3</v>
      </c>
      <c r="F11" s="313">
        <v>5</v>
      </c>
      <c r="G11" s="313">
        <v>5</v>
      </c>
      <c r="H11" s="313">
        <v>4</v>
      </c>
      <c r="I11" s="313">
        <v>5</v>
      </c>
      <c r="J11" s="313">
        <v>4</v>
      </c>
      <c r="K11" s="313">
        <v>3</v>
      </c>
      <c r="L11" s="68"/>
      <c r="M11" s="68"/>
      <c r="N11" s="68"/>
      <c r="O11" s="68"/>
      <c r="P11" s="68"/>
      <c r="Q11" s="68"/>
      <c r="R11" s="229">
        <f>SUM(C11:Q11)</f>
        <v>38</v>
      </c>
      <c r="S11" s="272">
        <f>IF(ISERROR(AVERAGE(C11:Q11)),0,AVERAGE(C11:Q11))</f>
        <v>4.2222222222222223</v>
      </c>
      <c r="T11" s="278"/>
    </row>
    <row r="12" spans="1:24" ht="45.75" customHeight="1" x14ac:dyDescent="0.25">
      <c r="A12" s="260">
        <v>2</v>
      </c>
      <c r="B12" s="312" t="str">
        <f>[1]CONTEXTO!B12</f>
        <v>Constante innovación tecnológica.</v>
      </c>
      <c r="C12" s="313">
        <v>5</v>
      </c>
      <c r="D12" s="313">
        <v>4</v>
      </c>
      <c r="E12" s="313">
        <v>4</v>
      </c>
      <c r="F12" s="313">
        <v>2</v>
      </c>
      <c r="G12" s="313">
        <v>5</v>
      </c>
      <c r="H12" s="313">
        <v>4</v>
      </c>
      <c r="I12" s="313">
        <v>4</v>
      </c>
      <c r="J12" s="313">
        <v>4</v>
      </c>
      <c r="K12" s="313">
        <v>2</v>
      </c>
      <c r="L12" s="68"/>
      <c r="M12" s="68"/>
      <c r="N12" s="68"/>
      <c r="O12" s="68"/>
      <c r="P12" s="68"/>
      <c r="Q12" s="68"/>
      <c r="R12" s="229">
        <f>SUM(C12:Q12)</f>
        <v>34</v>
      </c>
      <c r="S12" s="272">
        <f t="shared" ref="S12:S39" si="0">IF(ISERROR(AVERAGE(C12:Q12)),0,AVERAGE(C12:Q12))</f>
        <v>3.7777777777777777</v>
      </c>
      <c r="T12" s="274"/>
    </row>
    <row r="13" spans="1:24" ht="51" customHeight="1" x14ac:dyDescent="0.25">
      <c r="A13" s="260">
        <v>3</v>
      </c>
      <c r="B13" s="312" t="str">
        <f>[1]CONTEXTO!B13</f>
        <v xml:space="preserve">Fallas en aplicativos para cargue o reporte de información a plataformas (SECOP) y/o entes de control. </v>
      </c>
      <c r="C13" s="313">
        <v>3</v>
      </c>
      <c r="D13" s="313">
        <v>3</v>
      </c>
      <c r="E13" s="313">
        <v>2</v>
      </c>
      <c r="F13" s="313">
        <v>3</v>
      </c>
      <c r="G13" s="313">
        <v>2</v>
      </c>
      <c r="H13" s="313">
        <v>2</v>
      </c>
      <c r="I13" s="313">
        <v>2</v>
      </c>
      <c r="J13" s="313">
        <v>3</v>
      </c>
      <c r="K13" s="313">
        <v>2</v>
      </c>
      <c r="L13" s="68"/>
      <c r="M13" s="68"/>
      <c r="N13" s="68"/>
      <c r="O13" s="68"/>
      <c r="P13" s="68"/>
      <c r="Q13" s="68"/>
      <c r="R13" s="229">
        <f t="shared" ref="R13:R39" si="1">SUM(C13:Q13)</f>
        <v>22</v>
      </c>
      <c r="S13" s="272">
        <f t="shared" si="0"/>
        <v>2.4444444444444446</v>
      </c>
      <c r="T13" s="275"/>
    </row>
    <row r="14" spans="1:24" ht="39.75" customHeight="1" x14ac:dyDescent="0.25">
      <c r="A14" s="260">
        <v>4</v>
      </c>
      <c r="B14" s="312" t="str">
        <f>[1]CONTEXTO!B14</f>
        <v>Pandemias: Falta de preparación y experiencia en la forma de afrontar las pandemias.</v>
      </c>
      <c r="C14" s="313">
        <v>5</v>
      </c>
      <c r="D14" s="313">
        <v>5</v>
      </c>
      <c r="E14" s="313">
        <v>4</v>
      </c>
      <c r="F14" s="313">
        <v>3</v>
      </c>
      <c r="G14" s="313">
        <v>4</v>
      </c>
      <c r="H14" s="313">
        <v>3</v>
      </c>
      <c r="I14" s="313">
        <v>4</v>
      </c>
      <c r="J14" s="313">
        <v>3</v>
      </c>
      <c r="K14" s="313">
        <v>3</v>
      </c>
      <c r="L14" s="68"/>
      <c r="M14" s="68"/>
      <c r="N14" s="68"/>
      <c r="O14" s="68"/>
      <c r="P14" s="68"/>
      <c r="Q14" s="68"/>
      <c r="R14" s="229">
        <f t="shared" si="1"/>
        <v>34</v>
      </c>
      <c r="S14" s="272">
        <f t="shared" si="0"/>
        <v>3.7777777777777777</v>
      </c>
      <c r="T14" s="275"/>
    </row>
    <row r="15" spans="1:24" ht="39.75" customHeight="1" x14ac:dyDescent="0.25">
      <c r="A15" s="260">
        <v>5</v>
      </c>
      <c r="B15" s="314" t="str">
        <f>[1]CONTEXTO!D11</f>
        <v xml:space="preserve">Personal insuficiente para adelantar las labores de proceso administrativo y contractual. </v>
      </c>
      <c r="C15" s="313">
        <v>5</v>
      </c>
      <c r="D15" s="313">
        <v>5</v>
      </c>
      <c r="E15" s="313">
        <v>5</v>
      </c>
      <c r="F15" s="313">
        <v>4</v>
      </c>
      <c r="G15" s="313">
        <v>5</v>
      </c>
      <c r="H15" s="313">
        <v>5</v>
      </c>
      <c r="I15" s="313">
        <v>4</v>
      </c>
      <c r="J15" s="313">
        <v>5</v>
      </c>
      <c r="K15" s="313">
        <v>5</v>
      </c>
      <c r="L15" s="68"/>
      <c r="M15" s="68"/>
      <c r="N15" s="68"/>
      <c r="O15" s="68"/>
      <c r="P15" s="68"/>
      <c r="Q15" s="68"/>
      <c r="R15" s="229">
        <f t="shared" si="1"/>
        <v>43</v>
      </c>
      <c r="S15" s="272">
        <f t="shared" si="0"/>
        <v>4.7777777777777777</v>
      </c>
      <c r="T15" s="275"/>
    </row>
    <row r="16" spans="1:24" ht="39.75" customHeight="1" x14ac:dyDescent="0.25">
      <c r="A16" s="260">
        <v>6</v>
      </c>
      <c r="B16" s="314" t="str">
        <f>[1]CONTEXTO!D12</f>
        <v xml:space="preserve">Falta de Etica y valores  y de aplicación del código de integridad y buen gobierno. </v>
      </c>
      <c r="C16" s="313">
        <v>2</v>
      </c>
      <c r="D16" s="313">
        <v>3</v>
      </c>
      <c r="E16" s="313">
        <v>4</v>
      </c>
      <c r="F16" s="313">
        <v>3</v>
      </c>
      <c r="G16" s="313">
        <v>4</v>
      </c>
      <c r="H16" s="313">
        <v>3</v>
      </c>
      <c r="I16" s="313">
        <v>4</v>
      </c>
      <c r="J16" s="313">
        <v>3</v>
      </c>
      <c r="K16" s="313">
        <v>5</v>
      </c>
      <c r="L16" s="68"/>
      <c r="M16" s="68"/>
      <c r="N16" s="68"/>
      <c r="O16" s="68"/>
      <c r="P16" s="68"/>
      <c r="Q16" s="68"/>
      <c r="R16" s="229">
        <f t="shared" si="1"/>
        <v>31</v>
      </c>
      <c r="S16" s="272">
        <f t="shared" si="0"/>
        <v>3.4444444444444446</v>
      </c>
      <c r="T16" s="275"/>
    </row>
    <row r="17" spans="1:20" ht="39.75" customHeight="1" x14ac:dyDescent="0.25">
      <c r="A17" s="260">
        <v>7</v>
      </c>
      <c r="B17" s="314" t="str">
        <f>[1]CONTEXTO!D13</f>
        <v xml:space="preserve">Desconocimiento del estatuto contractual y sus decretos reglamentarios </v>
      </c>
      <c r="C17" s="313">
        <v>4</v>
      </c>
      <c r="D17" s="313">
        <v>4</v>
      </c>
      <c r="E17" s="313">
        <v>5</v>
      </c>
      <c r="F17" s="313">
        <v>4</v>
      </c>
      <c r="G17" s="313">
        <v>5</v>
      </c>
      <c r="H17" s="313">
        <v>4</v>
      </c>
      <c r="I17" s="313">
        <v>4</v>
      </c>
      <c r="J17" s="313">
        <v>4</v>
      </c>
      <c r="K17" s="313">
        <v>4</v>
      </c>
      <c r="L17" s="68"/>
      <c r="M17" s="68"/>
      <c r="N17" s="68"/>
      <c r="O17" s="68"/>
      <c r="P17" s="68"/>
      <c r="Q17" s="68"/>
      <c r="R17" s="229">
        <f t="shared" si="1"/>
        <v>38</v>
      </c>
      <c r="S17" s="272">
        <f t="shared" si="0"/>
        <v>4.2222222222222223</v>
      </c>
      <c r="T17" s="275"/>
    </row>
    <row r="18" spans="1:20" ht="46.5" customHeight="1" x14ac:dyDescent="0.25">
      <c r="A18" s="260">
        <v>8</v>
      </c>
      <c r="B18" s="314" t="str">
        <f>[1]CONTEXTO!D15</f>
        <v>Falta de articulación entre las Secretarías ejecutoras, Secretaría de Planeación  y oficina de Contratación</v>
      </c>
      <c r="C18" s="313">
        <v>5</v>
      </c>
      <c r="D18" s="313">
        <v>5</v>
      </c>
      <c r="E18" s="313">
        <v>5</v>
      </c>
      <c r="F18" s="313">
        <v>5</v>
      </c>
      <c r="G18" s="313">
        <v>5</v>
      </c>
      <c r="H18" s="313">
        <v>5</v>
      </c>
      <c r="I18" s="313">
        <v>5</v>
      </c>
      <c r="J18" s="313">
        <v>5</v>
      </c>
      <c r="K18" s="313">
        <v>5</v>
      </c>
      <c r="L18" s="68"/>
      <c r="M18" s="68"/>
      <c r="N18" s="68"/>
      <c r="O18" s="68"/>
      <c r="P18" s="68"/>
      <c r="Q18" s="68"/>
      <c r="R18" s="229">
        <f t="shared" si="1"/>
        <v>45</v>
      </c>
      <c r="S18" s="272">
        <f t="shared" si="0"/>
        <v>5</v>
      </c>
      <c r="T18" s="275"/>
    </row>
    <row r="19" spans="1:20" ht="47.25" customHeight="1" x14ac:dyDescent="0.25">
      <c r="A19" s="260">
        <v>9</v>
      </c>
      <c r="B19" s="314" t="str">
        <f>[1]CONTEXTO!D16</f>
        <v xml:space="preserve">Equipos tecnológicos obsoletos, Sistemas de Información no integrados. </v>
      </c>
      <c r="C19" s="313">
        <v>5</v>
      </c>
      <c r="D19" s="313">
        <v>5</v>
      </c>
      <c r="E19" s="313">
        <v>5</v>
      </c>
      <c r="F19" s="313">
        <v>5</v>
      </c>
      <c r="G19" s="313">
        <v>5</v>
      </c>
      <c r="H19" s="313">
        <v>5</v>
      </c>
      <c r="I19" s="313">
        <v>3</v>
      </c>
      <c r="J19" s="313">
        <v>5</v>
      </c>
      <c r="K19" s="313">
        <v>5</v>
      </c>
      <c r="L19" s="68"/>
      <c r="M19" s="68"/>
      <c r="N19" s="68"/>
      <c r="O19" s="68"/>
      <c r="P19" s="68"/>
      <c r="Q19" s="68"/>
      <c r="R19" s="229">
        <f t="shared" si="1"/>
        <v>43</v>
      </c>
      <c r="S19" s="272">
        <f t="shared" si="0"/>
        <v>4.7777777777777777</v>
      </c>
      <c r="T19" s="275"/>
    </row>
    <row r="20" spans="1:20" ht="39.75" customHeight="1" x14ac:dyDescent="0.25">
      <c r="A20" s="260">
        <v>10</v>
      </c>
      <c r="B20" s="315" t="str">
        <f>[1]CONTEXTO!D17</f>
        <v xml:space="preserve">Dificultad de trabajar en equipo </v>
      </c>
      <c r="C20" s="313">
        <v>3</v>
      </c>
      <c r="D20" s="313">
        <v>3</v>
      </c>
      <c r="E20" s="313">
        <v>2</v>
      </c>
      <c r="F20" s="313">
        <v>3</v>
      </c>
      <c r="G20" s="313">
        <v>3</v>
      </c>
      <c r="H20" s="313">
        <v>3</v>
      </c>
      <c r="I20" s="313">
        <v>4</v>
      </c>
      <c r="J20" s="313">
        <v>3</v>
      </c>
      <c r="K20" s="313">
        <v>2</v>
      </c>
      <c r="L20" s="68"/>
      <c r="M20" s="68"/>
      <c r="N20" s="68"/>
      <c r="O20" s="68"/>
      <c r="P20" s="68"/>
      <c r="Q20" s="68"/>
      <c r="R20" s="229">
        <f t="shared" si="1"/>
        <v>26</v>
      </c>
      <c r="S20" s="272">
        <f t="shared" si="0"/>
        <v>2.8888888888888888</v>
      </c>
      <c r="T20" s="275"/>
    </row>
    <row r="21" spans="1:20" ht="39.75" customHeight="1" x14ac:dyDescent="0.25">
      <c r="A21" s="260">
        <v>11</v>
      </c>
      <c r="B21" s="315" t="str">
        <f>[1]CONTEXTO!D18</f>
        <v>Unidades administrativas ubicadas en diferentes sitios de la ciudad (Ibagué).</v>
      </c>
      <c r="C21" s="313">
        <v>4</v>
      </c>
      <c r="D21" s="313">
        <v>5</v>
      </c>
      <c r="E21" s="313">
        <v>5</v>
      </c>
      <c r="F21" s="313">
        <v>4</v>
      </c>
      <c r="G21" s="313">
        <v>3</v>
      </c>
      <c r="H21" s="313">
        <v>3</v>
      </c>
      <c r="I21" s="313">
        <v>5</v>
      </c>
      <c r="J21" s="313">
        <v>4</v>
      </c>
      <c r="K21" s="313">
        <v>2</v>
      </c>
      <c r="L21" s="68"/>
      <c r="M21" s="68"/>
      <c r="N21" s="68"/>
      <c r="O21" s="68"/>
      <c r="P21" s="68"/>
      <c r="Q21" s="68"/>
      <c r="R21" s="229">
        <f t="shared" si="1"/>
        <v>35</v>
      </c>
      <c r="S21" s="272">
        <f t="shared" si="0"/>
        <v>3.8888888888888888</v>
      </c>
      <c r="T21" s="275"/>
    </row>
    <row r="22" spans="1:20" ht="45.75" customHeight="1" x14ac:dyDescent="0.25">
      <c r="A22" s="260">
        <v>12</v>
      </c>
      <c r="B22" s="315" t="str">
        <f>[1]CONTEXTO!D19</f>
        <v xml:space="preserve">Dificultad en la comunicación con los  lideres de los demás procesos </v>
      </c>
      <c r="C22" s="313">
        <v>3</v>
      </c>
      <c r="D22" s="313">
        <v>2</v>
      </c>
      <c r="E22" s="313">
        <v>4</v>
      </c>
      <c r="F22" s="313">
        <v>3</v>
      </c>
      <c r="G22" s="313">
        <v>2</v>
      </c>
      <c r="H22" s="313">
        <v>3</v>
      </c>
      <c r="I22" s="313">
        <v>2</v>
      </c>
      <c r="J22" s="313">
        <v>2</v>
      </c>
      <c r="K22" s="313">
        <v>2</v>
      </c>
      <c r="L22" s="68"/>
      <c r="M22" s="68"/>
      <c r="N22" s="68"/>
      <c r="O22" s="68"/>
      <c r="P22" s="68"/>
      <c r="Q22" s="68"/>
      <c r="R22" s="229">
        <f t="shared" si="1"/>
        <v>23</v>
      </c>
      <c r="S22" s="272">
        <f t="shared" si="0"/>
        <v>2.5555555555555554</v>
      </c>
      <c r="T22" s="275"/>
    </row>
    <row r="23" spans="1:20" ht="49.5" customHeight="1" x14ac:dyDescent="0.25">
      <c r="A23" s="260">
        <v>13</v>
      </c>
      <c r="B23" s="315" t="s">
        <v>394</v>
      </c>
      <c r="C23" s="313">
        <v>5</v>
      </c>
      <c r="D23" s="313">
        <v>5</v>
      </c>
      <c r="E23" s="313">
        <v>4</v>
      </c>
      <c r="F23" s="313">
        <v>4</v>
      </c>
      <c r="G23" s="313">
        <v>5</v>
      </c>
      <c r="H23" s="313">
        <v>5</v>
      </c>
      <c r="I23" s="313">
        <v>4</v>
      </c>
      <c r="J23" s="313">
        <v>5</v>
      </c>
      <c r="K23" s="313">
        <v>5</v>
      </c>
      <c r="L23" s="68"/>
      <c r="M23" s="68"/>
      <c r="N23" s="68"/>
      <c r="O23" s="68"/>
      <c r="P23" s="68"/>
      <c r="Q23" s="68"/>
      <c r="R23" s="229">
        <f t="shared" si="1"/>
        <v>42</v>
      </c>
      <c r="S23" s="272">
        <f t="shared" si="0"/>
        <v>4.666666666666667</v>
      </c>
      <c r="T23" s="275"/>
    </row>
    <row r="24" spans="1:20" ht="57.75" customHeight="1" x14ac:dyDescent="0.25">
      <c r="A24" s="260">
        <v>14</v>
      </c>
      <c r="B24" s="316" t="str">
        <f>[1]CONTEXTO!F11</f>
        <v>Demoras en la recepción de la información contractual por parte de las secretarias ejecutoras.</v>
      </c>
      <c r="C24" s="313">
        <v>5</v>
      </c>
      <c r="D24" s="313">
        <v>5</v>
      </c>
      <c r="E24" s="313">
        <v>4</v>
      </c>
      <c r="F24" s="313">
        <v>4</v>
      </c>
      <c r="G24" s="313">
        <v>5</v>
      </c>
      <c r="H24" s="313">
        <v>5</v>
      </c>
      <c r="I24" s="313">
        <v>3</v>
      </c>
      <c r="J24" s="313">
        <v>5</v>
      </c>
      <c r="K24" s="313">
        <v>4</v>
      </c>
      <c r="L24" s="68"/>
      <c r="M24" s="68"/>
      <c r="N24" s="68"/>
      <c r="O24" s="68"/>
      <c r="P24" s="68"/>
      <c r="Q24" s="68"/>
      <c r="R24" s="229">
        <f t="shared" si="1"/>
        <v>40</v>
      </c>
      <c r="S24" s="272">
        <f t="shared" si="0"/>
        <v>4.4444444444444446</v>
      </c>
      <c r="T24" s="275"/>
    </row>
    <row r="25" spans="1:20" ht="63.75" customHeight="1" x14ac:dyDescent="0.25">
      <c r="A25" s="260">
        <v>15</v>
      </c>
      <c r="B25" s="316" t="str">
        <f>[1]CONTEXTO!F12</f>
        <v xml:space="preserve">Desconocimiento de la caracterización, manuales, procedimientos, instructivos, guías, formatos y demas documentos propios del proceso por parte del personal nuevo. </v>
      </c>
      <c r="C25" s="313">
        <v>5</v>
      </c>
      <c r="D25" s="313">
        <v>5</v>
      </c>
      <c r="E25" s="313">
        <v>5</v>
      </c>
      <c r="F25" s="313">
        <v>5</v>
      </c>
      <c r="G25" s="313">
        <v>5</v>
      </c>
      <c r="H25" s="313">
        <v>5</v>
      </c>
      <c r="I25" s="313">
        <v>4</v>
      </c>
      <c r="J25" s="313">
        <v>5</v>
      </c>
      <c r="K25" s="313">
        <v>5</v>
      </c>
      <c r="L25" s="68"/>
      <c r="M25" s="68"/>
      <c r="N25" s="68"/>
      <c r="O25" s="68"/>
      <c r="P25" s="68"/>
      <c r="Q25" s="68"/>
      <c r="R25" s="229">
        <f t="shared" si="1"/>
        <v>44</v>
      </c>
      <c r="S25" s="272">
        <f t="shared" si="0"/>
        <v>4.8888888888888893</v>
      </c>
      <c r="T25" s="275"/>
    </row>
    <row r="26" spans="1:20" ht="48.75" customHeight="1" x14ac:dyDescent="0.25">
      <c r="A26" s="260">
        <v>16</v>
      </c>
      <c r="B26" s="316" t="str">
        <f>[1]CONTEXTO!F13</f>
        <v>Falta de compromiso de los líderes de los procesos en la implementación de mejora, asociadas a los planes de mejoramiento</v>
      </c>
      <c r="C26" s="313">
        <v>5</v>
      </c>
      <c r="D26" s="313">
        <v>4</v>
      </c>
      <c r="E26" s="313">
        <v>5</v>
      </c>
      <c r="F26" s="313">
        <v>4</v>
      </c>
      <c r="G26" s="313">
        <v>5</v>
      </c>
      <c r="H26" s="313">
        <v>5</v>
      </c>
      <c r="I26" s="313">
        <v>5</v>
      </c>
      <c r="J26" s="313">
        <v>4</v>
      </c>
      <c r="K26" s="313">
        <v>4</v>
      </c>
      <c r="L26" s="68"/>
      <c r="M26" s="68"/>
      <c r="N26" s="68"/>
      <c r="O26" s="68"/>
      <c r="P26" s="68"/>
      <c r="Q26" s="68"/>
      <c r="R26" s="229">
        <f t="shared" si="1"/>
        <v>41</v>
      </c>
      <c r="S26" s="272">
        <f t="shared" si="0"/>
        <v>4.5555555555555554</v>
      </c>
      <c r="T26" s="275"/>
    </row>
    <row r="27" spans="1:20" ht="39.75" customHeight="1" x14ac:dyDescent="0.25">
      <c r="A27" s="260">
        <v>17</v>
      </c>
      <c r="B27" s="317" t="str">
        <f>[1]CONTEXTO!F14</f>
        <v>Contratar bienes y servicios no relacionados con la emergencia y justificándose en ella.</v>
      </c>
      <c r="C27" s="318">
        <v>4</v>
      </c>
      <c r="D27" s="318">
        <v>5</v>
      </c>
      <c r="E27" s="318">
        <v>5</v>
      </c>
      <c r="F27" s="318">
        <v>5</v>
      </c>
      <c r="G27" s="318">
        <v>5</v>
      </c>
      <c r="H27" s="318">
        <v>5</v>
      </c>
      <c r="I27" s="318">
        <v>5</v>
      </c>
      <c r="J27" s="318">
        <v>5</v>
      </c>
      <c r="K27" s="318">
        <v>5</v>
      </c>
      <c r="L27" s="68"/>
      <c r="M27" s="68"/>
      <c r="N27" s="68"/>
      <c r="O27" s="68"/>
      <c r="P27" s="68"/>
      <c r="Q27" s="68"/>
      <c r="R27" s="229">
        <f t="shared" si="1"/>
        <v>44</v>
      </c>
      <c r="S27" s="272">
        <f t="shared" si="0"/>
        <v>4.8888888888888893</v>
      </c>
      <c r="T27" s="275"/>
    </row>
    <row r="28" spans="1:20" ht="39.75" customHeight="1" x14ac:dyDescent="0.25">
      <c r="A28" s="260">
        <v>18</v>
      </c>
      <c r="B28" s="319" t="str">
        <f>[1]CONTEXTO!D14</f>
        <v xml:space="preserve">Dificultad en la unificación de criterios para la realización de los procesos contractuales </v>
      </c>
      <c r="C28" s="320">
        <v>5</v>
      </c>
      <c r="D28" s="320">
        <v>3</v>
      </c>
      <c r="E28" s="320">
        <v>4</v>
      </c>
      <c r="F28" s="320">
        <v>4</v>
      </c>
      <c r="G28" s="320">
        <v>5</v>
      </c>
      <c r="H28" s="320">
        <v>3</v>
      </c>
      <c r="I28" s="320">
        <v>4</v>
      </c>
      <c r="J28" s="320">
        <v>5</v>
      </c>
      <c r="K28" s="320">
        <v>5</v>
      </c>
      <c r="L28" s="68"/>
      <c r="M28" s="68"/>
      <c r="N28" s="68"/>
      <c r="O28" s="68"/>
      <c r="P28" s="68"/>
      <c r="Q28" s="68"/>
      <c r="R28" s="229">
        <f t="shared" si="1"/>
        <v>38</v>
      </c>
      <c r="S28" s="272">
        <f t="shared" si="0"/>
        <v>4.2222222222222223</v>
      </c>
      <c r="T28" s="275"/>
    </row>
    <row r="29" spans="1:20" ht="48" customHeight="1" x14ac:dyDescent="0.25">
      <c r="A29" s="260">
        <v>19</v>
      </c>
      <c r="B29" s="321" t="s">
        <v>399</v>
      </c>
      <c r="C29" s="322">
        <v>4</v>
      </c>
      <c r="D29" s="322">
        <v>4</v>
      </c>
      <c r="E29" s="322">
        <v>4</v>
      </c>
      <c r="F29" s="322"/>
      <c r="G29" s="322"/>
      <c r="H29" s="322"/>
      <c r="I29" s="322"/>
      <c r="J29" s="322"/>
      <c r="K29" s="322"/>
      <c r="L29" s="68"/>
      <c r="M29" s="68"/>
      <c r="N29" s="68"/>
      <c r="O29" s="68"/>
      <c r="P29" s="68"/>
      <c r="Q29" s="68"/>
      <c r="R29" s="229">
        <f t="shared" si="1"/>
        <v>12</v>
      </c>
      <c r="S29" s="272">
        <f t="shared" si="0"/>
        <v>4</v>
      </c>
      <c r="T29" s="275"/>
    </row>
    <row r="30" spans="1:20" ht="39.75" customHeight="1" x14ac:dyDescent="0.25">
      <c r="A30" s="260">
        <v>20</v>
      </c>
      <c r="B30" s="321" t="s">
        <v>400</v>
      </c>
      <c r="C30" s="322">
        <v>5</v>
      </c>
      <c r="D30" s="322">
        <v>5</v>
      </c>
      <c r="E30" s="322">
        <v>5</v>
      </c>
      <c r="F30" s="322"/>
      <c r="G30" s="322"/>
      <c r="H30" s="322"/>
      <c r="I30" s="322"/>
      <c r="J30" s="322"/>
      <c r="K30" s="322"/>
      <c r="L30" s="68"/>
      <c r="M30" s="68"/>
      <c r="N30" s="68"/>
      <c r="O30" s="68"/>
      <c r="P30" s="68"/>
      <c r="Q30" s="68"/>
      <c r="R30" s="229">
        <f t="shared" si="1"/>
        <v>15</v>
      </c>
      <c r="S30" s="272">
        <f t="shared" si="0"/>
        <v>5</v>
      </c>
      <c r="T30" s="275"/>
    </row>
    <row r="31" spans="1:20" ht="49.5" customHeight="1" x14ac:dyDescent="0.25">
      <c r="A31" s="260">
        <v>21</v>
      </c>
      <c r="B31" s="321" t="s">
        <v>401</v>
      </c>
      <c r="C31" s="322">
        <v>4</v>
      </c>
      <c r="D31" s="322">
        <v>5</v>
      </c>
      <c r="E31" s="322">
        <v>3</v>
      </c>
      <c r="F31" s="322"/>
      <c r="G31" s="322"/>
      <c r="H31" s="322"/>
      <c r="I31" s="322"/>
      <c r="J31" s="322"/>
      <c r="K31" s="322"/>
      <c r="L31" s="68"/>
      <c r="M31" s="68"/>
      <c r="N31" s="68"/>
      <c r="O31" s="68"/>
      <c r="P31" s="68"/>
      <c r="Q31" s="68"/>
      <c r="R31" s="229">
        <f t="shared" si="1"/>
        <v>12</v>
      </c>
      <c r="S31" s="272">
        <f t="shared" si="0"/>
        <v>4</v>
      </c>
      <c r="T31" s="275"/>
    </row>
    <row r="32" spans="1:20" ht="42" customHeight="1" x14ac:dyDescent="0.25">
      <c r="A32" s="260">
        <v>22</v>
      </c>
      <c r="B32" s="323" t="s">
        <v>402</v>
      </c>
      <c r="C32" s="324">
        <v>5</v>
      </c>
      <c r="D32" s="324">
        <v>4</v>
      </c>
      <c r="E32" s="324">
        <v>4</v>
      </c>
      <c r="F32" s="324"/>
      <c r="G32" s="324"/>
      <c r="H32" s="324"/>
      <c r="I32" s="324"/>
      <c r="J32" s="324"/>
      <c r="K32" s="324"/>
      <c r="L32" s="68"/>
      <c r="M32" s="68"/>
      <c r="N32" s="68"/>
      <c r="O32" s="68"/>
      <c r="P32" s="68"/>
      <c r="Q32" s="68"/>
      <c r="R32" s="229">
        <f t="shared" si="1"/>
        <v>13</v>
      </c>
      <c r="S32" s="273">
        <f t="shared" si="0"/>
        <v>4.333333333333333</v>
      </c>
      <c r="T32" s="275"/>
    </row>
    <row r="33" spans="1:20" ht="48" customHeight="1" x14ac:dyDescent="0.25">
      <c r="A33" s="260">
        <v>23</v>
      </c>
      <c r="B33" s="325" t="s">
        <v>404</v>
      </c>
      <c r="C33" s="322">
        <v>4</v>
      </c>
      <c r="D33" s="322">
        <v>5</v>
      </c>
      <c r="E33" s="322">
        <v>4</v>
      </c>
      <c r="F33" s="322"/>
      <c r="G33" s="322"/>
      <c r="H33" s="322"/>
      <c r="I33" s="322"/>
      <c r="J33" s="322"/>
      <c r="K33" s="322"/>
      <c r="L33" s="68"/>
      <c r="M33" s="68"/>
      <c r="N33" s="68"/>
      <c r="O33" s="68"/>
      <c r="P33" s="68"/>
      <c r="Q33" s="68"/>
      <c r="R33" s="229">
        <f t="shared" si="1"/>
        <v>13</v>
      </c>
      <c r="S33" s="273">
        <f t="shared" si="0"/>
        <v>4.333333333333333</v>
      </c>
      <c r="T33" s="275"/>
    </row>
    <row r="34" spans="1:20" ht="46.5" customHeight="1" x14ac:dyDescent="0.25">
      <c r="A34" s="260">
        <v>24</v>
      </c>
      <c r="B34" s="261"/>
      <c r="C34" s="68"/>
      <c r="D34" s="68"/>
      <c r="E34" s="68"/>
      <c r="F34" s="68"/>
      <c r="G34" s="68"/>
      <c r="H34" s="68"/>
      <c r="I34" s="68"/>
      <c r="J34" s="68"/>
      <c r="K34" s="68"/>
      <c r="L34" s="68"/>
      <c r="M34" s="68"/>
      <c r="N34" s="68"/>
      <c r="O34" s="68"/>
      <c r="P34" s="68"/>
      <c r="Q34" s="68"/>
      <c r="R34" s="229">
        <f t="shared" si="1"/>
        <v>0</v>
      </c>
      <c r="S34" s="273">
        <f t="shared" si="0"/>
        <v>0</v>
      </c>
      <c r="T34" s="275"/>
    </row>
    <row r="35" spans="1:20" ht="44.25" customHeight="1" x14ac:dyDescent="0.25">
      <c r="A35" s="260">
        <v>25</v>
      </c>
      <c r="B35" s="289"/>
      <c r="C35" s="68"/>
      <c r="D35" s="68"/>
      <c r="E35" s="68"/>
      <c r="F35" s="68"/>
      <c r="G35" s="68"/>
      <c r="H35" s="68"/>
      <c r="I35" s="68"/>
      <c r="J35" s="68"/>
      <c r="K35" s="68"/>
      <c r="L35" s="68"/>
      <c r="M35" s="68"/>
      <c r="N35" s="68"/>
      <c r="O35" s="68"/>
      <c r="P35" s="68"/>
      <c r="Q35" s="68"/>
      <c r="R35" s="229">
        <f t="shared" si="1"/>
        <v>0</v>
      </c>
      <c r="S35" s="273">
        <f t="shared" si="0"/>
        <v>0</v>
      </c>
      <c r="T35" s="275"/>
    </row>
    <row r="36" spans="1:20" ht="42.75" customHeight="1" x14ac:dyDescent="0.25">
      <c r="A36" s="260">
        <v>26</v>
      </c>
      <c r="B36" s="289"/>
      <c r="C36" s="68"/>
      <c r="D36" s="68"/>
      <c r="E36" s="68"/>
      <c r="F36" s="68"/>
      <c r="G36" s="68"/>
      <c r="H36" s="68"/>
      <c r="I36" s="68"/>
      <c r="J36" s="68"/>
      <c r="K36" s="68"/>
      <c r="L36" s="68"/>
      <c r="M36" s="68"/>
      <c r="N36" s="68"/>
      <c r="O36" s="68"/>
      <c r="P36" s="68"/>
      <c r="Q36" s="68"/>
      <c r="R36" s="229">
        <f t="shared" si="1"/>
        <v>0</v>
      </c>
      <c r="S36" s="273">
        <f t="shared" si="0"/>
        <v>0</v>
      </c>
      <c r="T36" s="275"/>
    </row>
    <row r="37" spans="1:20" ht="42" customHeight="1" x14ac:dyDescent="0.25">
      <c r="A37" s="260">
        <v>27</v>
      </c>
      <c r="B37" s="289"/>
      <c r="C37" s="68"/>
      <c r="D37" s="68"/>
      <c r="E37" s="68"/>
      <c r="F37" s="68"/>
      <c r="G37" s="68"/>
      <c r="H37" s="68"/>
      <c r="I37" s="68"/>
      <c r="J37" s="68"/>
      <c r="K37" s="68"/>
      <c r="L37" s="68"/>
      <c r="M37" s="68"/>
      <c r="N37" s="68"/>
      <c r="O37" s="68"/>
      <c r="P37" s="68"/>
      <c r="Q37" s="68"/>
      <c r="R37" s="229">
        <f t="shared" si="1"/>
        <v>0</v>
      </c>
      <c r="S37" s="273">
        <f t="shared" si="0"/>
        <v>0</v>
      </c>
      <c r="T37" s="275"/>
    </row>
    <row r="38" spans="1:20" ht="42.75" customHeight="1" x14ac:dyDescent="0.25">
      <c r="A38" s="260">
        <v>28</v>
      </c>
      <c r="B38" s="289"/>
      <c r="C38" s="68"/>
      <c r="D38" s="68"/>
      <c r="E38" s="68"/>
      <c r="F38" s="68"/>
      <c r="G38" s="68"/>
      <c r="H38" s="68"/>
      <c r="I38" s="68"/>
      <c r="J38" s="68"/>
      <c r="K38" s="68"/>
      <c r="L38" s="68"/>
      <c r="M38" s="68"/>
      <c r="N38" s="68"/>
      <c r="O38" s="68"/>
      <c r="P38" s="68"/>
      <c r="Q38" s="68"/>
      <c r="R38" s="229">
        <f t="shared" si="1"/>
        <v>0</v>
      </c>
      <c r="S38" s="273">
        <f t="shared" si="0"/>
        <v>0</v>
      </c>
      <c r="T38" s="275"/>
    </row>
    <row r="39" spans="1:20" ht="47.25" customHeight="1" x14ac:dyDescent="0.25">
      <c r="A39" s="260">
        <v>29</v>
      </c>
      <c r="B39" s="289"/>
      <c r="C39" s="68"/>
      <c r="D39" s="68"/>
      <c r="E39" s="68"/>
      <c r="F39" s="68"/>
      <c r="G39" s="68"/>
      <c r="H39" s="68"/>
      <c r="I39" s="68"/>
      <c r="J39" s="68"/>
      <c r="K39" s="68"/>
      <c r="L39" s="68"/>
      <c r="M39" s="68"/>
      <c r="N39" s="68"/>
      <c r="O39" s="68"/>
      <c r="P39" s="68"/>
      <c r="Q39" s="68"/>
      <c r="R39" s="229">
        <f t="shared" si="1"/>
        <v>0</v>
      </c>
      <c r="S39" s="273">
        <f t="shared" si="0"/>
        <v>0</v>
      </c>
      <c r="T39" s="275"/>
    </row>
    <row r="40" spans="1:20" ht="50.25" customHeight="1" thickBot="1" x14ac:dyDescent="0.3">
      <c r="A40" s="296">
        <v>30</v>
      </c>
      <c r="B40" s="297"/>
      <c r="C40" s="298"/>
      <c r="D40" s="298"/>
      <c r="E40" s="298"/>
      <c r="F40" s="298"/>
      <c r="G40" s="298"/>
      <c r="H40" s="298"/>
      <c r="I40" s="298"/>
      <c r="J40" s="298"/>
      <c r="K40" s="298"/>
      <c r="L40" s="298"/>
      <c r="M40" s="298"/>
      <c r="N40" s="298"/>
      <c r="O40" s="298"/>
      <c r="P40" s="298"/>
      <c r="Q40" s="298"/>
      <c r="R40" s="299">
        <f>SUM(C40:Q40)</f>
        <v>0</v>
      </c>
      <c r="S40" s="300">
        <f>IF(ISERROR(AVERAGE(C40:Q40)),0,AVERAGE(C40:Q40))</f>
        <v>0</v>
      </c>
      <c r="T40" s="276"/>
    </row>
    <row r="41" spans="1:20" ht="24" customHeight="1" x14ac:dyDescent="0.25">
      <c r="A41" s="519" t="s">
        <v>375</v>
      </c>
      <c r="B41" s="520"/>
      <c r="C41" s="520"/>
      <c r="D41" s="520"/>
      <c r="E41" s="520"/>
      <c r="F41" s="520"/>
      <c r="G41" s="520"/>
      <c r="H41" s="520"/>
      <c r="I41" s="520"/>
      <c r="J41" s="520"/>
      <c r="K41" s="520"/>
      <c r="L41" s="520"/>
      <c r="M41" s="520"/>
      <c r="N41" s="520"/>
      <c r="O41" s="520"/>
      <c r="P41" s="520"/>
      <c r="Q41" s="520"/>
      <c r="R41" s="521"/>
      <c r="S41" s="301">
        <f>SUM(S11:S40)</f>
        <v>95.1111111111111</v>
      </c>
      <c r="T41" s="71"/>
    </row>
    <row r="42" spans="1:20" ht="28.5" customHeight="1" thickBot="1" x14ac:dyDescent="0.3">
      <c r="A42" s="508" t="s">
        <v>59</v>
      </c>
      <c r="B42" s="509"/>
      <c r="C42" s="509"/>
      <c r="D42" s="509"/>
      <c r="E42" s="509"/>
      <c r="F42" s="509"/>
      <c r="G42" s="509"/>
      <c r="H42" s="509"/>
      <c r="I42" s="509"/>
      <c r="J42" s="509"/>
      <c r="K42" s="509"/>
      <c r="L42" s="509"/>
      <c r="M42" s="509"/>
      <c r="N42" s="509"/>
      <c r="O42" s="509"/>
      <c r="P42" s="509"/>
      <c r="Q42" s="509"/>
      <c r="R42" s="509"/>
      <c r="S42" s="302">
        <f>S41/A40</f>
        <v>3.1703703703703701</v>
      </c>
      <c r="T42" s="71"/>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2">
    <dataValidation type="whole" showErrorMessage="1" error="DATO INVÁLIDO_x000a_Tenga en cuenta que la escala de calificación va de 1 a 5" sqref="L11:Q40 C34:K40">
      <formula1>1</formula1>
      <formula2>5</formula2>
    </dataValidation>
    <dataValidation type="decimal" allowBlank="1" showErrorMessage="1" sqref="C11:K27">
      <formula1>1</formula1>
      <formula2>10</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7" r:id="rId6" name="CheckBox45"/>
      </mc:Fallback>
    </mc:AlternateContent>
    <mc:AlternateContent xmlns:mc="http://schemas.openxmlformats.org/markup-compatibility/2006">
      <mc:Choice Requires="x14">
        <control shapeId="3116" r:id="rId8" name="CheckBox44">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6" r:id="rId8" name="CheckBox44"/>
      </mc:Fallback>
    </mc:AlternateContent>
    <mc:AlternateContent xmlns:mc="http://schemas.openxmlformats.org/markup-compatibility/2006">
      <mc:Choice Requires="x14">
        <control shapeId="3115" r:id="rId9" name="CheckBox43">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5" r:id="rId9" name="CheckBox43"/>
      </mc:Fallback>
    </mc:AlternateContent>
    <mc:AlternateContent xmlns:mc="http://schemas.openxmlformats.org/markup-compatibility/2006">
      <mc:Choice Requires="x14">
        <control shapeId="3114" r:id="rId10" name="CheckBox42">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4" r:id="rId10" name="CheckBox42"/>
      </mc:Fallback>
    </mc:AlternateContent>
    <mc:AlternateContent xmlns:mc="http://schemas.openxmlformats.org/markup-compatibility/2006">
      <mc:Choice Requires="x14">
        <control shapeId="3113" r:id="rId11" name="CheckBox41">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3" r:id="rId11" name="CheckBox41"/>
      </mc:Fallback>
    </mc:AlternateContent>
    <mc:AlternateContent xmlns:mc="http://schemas.openxmlformats.org/markup-compatibility/2006">
      <mc:Choice Requires="x14">
        <control shapeId="3112" r:id="rId12" name="CheckBox40">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2" r:id="rId12" name="CheckBox40"/>
      </mc:Fallback>
    </mc:AlternateContent>
    <mc:AlternateContent xmlns:mc="http://schemas.openxmlformats.org/markup-compatibility/2006">
      <mc:Choice Requires="x14">
        <control shapeId="3111" r:id="rId13" name="CheckBox39">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1" r:id="rId13" name="CheckBox39"/>
      </mc:Fallback>
    </mc:AlternateContent>
    <mc:AlternateContent xmlns:mc="http://schemas.openxmlformats.org/markup-compatibility/2006">
      <mc:Choice Requires="x14">
        <control shapeId="3110" r:id="rId14" name="CheckBox38">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0" r:id="rId14" name="CheckBox38"/>
      </mc:Fallback>
    </mc:AlternateContent>
    <mc:AlternateContent xmlns:mc="http://schemas.openxmlformats.org/markup-compatibility/2006">
      <mc:Choice Requires="x14">
        <control shapeId="3108" r:id="rId15" name="CheckBox36">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8" r:id="rId15" name="CheckBox36"/>
      </mc:Fallback>
    </mc:AlternateContent>
    <mc:AlternateContent xmlns:mc="http://schemas.openxmlformats.org/markup-compatibility/2006">
      <mc:Choice Requires="x14">
        <control shapeId="3107" r:id="rId16" name="CheckBox35">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7" r:id="rId16" name="CheckBox35"/>
      </mc:Fallback>
    </mc:AlternateContent>
    <mc:AlternateContent xmlns:mc="http://schemas.openxmlformats.org/markup-compatibility/2006">
      <mc:Choice Requires="x14">
        <control shapeId="3106" r:id="rId17" name="CheckBox34">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6" r:id="rId17" name="CheckBox34"/>
      </mc:Fallback>
    </mc:AlternateContent>
    <mc:AlternateContent xmlns:mc="http://schemas.openxmlformats.org/markup-compatibility/2006">
      <mc:Choice Requires="x14">
        <control shapeId="3105" r:id="rId18" name="CheckBox33">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5" r:id="rId18" name="CheckBox33"/>
      </mc:Fallback>
    </mc:AlternateContent>
    <mc:AlternateContent xmlns:mc="http://schemas.openxmlformats.org/markup-compatibility/2006">
      <mc:Choice Requires="x14">
        <control shapeId="3104" r:id="rId19" name="CheckBox32">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4" r:id="rId19" name="CheckBox32"/>
      </mc:Fallback>
    </mc:AlternateContent>
    <mc:AlternateContent xmlns:mc="http://schemas.openxmlformats.org/markup-compatibility/2006">
      <mc:Choice Requires="x14">
        <control shapeId="3103" r:id="rId20" name="CheckBox31">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3" r:id="rId20" name="CheckBox31"/>
      </mc:Fallback>
    </mc:AlternateContent>
    <mc:AlternateContent xmlns:mc="http://schemas.openxmlformats.org/markup-compatibility/2006">
      <mc:Choice Requires="x14">
        <control shapeId="3102" r:id="rId21" name="CheckBox30">
          <controlPr defaultSize="0" autoLine="0" r:id="rId7">
            <anchor moveWithCells="1">
              <from>
                <xdr:col>19</xdr:col>
                <xdr:colOff>619125</xdr:colOff>
                <xdr:row>39</xdr:row>
                <xdr:rowOff>161925</xdr:rowOff>
              </from>
              <to>
                <xdr:col>19</xdr:col>
                <xdr:colOff>904875</xdr:colOff>
                <xdr:row>39</xdr:row>
                <xdr:rowOff>419100</xdr:rowOff>
              </to>
            </anchor>
          </controlPr>
        </control>
      </mc:Choice>
      <mc:Fallback>
        <control shapeId="3102" r:id="rId21" name="CheckBox30"/>
      </mc:Fallback>
    </mc:AlternateContent>
    <mc:AlternateContent xmlns:mc="http://schemas.openxmlformats.org/markup-compatibility/2006">
      <mc:Choice Requires="x14">
        <control shapeId="3101" r:id="rId22" name="CheckBox29">
          <controlPr defaultSize="0" autoLine="0" r:id="rId7">
            <anchor moveWithCells="1">
              <from>
                <xdr:col>19</xdr:col>
                <xdr:colOff>619125</xdr:colOff>
                <xdr:row>38</xdr:row>
                <xdr:rowOff>161925</xdr:rowOff>
              </from>
              <to>
                <xdr:col>19</xdr:col>
                <xdr:colOff>904875</xdr:colOff>
                <xdr:row>38</xdr:row>
                <xdr:rowOff>419100</xdr:rowOff>
              </to>
            </anchor>
          </controlPr>
        </control>
      </mc:Choice>
      <mc:Fallback>
        <control shapeId="3101" r:id="rId22" name="CheckBox29"/>
      </mc:Fallback>
    </mc:AlternateContent>
    <mc:AlternateContent xmlns:mc="http://schemas.openxmlformats.org/markup-compatibility/2006">
      <mc:Choice Requires="x14">
        <control shapeId="3100" r:id="rId23" name="CheckBox28">
          <controlPr defaultSize="0" autoLine="0" r:id="rId7">
            <anchor moveWithCells="1">
              <from>
                <xdr:col>19</xdr:col>
                <xdr:colOff>619125</xdr:colOff>
                <xdr:row>37</xdr:row>
                <xdr:rowOff>161925</xdr:rowOff>
              </from>
              <to>
                <xdr:col>19</xdr:col>
                <xdr:colOff>904875</xdr:colOff>
                <xdr:row>37</xdr:row>
                <xdr:rowOff>419100</xdr:rowOff>
              </to>
            </anchor>
          </controlPr>
        </control>
      </mc:Choice>
      <mc:Fallback>
        <control shapeId="3100" r:id="rId23" name="CheckBox28"/>
      </mc:Fallback>
    </mc:AlternateContent>
    <mc:AlternateContent xmlns:mc="http://schemas.openxmlformats.org/markup-compatibility/2006">
      <mc:Choice Requires="x14">
        <control shapeId="3099" r:id="rId24" name="CheckBox27">
          <controlPr defaultSize="0" autoLine="0" r:id="rId7">
            <anchor moveWithCells="1">
              <from>
                <xdr:col>19</xdr:col>
                <xdr:colOff>619125</xdr:colOff>
                <xdr:row>36</xdr:row>
                <xdr:rowOff>161925</xdr:rowOff>
              </from>
              <to>
                <xdr:col>19</xdr:col>
                <xdr:colOff>904875</xdr:colOff>
                <xdr:row>36</xdr:row>
                <xdr:rowOff>419100</xdr:rowOff>
              </to>
            </anchor>
          </controlPr>
        </control>
      </mc:Choice>
      <mc:Fallback>
        <control shapeId="3099" r:id="rId24" name="CheckBox27"/>
      </mc:Fallback>
    </mc:AlternateContent>
    <mc:AlternateContent xmlns:mc="http://schemas.openxmlformats.org/markup-compatibility/2006">
      <mc:Choice Requires="x14">
        <control shapeId="3098" r:id="rId25" name="CheckBox26">
          <controlPr defaultSize="0" autoLine="0" r:id="rId7">
            <anchor moveWithCells="1">
              <from>
                <xdr:col>19</xdr:col>
                <xdr:colOff>619125</xdr:colOff>
                <xdr:row>35</xdr:row>
                <xdr:rowOff>161925</xdr:rowOff>
              </from>
              <to>
                <xdr:col>19</xdr:col>
                <xdr:colOff>904875</xdr:colOff>
                <xdr:row>35</xdr:row>
                <xdr:rowOff>419100</xdr:rowOff>
              </to>
            </anchor>
          </controlPr>
        </control>
      </mc:Choice>
      <mc:Fallback>
        <control shapeId="3098" r:id="rId25" name="CheckBox26"/>
      </mc:Fallback>
    </mc:AlternateContent>
    <mc:AlternateContent xmlns:mc="http://schemas.openxmlformats.org/markup-compatibility/2006">
      <mc:Choice Requires="x14">
        <control shapeId="3097" r:id="rId26" name="CheckBox25">
          <controlPr defaultSize="0" autoLine="0" r:id="rId7">
            <anchor moveWithCells="1">
              <from>
                <xdr:col>19</xdr:col>
                <xdr:colOff>619125</xdr:colOff>
                <xdr:row>34</xdr:row>
                <xdr:rowOff>161925</xdr:rowOff>
              </from>
              <to>
                <xdr:col>19</xdr:col>
                <xdr:colOff>904875</xdr:colOff>
                <xdr:row>34</xdr:row>
                <xdr:rowOff>419100</xdr:rowOff>
              </to>
            </anchor>
          </controlPr>
        </control>
      </mc:Choice>
      <mc:Fallback>
        <control shapeId="3097" r:id="rId26" name="CheckBox25"/>
      </mc:Fallback>
    </mc:AlternateContent>
    <mc:AlternateContent xmlns:mc="http://schemas.openxmlformats.org/markup-compatibility/2006">
      <mc:Choice Requires="x14">
        <control shapeId="3096" r:id="rId27" name="CheckBox24">
          <controlPr defaultSize="0" autoLine="0" r:id="rId7">
            <anchor moveWithCells="1">
              <from>
                <xdr:col>19</xdr:col>
                <xdr:colOff>619125</xdr:colOff>
                <xdr:row>33</xdr:row>
                <xdr:rowOff>161925</xdr:rowOff>
              </from>
              <to>
                <xdr:col>19</xdr:col>
                <xdr:colOff>904875</xdr:colOff>
                <xdr:row>33</xdr:row>
                <xdr:rowOff>419100</xdr:rowOff>
              </to>
            </anchor>
          </controlPr>
        </control>
      </mc:Choice>
      <mc:Fallback>
        <control shapeId="3096" r:id="rId27" name="CheckBox24"/>
      </mc:Fallback>
    </mc:AlternateContent>
    <mc:AlternateContent xmlns:mc="http://schemas.openxmlformats.org/markup-compatibility/2006">
      <mc:Choice Requires="x14">
        <control shapeId="3095" r:id="rId28" name="CheckBox23">
          <controlPr defaultSize="0" autoLine="0" r:id="rId5">
            <anchor moveWithCells="1">
              <from>
                <xdr:col>19</xdr:col>
                <xdr:colOff>619125</xdr:colOff>
                <xdr:row>32</xdr:row>
                <xdr:rowOff>161925</xdr:rowOff>
              </from>
              <to>
                <xdr:col>19</xdr:col>
                <xdr:colOff>904875</xdr:colOff>
                <xdr:row>32</xdr:row>
                <xdr:rowOff>419100</xdr:rowOff>
              </to>
            </anchor>
          </controlPr>
        </control>
      </mc:Choice>
      <mc:Fallback>
        <control shapeId="3095" r:id="rId28" name="CheckBox23"/>
      </mc:Fallback>
    </mc:AlternateContent>
    <mc:AlternateContent xmlns:mc="http://schemas.openxmlformats.org/markup-compatibility/2006">
      <mc:Choice Requires="x14">
        <control shapeId="3094" r:id="rId29" name="CheckBox22">
          <controlPr defaultSize="0" autoLine="0" r:id="rId5">
            <anchor moveWithCells="1">
              <from>
                <xdr:col>19</xdr:col>
                <xdr:colOff>619125</xdr:colOff>
                <xdr:row>31</xdr:row>
                <xdr:rowOff>161925</xdr:rowOff>
              </from>
              <to>
                <xdr:col>19</xdr:col>
                <xdr:colOff>904875</xdr:colOff>
                <xdr:row>31</xdr:row>
                <xdr:rowOff>419100</xdr:rowOff>
              </to>
            </anchor>
          </controlPr>
        </control>
      </mc:Choice>
      <mc:Fallback>
        <control shapeId="3094" r:id="rId29" name="CheckBox22"/>
      </mc:Fallback>
    </mc:AlternateContent>
    <mc:AlternateContent xmlns:mc="http://schemas.openxmlformats.org/markup-compatibility/2006">
      <mc:Choice Requires="x14">
        <control shapeId="3093" r:id="rId30" name="CheckBox21">
          <controlPr defaultSize="0" autoLine="0" r:id="rId5">
            <anchor moveWithCells="1">
              <from>
                <xdr:col>19</xdr:col>
                <xdr:colOff>619125</xdr:colOff>
                <xdr:row>30</xdr:row>
                <xdr:rowOff>161925</xdr:rowOff>
              </from>
              <to>
                <xdr:col>19</xdr:col>
                <xdr:colOff>904875</xdr:colOff>
                <xdr:row>30</xdr:row>
                <xdr:rowOff>419100</xdr:rowOff>
              </to>
            </anchor>
          </controlPr>
        </control>
      </mc:Choice>
      <mc:Fallback>
        <control shapeId="3093" r:id="rId30" name="CheckBox21"/>
      </mc:Fallback>
    </mc:AlternateContent>
    <mc:AlternateContent xmlns:mc="http://schemas.openxmlformats.org/markup-compatibility/2006">
      <mc:Choice Requires="x14">
        <control shapeId="3092" r:id="rId31" name="CheckBox20">
          <controlPr defaultSize="0" autoLine="0" r:id="rId5">
            <anchor moveWithCells="1">
              <from>
                <xdr:col>19</xdr:col>
                <xdr:colOff>619125</xdr:colOff>
                <xdr:row>29</xdr:row>
                <xdr:rowOff>161925</xdr:rowOff>
              </from>
              <to>
                <xdr:col>19</xdr:col>
                <xdr:colOff>904875</xdr:colOff>
                <xdr:row>29</xdr:row>
                <xdr:rowOff>419100</xdr:rowOff>
              </to>
            </anchor>
          </controlPr>
        </control>
      </mc:Choice>
      <mc:Fallback>
        <control shapeId="3092" r:id="rId31" name="CheckBox20"/>
      </mc:Fallback>
    </mc:AlternateContent>
    <mc:AlternateContent xmlns:mc="http://schemas.openxmlformats.org/markup-compatibility/2006">
      <mc:Choice Requires="x14">
        <control shapeId="3091" r:id="rId32" name="CheckBox19">
          <controlPr defaultSize="0" autoLine="0" r:id="rId5">
            <anchor moveWithCells="1">
              <from>
                <xdr:col>19</xdr:col>
                <xdr:colOff>619125</xdr:colOff>
                <xdr:row>28</xdr:row>
                <xdr:rowOff>161925</xdr:rowOff>
              </from>
              <to>
                <xdr:col>19</xdr:col>
                <xdr:colOff>904875</xdr:colOff>
                <xdr:row>28</xdr:row>
                <xdr:rowOff>419100</xdr:rowOff>
              </to>
            </anchor>
          </controlPr>
        </control>
      </mc:Choice>
      <mc:Fallback>
        <control shapeId="3091" r:id="rId32" name="CheckBox19"/>
      </mc:Fallback>
    </mc:AlternateContent>
    <mc:AlternateContent xmlns:mc="http://schemas.openxmlformats.org/markup-compatibility/2006">
      <mc:Choice Requires="x14">
        <control shapeId="3090" r:id="rId33" name="CheckBox18">
          <controlPr defaultSize="0" autoLine="0" r:id="rId5">
            <anchor moveWithCells="1">
              <from>
                <xdr:col>19</xdr:col>
                <xdr:colOff>619125</xdr:colOff>
                <xdr:row>27</xdr:row>
                <xdr:rowOff>161925</xdr:rowOff>
              </from>
              <to>
                <xdr:col>19</xdr:col>
                <xdr:colOff>904875</xdr:colOff>
                <xdr:row>27</xdr:row>
                <xdr:rowOff>419100</xdr:rowOff>
              </to>
            </anchor>
          </controlPr>
        </control>
      </mc:Choice>
      <mc:Fallback>
        <control shapeId="3090" r:id="rId33" name="CheckBox18"/>
      </mc:Fallback>
    </mc:AlternateContent>
    <mc:AlternateContent xmlns:mc="http://schemas.openxmlformats.org/markup-compatibility/2006">
      <mc:Choice Requires="x14">
        <control shapeId="3089" r:id="rId34" name="CheckBox17">
          <controlPr defaultSize="0" autoLine="0" r:id="rId5">
            <anchor moveWithCells="1">
              <from>
                <xdr:col>19</xdr:col>
                <xdr:colOff>619125</xdr:colOff>
                <xdr:row>26</xdr:row>
                <xdr:rowOff>161925</xdr:rowOff>
              </from>
              <to>
                <xdr:col>19</xdr:col>
                <xdr:colOff>904875</xdr:colOff>
                <xdr:row>26</xdr:row>
                <xdr:rowOff>419100</xdr:rowOff>
              </to>
            </anchor>
          </controlPr>
        </control>
      </mc:Choice>
      <mc:Fallback>
        <control shapeId="3089" r:id="rId34" name="CheckBox17"/>
      </mc:Fallback>
    </mc:AlternateContent>
    <mc:AlternateContent xmlns:mc="http://schemas.openxmlformats.org/markup-compatibility/2006">
      <mc:Choice Requires="x14">
        <control shapeId="3088" r:id="rId35" name="CheckBox16">
          <controlPr defaultSize="0" autoLine="0" r:id="rId5">
            <anchor moveWithCells="1">
              <from>
                <xdr:col>19</xdr:col>
                <xdr:colOff>619125</xdr:colOff>
                <xdr:row>25</xdr:row>
                <xdr:rowOff>161925</xdr:rowOff>
              </from>
              <to>
                <xdr:col>19</xdr:col>
                <xdr:colOff>904875</xdr:colOff>
                <xdr:row>25</xdr:row>
                <xdr:rowOff>419100</xdr:rowOff>
              </to>
            </anchor>
          </controlPr>
        </control>
      </mc:Choice>
      <mc:Fallback>
        <control shapeId="3088" r:id="rId35" name="CheckBox16"/>
      </mc:Fallback>
    </mc:AlternateContent>
    <mc:AlternateContent xmlns:mc="http://schemas.openxmlformats.org/markup-compatibility/2006">
      <mc:Choice Requires="x14">
        <control shapeId="3087" r:id="rId36" name="CheckBox15">
          <controlPr defaultSize="0" autoLine="0" r:id="rId5">
            <anchor moveWithCells="1">
              <from>
                <xdr:col>19</xdr:col>
                <xdr:colOff>619125</xdr:colOff>
                <xdr:row>24</xdr:row>
                <xdr:rowOff>161925</xdr:rowOff>
              </from>
              <to>
                <xdr:col>19</xdr:col>
                <xdr:colOff>904875</xdr:colOff>
                <xdr:row>24</xdr:row>
                <xdr:rowOff>419100</xdr:rowOff>
              </to>
            </anchor>
          </controlPr>
        </control>
      </mc:Choice>
      <mc:Fallback>
        <control shapeId="3087" r:id="rId36" name="CheckBox15"/>
      </mc:Fallback>
    </mc:AlternateContent>
    <mc:AlternateContent xmlns:mc="http://schemas.openxmlformats.org/markup-compatibility/2006">
      <mc:Choice Requires="x14">
        <control shapeId="3086" r:id="rId37" name="CheckBox14">
          <controlPr defaultSize="0" autoLine="0" r:id="rId5">
            <anchor moveWithCells="1">
              <from>
                <xdr:col>19</xdr:col>
                <xdr:colOff>619125</xdr:colOff>
                <xdr:row>23</xdr:row>
                <xdr:rowOff>161925</xdr:rowOff>
              </from>
              <to>
                <xdr:col>19</xdr:col>
                <xdr:colOff>904875</xdr:colOff>
                <xdr:row>23</xdr:row>
                <xdr:rowOff>419100</xdr:rowOff>
              </to>
            </anchor>
          </controlPr>
        </control>
      </mc:Choice>
      <mc:Fallback>
        <control shapeId="3086" r:id="rId37" name="CheckBox14"/>
      </mc:Fallback>
    </mc:AlternateContent>
    <mc:AlternateContent xmlns:mc="http://schemas.openxmlformats.org/markup-compatibility/2006">
      <mc:Choice Requires="x14">
        <control shapeId="3085" r:id="rId38" name="CheckBox13">
          <controlPr defaultSize="0" autoLine="0" r:id="rId5">
            <anchor moveWithCells="1">
              <from>
                <xdr:col>19</xdr:col>
                <xdr:colOff>619125</xdr:colOff>
                <xdr:row>22</xdr:row>
                <xdr:rowOff>161925</xdr:rowOff>
              </from>
              <to>
                <xdr:col>19</xdr:col>
                <xdr:colOff>904875</xdr:colOff>
                <xdr:row>22</xdr:row>
                <xdr:rowOff>419100</xdr:rowOff>
              </to>
            </anchor>
          </controlPr>
        </control>
      </mc:Choice>
      <mc:Fallback>
        <control shapeId="3085" r:id="rId38" name="CheckBox13"/>
      </mc:Fallback>
    </mc:AlternateContent>
    <mc:AlternateContent xmlns:mc="http://schemas.openxmlformats.org/markup-compatibility/2006">
      <mc:Choice Requires="x14">
        <control shapeId="3084" r:id="rId39" name="CheckBox12">
          <controlPr defaultSize="0" autoLine="0" r:id="rId7">
            <anchor moveWithCells="1">
              <from>
                <xdr:col>19</xdr:col>
                <xdr:colOff>619125</xdr:colOff>
                <xdr:row>21</xdr:row>
                <xdr:rowOff>161925</xdr:rowOff>
              </from>
              <to>
                <xdr:col>19</xdr:col>
                <xdr:colOff>904875</xdr:colOff>
                <xdr:row>21</xdr:row>
                <xdr:rowOff>419100</xdr:rowOff>
              </to>
            </anchor>
          </controlPr>
        </control>
      </mc:Choice>
      <mc:Fallback>
        <control shapeId="3084" r:id="rId39" name="CheckBox12"/>
      </mc:Fallback>
    </mc:AlternateContent>
    <mc:AlternateContent xmlns:mc="http://schemas.openxmlformats.org/markup-compatibility/2006">
      <mc:Choice Requires="x14">
        <control shapeId="3083" r:id="rId40" name="CheckBox11">
          <controlPr defaultSize="0" autoLine="0" r:id="rId7">
            <anchor moveWithCells="1">
              <from>
                <xdr:col>19</xdr:col>
                <xdr:colOff>619125</xdr:colOff>
                <xdr:row>20</xdr:row>
                <xdr:rowOff>161925</xdr:rowOff>
              </from>
              <to>
                <xdr:col>19</xdr:col>
                <xdr:colOff>904875</xdr:colOff>
                <xdr:row>20</xdr:row>
                <xdr:rowOff>419100</xdr:rowOff>
              </to>
            </anchor>
          </controlPr>
        </control>
      </mc:Choice>
      <mc:Fallback>
        <control shapeId="3083" r:id="rId40" name="CheckBox11"/>
      </mc:Fallback>
    </mc:AlternateContent>
    <mc:AlternateContent xmlns:mc="http://schemas.openxmlformats.org/markup-compatibility/2006">
      <mc:Choice Requires="x14">
        <control shapeId="3082" r:id="rId41" name="CheckBox10">
          <controlPr defaultSize="0" autoLine="0" r:id="rId7">
            <anchor moveWithCells="1">
              <from>
                <xdr:col>19</xdr:col>
                <xdr:colOff>619125</xdr:colOff>
                <xdr:row>19</xdr:row>
                <xdr:rowOff>161925</xdr:rowOff>
              </from>
              <to>
                <xdr:col>19</xdr:col>
                <xdr:colOff>904875</xdr:colOff>
                <xdr:row>19</xdr:row>
                <xdr:rowOff>419100</xdr:rowOff>
              </to>
            </anchor>
          </controlPr>
        </control>
      </mc:Choice>
      <mc:Fallback>
        <control shapeId="3082" r:id="rId41" name="CheckBox10"/>
      </mc:Fallback>
    </mc:AlternateContent>
    <mc:AlternateContent xmlns:mc="http://schemas.openxmlformats.org/markup-compatibility/2006">
      <mc:Choice Requires="x14">
        <control shapeId="3081" r:id="rId42" name="CheckBox9">
          <controlPr defaultSize="0" autoLine="0" r:id="rId5">
            <anchor moveWithCells="1">
              <from>
                <xdr:col>19</xdr:col>
                <xdr:colOff>619125</xdr:colOff>
                <xdr:row>18</xdr:row>
                <xdr:rowOff>161925</xdr:rowOff>
              </from>
              <to>
                <xdr:col>19</xdr:col>
                <xdr:colOff>904875</xdr:colOff>
                <xdr:row>18</xdr:row>
                <xdr:rowOff>419100</xdr:rowOff>
              </to>
            </anchor>
          </controlPr>
        </control>
      </mc:Choice>
      <mc:Fallback>
        <control shapeId="3081" r:id="rId42" name="CheckBox9"/>
      </mc:Fallback>
    </mc:AlternateContent>
    <mc:AlternateContent xmlns:mc="http://schemas.openxmlformats.org/markup-compatibility/2006">
      <mc:Choice Requires="x14">
        <control shapeId="3080" r:id="rId43" name="CheckBox8">
          <controlPr defaultSize="0" autoLine="0" r:id="rId5">
            <anchor moveWithCells="1">
              <from>
                <xdr:col>19</xdr:col>
                <xdr:colOff>619125</xdr:colOff>
                <xdr:row>17</xdr:row>
                <xdr:rowOff>161925</xdr:rowOff>
              </from>
              <to>
                <xdr:col>19</xdr:col>
                <xdr:colOff>904875</xdr:colOff>
                <xdr:row>17</xdr:row>
                <xdr:rowOff>419100</xdr:rowOff>
              </to>
            </anchor>
          </controlPr>
        </control>
      </mc:Choice>
      <mc:Fallback>
        <control shapeId="3080" r:id="rId43" name="CheckBox8"/>
      </mc:Fallback>
    </mc:AlternateContent>
    <mc:AlternateContent xmlns:mc="http://schemas.openxmlformats.org/markup-compatibility/2006">
      <mc:Choice Requires="x14">
        <control shapeId="3079" r:id="rId44" name="CheckBox7">
          <controlPr defaultSize="0" autoLine="0" r:id="rId5">
            <anchor moveWithCells="1">
              <from>
                <xdr:col>19</xdr:col>
                <xdr:colOff>619125</xdr:colOff>
                <xdr:row>16</xdr:row>
                <xdr:rowOff>161925</xdr:rowOff>
              </from>
              <to>
                <xdr:col>19</xdr:col>
                <xdr:colOff>904875</xdr:colOff>
                <xdr:row>16</xdr:row>
                <xdr:rowOff>419100</xdr:rowOff>
              </to>
            </anchor>
          </controlPr>
        </control>
      </mc:Choice>
      <mc:Fallback>
        <control shapeId="3079" r:id="rId44" name="CheckBox7"/>
      </mc:Fallback>
    </mc:AlternateContent>
    <mc:AlternateContent xmlns:mc="http://schemas.openxmlformats.org/markup-compatibility/2006">
      <mc:Choice Requires="x14">
        <control shapeId="3078" r:id="rId45" name="CheckBox6">
          <controlPr defaultSize="0" autoLine="0" r:id="rId7">
            <anchor moveWithCells="1">
              <from>
                <xdr:col>19</xdr:col>
                <xdr:colOff>619125</xdr:colOff>
                <xdr:row>15</xdr:row>
                <xdr:rowOff>161925</xdr:rowOff>
              </from>
              <to>
                <xdr:col>19</xdr:col>
                <xdr:colOff>904875</xdr:colOff>
                <xdr:row>15</xdr:row>
                <xdr:rowOff>419100</xdr:rowOff>
              </to>
            </anchor>
          </controlPr>
        </control>
      </mc:Choice>
      <mc:Fallback>
        <control shapeId="3078" r:id="rId45" name="CheckBox6"/>
      </mc:Fallback>
    </mc:AlternateContent>
    <mc:AlternateContent xmlns:mc="http://schemas.openxmlformats.org/markup-compatibility/2006">
      <mc:Choice Requires="x14">
        <control shapeId="3077" r:id="rId46" name="CheckBox5">
          <controlPr defaultSize="0" autoLine="0" r:id="rId5">
            <anchor moveWithCells="1">
              <from>
                <xdr:col>19</xdr:col>
                <xdr:colOff>619125</xdr:colOff>
                <xdr:row>14</xdr:row>
                <xdr:rowOff>171450</xdr:rowOff>
              </from>
              <to>
                <xdr:col>19</xdr:col>
                <xdr:colOff>904875</xdr:colOff>
                <xdr:row>14</xdr:row>
                <xdr:rowOff>428625</xdr:rowOff>
              </to>
            </anchor>
          </controlPr>
        </control>
      </mc:Choice>
      <mc:Fallback>
        <control shapeId="3077" r:id="rId46" name="CheckBox5"/>
      </mc:Fallback>
    </mc:AlternateContent>
    <mc:AlternateContent xmlns:mc="http://schemas.openxmlformats.org/markup-compatibility/2006">
      <mc:Choice Requires="x14">
        <control shapeId="3076" r:id="rId47" name="CheckBox4">
          <controlPr defaultSize="0" autoLine="0" r:id="rId7">
            <anchor moveWithCells="1">
              <from>
                <xdr:col>19</xdr:col>
                <xdr:colOff>619125</xdr:colOff>
                <xdr:row>13</xdr:row>
                <xdr:rowOff>161925</xdr:rowOff>
              </from>
              <to>
                <xdr:col>19</xdr:col>
                <xdr:colOff>904875</xdr:colOff>
                <xdr:row>13</xdr:row>
                <xdr:rowOff>419100</xdr:rowOff>
              </to>
            </anchor>
          </controlPr>
        </control>
      </mc:Choice>
      <mc:Fallback>
        <control shapeId="3076" r:id="rId47" name="CheckBox4"/>
      </mc:Fallback>
    </mc:AlternateContent>
    <mc:AlternateContent xmlns:mc="http://schemas.openxmlformats.org/markup-compatibility/2006">
      <mc:Choice Requires="x14">
        <control shapeId="3075" r:id="rId48" name="CheckBox3">
          <controlPr defaultSize="0" autoLine="0" r:id="rId7">
            <anchor moveWithCells="1">
              <from>
                <xdr:col>19</xdr:col>
                <xdr:colOff>619125</xdr:colOff>
                <xdr:row>12</xdr:row>
                <xdr:rowOff>161925</xdr:rowOff>
              </from>
              <to>
                <xdr:col>19</xdr:col>
                <xdr:colOff>904875</xdr:colOff>
                <xdr:row>12</xdr:row>
                <xdr:rowOff>419100</xdr:rowOff>
              </to>
            </anchor>
          </controlPr>
        </control>
      </mc:Choice>
      <mc:Fallback>
        <control shapeId="3075" r:id="rId48" name="CheckBox3"/>
      </mc:Fallback>
    </mc:AlternateContent>
    <mc:AlternateContent xmlns:mc="http://schemas.openxmlformats.org/markup-compatibility/2006">
      <mc:Choice Requires="x14">
        <control shapeId="3074" r:id="rId49" name="CheckBox2">
          <controlPr defaultSize="0" autoLine="0" r:id="rId7">
            <anchor moveWithCells="1">
              <from>
                <xdr:col>19</xdr:col>
                <xdr:colOff>619125</xdr:colOff>
                <xdr:row>11</xdr:row>
                <xdr:rowOff>161925</xdr:rowOff>
              </from>
              <to>
                <xdr:col>19</xdr:col>
                <xdr:colOff>904875</xdr:colOff>
                <xdr:row>11</xdr:row>
                <xdr:rowOff>419100</xdr:rowOff>
              </to>
            </anchor>
          </controlPr>
        </control>
      </mc:Choice>
      <mc:Fallback>
        <control shapeId="3074" r:id="rId49" name="CheckBox2"/>
      </mc:Fallback>
    </mc:AlternateContent>
    <mc:AlternateContent xmlns:mc="http://schemas.openxmlformats.org/markup-compatibility/2006">
      <mc:Choice Requires="x14">
        <control shapeId="3073" r:id="rId50" name="CheckBox1">
          <controlPr defaultSize="0" autoLine="0" r:id="rId51">
            <anchor moveWithCells="1">
              <from>
                <xdr:col>19</xdr:col>
                <xdr:colOff>628650</xdr:colOff>
                <xdr:row>10</xdr:row>
                <xdr:rowOff>57150</xdr:rowOff>
              </from>
              <to>
                <xdr:col>19</xdr:col>
                <xdr:colOff>876300</xdr:colOff>
                <xdr:row>10</xdr:row>
                <xdr:rowOff>457200</xdr:rowOff>
              </to>
            </anchor>
          </controlPr>
        </control>
      </mc:Choice>
      <mc:Fallback>
        <control shapeId="3073" r:id="rId50" name="CheckBox1"/>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540"/>
      <c r="B1" s="536" t="s">
        <v>15</v>
      </c>
      <c r="C1" s="537"/>
      <c r="D1" s="3" t="s">
        <v>16</v>
      </c>
      <c r="E1" s="541"/>
    </row>
    <row r="2" spans="1:5" ht="15" customHeight="1" x14ac:dyDescent="0.25">
      <c r="A2" s="540"/>
      <c r="B2" s="538"/>
      <c r="C2" s="539"/>
      <c r="D2" s="3" t="s">
        <v>2</v>
      </c>
      <c r="E2" s="541"/>
    </row>
    <row r="3" spans="1:5" ht="30" customHeight="1" x14ac:dyDescent="0.25">
      <c r="A3" s="540"/>
      <c r="B3" s="536" t="s">
        <v>17</v>
      </c>
      <c r="C3" s="537"/>
      <c r="D3" s="3" t="s">
        <v>18</v>
      </c>
      <c r="E3" s="541"/>
    </row>
    <row r="4" spans="1:5" ht="15" customHeight="1" x14ac:dyDescent="0.25">
      <c r="A4" s="540"/>
      <c r="B4" s="538"/>
      <c r="C4" s="539"/>
      <c r="D4" s="3" t="s">
        <v>5</v>
      </c>
      <c r="E4" s="541"/>
    </row>
    <row r="5" spans="1:5" ht="15.75" thickBot="1" x14ac:dyDescent="0.3"/>
    <row r="6" spans="1:5" x14ac:dyDescent="0.25">
      <c r="A6" s="477" t="s">
        <v>19</v>
      </c>
      <c r="B6" s="478"/>
      <c r="C6" s="478"/>
      <c r="D6" s="478"/>
      <c r="E6" s="478"/>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545"/>
      <c r="B1" s="436" t="s">
        <v>0</v>
      </c>
      <c r="C1" s="437"/>
      <c r="D1" s="437"/>
      <c r="E1" s="437"/>
      <c r="F1" s="28" t="s">
        <v>1</v>
      </c>
      <c r="G1" s="550"/>
    </row>
    <row r="2" spans="1:7" x14ac:dyDescent="0.25">
      <c r="A2" s="546"/>
      <c r="B2" s="548"/>
      <c r="C2" s="549"/>
      <c r="D2" s="549"/>
      <c r="E2" s="549"/>
      <c r="F2" s="27" t="s">
        <v>31</v>
      </c>
      <c r="G2" s="551"/>
    </row>
    <row r="3" spans="1:7" x14ac:dyDescent="0.25">
      <c r="A3" s="546"/>
      <c r="B3" s="553" t="s">
        <v>32</v>
      </c>
      <c r="C3" s="554"/>
      <c r="D3" s="554"/>
      <c r="E3" s="554"/>
      <c r="F3" s="27" t="s">
        <v>4</v>
      </c>
      <c r="G3" s="551"/>
    </row>
    <row r="4" spans="1:7" ht="15.75" thickBot="1" x14ac:dyDescent="0.3">
      <c r="A4" s="547"/>
      <c r="B4" s="442"/>
      <c r="C4" s="443"/>
      <c r="D4" s="443"/>
      <c r="E4" s="443"/>
      <c r="F4" s="29" t="s">
        <v>5</v>
      </c>
      <c r="G4" s="552"/>
    </row>
    <row r="5" spans="1:7" ht="15.75" thickBot="1" x14ac:dyDescent="0.3"/>
    <row r="6" spans="1:7" s="36" customFormat="1" ht="15.75" x14ac:dyDescent="0.25">
      <c r="A6" s="555" t="s">
        <v>33</v>
      </c>
      <c r="B6" s="556"/>
      <c r="C6" s="556"/>
      <c r="D6" s="556"/>
      <c r="E6" s="556"/>
      <c r="F6" s="556"/>
      <c r="G6" s="557"/>
    </row>
    <row r="7" spans="1:7" ht="31.5" customHeight="1" x14ac:dyDescent="0.25">
      <c r="A7" s="22" t="s">
        <v>34</v>
      </c>
      <c r="B7" s="17" t="s">
        <v>35</v>
      </c>
      <c r="C7" s="33" t="s">
        <v>36</v>
      </c>
      <c r="D7" s="23" t="s">
        <v>37</v>
      </c>
      <c r="E7" s="17" t="s">
        <v>38</v>
      </c>
      <c r="F7" s="18" t="s">
        <v>39</v>
      </c>
      <c r="G7" s="18" t="s">
        <v>40</v>
      </c>
    </row>
    <row r="8" spans="1:7" ht="33" customHeight="1" x14ac:dyDescent="0.25">
      <c r="A8" s="542"/>
      <c r="B8" s="8"/>
      <c r="C8" s="8"/>
      <c r="D8" s="8"/>
      <c r="E8" s="8"/>
      <c r="F8" s="8"/>
      <c r="G8" s="9"/>
    </row>
    <row r="9" spans="1:7" ht="33" customHeight="1" x14ac:dyDescent="0.25">
      <c r="A9" s="543"/>
      <c r="B9" s="8"/>
      <c r="C9" s="8"/>
      <c r="D9" s="8"/>
      <c r="E9" s="8"/>
      <c r="F9" s="8"/>
      <c r="G9" s="9"/>
    </row>
    <row r="10" spans="1:7" ht="33" customHeight="1" x14ac:dyDescent="0.25">
      <c r="A10" s="543"/>
      <c r="B10" s="8"/>
      <c r="C10" s="8"/>
      <c r="D10" s="8"/>
      <c r="E10" s="8"/>
      <c r="F10" s="8"/>
      <c r="G10" s="9"/>
    </row>
    <row r="11" spans="1:7" ht="33" customHeight="1" x14ac:dyDescent="0.25">
      <c r="A11" s="543"/>
      <c r="B11" s="8"/>
      <c r="C11" s="8"/>
      <c r="D11" s="8"/>
      <c r="E11" s="8"/>
      <c r="F11" s="8"/>
      <c r="G11" s="9"/>
    </row>
    <row r="12" spans="1:7" ht="33" customHeight="1" x14ac:dyDescent="0.25">
      <c r="A12" s="543"/>
      <c r="B12" s="8"/>
      <c r="C12" s="8"/>
      <c r="D12" s="8"/>
      <c r="E12" s="8"/>
      <c r="F12" s="8"/>
      <c r="G12" s="9"/>
    </row>
    <row r="13" spans="1:7" ht="33" customHeight="1" x14ac:dyDescent="0.25">
      <c r="A13" s="543"/>
      <c r="B13" s="8"/>
      <c r="C13" s="8"/>
      <c r="D13" s="8"/>
      <c r="E13" s="8"/>
      <c r="F13" s="8"/>
      <c r="G13" s="9"/>
    </row>
    <row r="14" spans="1:7" ht="33" customHeight="1" x14ac:dyDescent="0.25">
      <c r="A14" s="543"/>
      <c r="B14" s="8"/>
      <c r="C14" s="8"/>
      <c r="D14" s="8"/>
      <c r="E14" s="8"/>
      <c r="F14" s="8"/>
      <c r="G14" s="9"/>
    </row>
    <row r="15" spans="1:7" ht="33" customHeight="1" x14ac:dyDescent="0.25">
      <c r="A15" s="543"/>
      <c r="B15" s="8"/>
      <c r="C15" s="8"/>
      <c r="D15" s="8"/>
      <c r="E15" s="8"/>
      <c r="F15" s="8"/>
      <c r="G15" s="9"/>
    </row>
    <row r="16" spans="1:7" ht="33" customHeight="1" x14ac:dyDescent="0.25">
      <c r="A16" s="543"/>
      <c r="B16" s="8"/>
      <c r="C16" s="8"/>
      <c r="D16" s="8"/>
      <c r="E16" s="8"/>
      <c r="F16" s="8"/>
      <c r="G16" s="9"/>
    </row>
    <row r="17" spans="1:7" ht="33" customHeight="1" x14ac:dyDescent="0.25">
      <c r="A17" s="543"/>
      <c r="B17" s="8"/>
      <c r="C17" s="8"/>
      <c r="D17" s="8"/>
      <c r="E17" s="8"/>
      <c r="F17" s="8"/>
      <c r="G17" s="9"/>
    </row>
    <row r="18" spans="1:7" ht="33" customHeight="1" thickBot="1" x14ac:dyDescent="0.3">
      <c r="A18" s="544"/>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42"/>
  <sheetViews>
    <sheetView topLeftCell="A10" workbookViewId="0">
      <selection activeCell="D2" sqref="D2:D3"/>
    </sheetView>
  </sheetViews>
  <sheetFormatPr baseColWidth="10" defaultRowHeight="15" x14ac:dyDescent="0.25"/>
  <cols>
    <col min="1" max="1" width="30.42578125" customWidth="1"/>
    <col min="2" max="2" width="78.85546875" customWidth="1"/>
    <col min="3" max="3" width="10" customWidth="1"/>
    <col min="4" max="4" width="16.42578125" style="295" customWidth="1"/>
    <col min="5" max="5" width="15.85546875" customWidth="1"/>
  </cols>
  <sheetData>
    <row r="1" spans="1:5" ht="25.5" x14ac:dyDescent="0.25">
      <c r="A1" s="563"/>
      <c r="B1" s="506" t="str">
        <f>CONTEXTO!B1</f>
        <v>PROCESO: GESTION CONTRACTUAL</v>
      </c>
      <c r="C1" s="30" t="s">
        <v>84</v>
      </c>
      <c r="D1" s="352" t="s">
        <v>492</v>
      </c>
      <c r="E1" s="588"/>
    </row>
    <row r="2" spans="1:5" x14ac:dyDescent="0.25">
      <c r="A2" s="564"/>
      <c r="B2" s="507"/>
      <c r="C2" s="31" t="s">
        <v>2</v>
      </c>
      <c r="D2" s="353">
        <v>4</v>
      </c>
      <c r="E2" s="589"/>
    </row>
    <row r="3" spans="1:5" x14ac:dyDescent="0.25">
      <c r="A3" s="564"/>
      <c r="B3" s="566" t="s">
        <v>378</v>
      </c>
      <c r="C3" s="31" t="s">
        <v>86</v>
      </c>
      <c r="D3" s="358">
        <v>44008</v>
      </c>
      <c r="E3" s="589"/>
    </row>
    <row r="4" spans="1:5" ht="15.75" thickBot="1" x14ac:dyDescent="0.3">
      <c r="A4" s="565"/>
      <c r="B4" s="567"/>
      <c r="C4" s="293" t="s">
        <v>5</v>
      </c>
      <c r="D4" s="354" t="s">
        <v>493</v>
      </c>
      <c r="E4" s="590"/>
    </row>
    <row r="5" spans="1:5" ht="15.75" thickBot="1" x14ac:dyDescent="0.3">
      <c r="A5" s="568"/>
      <c r="B5" s="467"/>
      <c r="C5" s="467"/>
      <c r="D5" s="467"/>
      <c r="E5" s="467"/>
    </row>
    <row r="6" spans="1:5" x14ac:dyDescent="0.25">
      <c r="A6" s="569" t="str">
        <f>+CONTEXTO!A8</f>
        <v>PROCESO: GESTIÓN CONTRACTUAL</v>
      </c>
      <c r="B6" s="570"/>
      <c r="C6" s="570"/>
      <c r="D6" s="570"/>
      <c r="E6" s="571"/>
    </row>
    <row r="7" spans="1:5" x14ac:dyDescent="0.25">
      <c r="A7" s="572"/>
      <c r="B7" s="573"/>
      <c r="C7" s="573"/>
      <c r="D7" s="573"/>
      <c r="E7" s="574"/>
    </row>
    <row r="8" spans="1:5" x14ac:dyDescent="0.25">
      <c r="A8" s="575" t="str">
        <f>+CONTEXTO!A9</f>
        <v>OBJETIVO: CONTRIBUIR ANUALMENTE EN LA GESTION DE ADQUISICION DE BIENES Y SERVICIOS REQUERIDOS EN LA OPERACIÓN DE LOS PROCESOS DE LA ENTIDAD CUMPLIENDO LA NORMATIVIDAD CONTRACTUAL VIGENTE.</v>
      </c>
      <c r="B8" s="576"/>
      <c r="C8" s="576"/>
      <c r="D8" s="576"/>
      <c r="E8" s="577"/>
    </row>
    <row r="9" spans="1:5" ht="27" customHeight="1" thickBot="1" x14ac:dyDescent="0.3">
      <c r="A9" s="578"/>
      <c r="B9" s="579"/>
      <c r="C9" s="579"/>
      <c r="D9" s="579"/>
      <c r="E9" s="580"/>
    </row>
    <row r="10" spans="1:5" ht="15.75" thickBot="1" x14ac:dyDescent="0.3">
      <c r="A10" s="581"/>
      <c r="B10" s="581"/>
      <c r="C10" s="581"/>
      <c r="D10" s="581"/>
      <c r="E10" s="581"/>
    </row>
    <row r="11" spans="1:5" ht="27.75" customHeight="1" x14ac:dyDescent="0.25">
      <c r="A11" s="582" t="s">
        <v>370</v>
      </c>
      <c r="B11" s="584" t="s">
        <v>369</v>
      </c>
      <c r="C11" s="584"/>
      <c r="D11" s="586" t="s">
        <v>371</v>
      </c>
      <c r="E11" s="587"/>
    </row>
    <row r="12" spans="1:5" x14ac:dyDescent="0.25">
      <c r="A12" s="583"/>
      <c r="B12" s="585"/>
      <c r="C12" s="585"/>
      <c r="D12" s="105" t="s">
        <v>98</v>
      </c>
      <c r="E12" s="290" t="s">
        <v>99</v>
      </c>
    </row>
    <row r="13" spans="1:5" ht="33" customHeight="1" x14ac:dyDescent="0.25">
      <c r="A13" s="558"/>
      <c r="B13" s="560" t="s">
        <v>316</v>
      </c>
      <c r="C13" s="561"/>
      <c r="D13" s="287"/>
      <c r="E13" s="294"/>
    </row>
    <row r="14" spans="1:5" ht="33" customHeight="1" x14ac:dyDescent="0.25">
      <c r="A14" s="558"/>
      <c r="B14" s="560" t="s">
        <v>320</v>
      </c>
      <c r="C14" s="561"/>
      <c r="D14" s="287"/>
      <c r="E14" s="294"/>
    </row>
    <row r="15" spans="1:5" ht="33" customHeight="1" x14ac:dyDescent="0.25">
      <c r="A15" s="558"/>
      <c r="B15" s="560" t="s">
        <v>317</v>
      </c>
      <c r="C15" s="561"/>
      <c r="D15" s="287"/>
      <c r="E15" s="294"/>
    </row>
    <row r="16" spans="1:5" ht="33" customHeight="1" x14ac:dyDescent="0.25">
      <c r="A16" s="558"/>
      <c r="B16" s="560" t="s">
        <v>318</v>
      </c>
      <c r="C16" s="561"/>
      <c r="D16" s="287"/>
      <c r="E16" s="294"/>
    </row>
    <row r="17" spans="1:5" ht="33" customHeight="1" x14ac:dyDescent="0.25">
      <c r="A17" s="558"/>
      <c r="B17" s="560" t="s">
        <v>319</v>
      </c>
      <c r="C17" s="561"/>
      <c r="D17" s="287"/>
      <c r="E17" s="294"/>
    </row>
    <row r="18" spans="1:5" ht="33" customHeight="1" x14ac:dyDescent="0.25">
      <c r="A18" s="558"/>
      <c r="B18" s="560" t="s">
        <v>321</v>
      </c>
      <c r="C18" s="561"/>
      <c r="D18" s="287"/>
      <c r="E18" s="294"/>
    </row>
    <row r="19" spans="1:5" ht="33" customHeight="1" x14ac:dyDescent="0.25">
      <c r="A19" s="558"/>
      <c r="B19" s="560" t="s">
        <v>322</v>
      </c>
      <c r="C19" s="561"/>
      <c r="D19" s="287"/>
      <c r="E19" s="294"/>
    </row>
    <row r="20" spans="1:5" ht="33" customHeight="1" x14ac:dyDescent="0.25">
      <c r="A20" s="558"/>
      <c r="B20" s="560" t="s">
        <v>323</v>
      </c>
      <c r="C20" s="561"/>
      <c r="D20" s="287"/>
      <c r="E20" s="294"/>
    </row>
    <row r="21" spans="1:5" ht="33" customHeight="1" x14ac:dyDescent="0.25">
      <c r="A21" s="558"/>
      <c r="B21" s="560" t="s">
        <v>324</v>
      </c>
      <c r="C21" s="561"/>
      <c r="D21" s="287"/>
      <c r="E21" s="294"/>
    </row>
    <row r="22" spans="1:5" ht="33" customHeight="1" x14ac:dyDescent="0.25">
      <c r="A22" s="558"/>
      <c r="B22" s="560" t="s">
        <v>325</v>
      </c>
      <c r="C22" s="561"/>
      <c r="D22" s="287"/>
      <c r="E22" s="294"/>
    </row>
    <row r="23" spans="1:5" ht="33" customHeight="1" x14ac:dyDescent="0.25">
      <c r="A23" s="558"/>
      <c r="B23" s="560" t="s">
        <v>326</v>
      </c>
      <c r="C23" s="561"/>
      <c r="D23" s="287"/>
      <c r="E23" s="294"/>
    </row>
    <row r="24" spans="1:5" ht="33" customHeight="1" x14ac:dyDescent="0.25">
      <c r="A24" s="558"/>
      <c r="B24" s="560" t="s">
        <v>327</v>
      </c>
      <c r="C24" s="561"/>
      <c r="D24" s="287"/>
      <c r="E24" s="294"/>
    </row>
    <row r="25" spans="1:5" ht="33" customHeight="1" x14ac:dyDescent="0.25">
      <c r="A25" s="558"/>
      <c r="B25" s="560" t="s">
        <v>328</v>
      </c>
      <c r="C25" s="561"/>
      <c r="D25" s="287"/>
      <c r="E25" s="294"/>
    </row>
    <row r="26" spans="1:5" ht="33" customHeight="1" x14ac:dyDescent="0.25">
      <c r="A26" s="558"/>
      <c r="B26" s="560" t="s">
        <v>329</v>
      </c>
      <c r="C26" s="561"/>
      <c r="D26" s="287"/>
      <c r="E26" s="294"/>
    </row>
    <row r="27" spans="1:5" ht="33" customHeight="1" x14ac:dyDescent="0.25">
      <c r="A27" s="558"/>
      <c r="B27" s="560" t="s">
        <v>330</v>
      </c>
      <c r="C27" s="561"/>
      <c r="D27" s="287"/>
      <c r="E27" s="294"/>
    </row>
    <row r="28" spans="1:5" ht="33" customHeight="1" x14ac:dyDescent="0.25">
      <c r="A28" s="558"/>
      <c r="B28" s="560" t="s">
        <v>331</v>
      </c>
      <c r="C28" s="561"/>
      <c r="D28" s="287"/>
      <c r="E28" s="294"/>
    </row>
    <row r="29" spans="1:5" ht="33" customHeight="1" x14ac:dyDescent="0.25">
      <c r="A29" s="558"/>
      <c r="B29" s="560" t="s">
        <v>332</v>
      </c>
      <c r="C29" s="561"/>
      <c r="D29" s="287"/>
      <c r="E29" s="294"/>
    </row>
    <row r="30" spans="1:5" ht="33" customHeight="1" x14ac:dyDescent="0.25">
      <c r="A30" s="558"/>
      <c r="B30" s="560" t="s">
        <v>333</v>
      </c>
      <c r="C30" s="561"/>
      <c r="D30" s="287"/>
      <c r="E30" s="294"/>
    </row>
    <row r="31" spans="1:5" ht="33" customHeight="1" x14ac:dyDescent="0.25">
      <c r="A31" s="558"/>
      <c r="B31" s="517" t="s">
        <v>334</v>
      </c>
      <c r="C31" s="517"/>
      <c r="D31" s="287"/>
      <c r="E31" s="294"/>
    </row>
    <row r="32" spans="1:5" ht="33" customHeight="1" x14ac:dyDescent="0.25">
      <c r="A32" s="558"/>
      <c r="B32" s="560" t="s">
        <v>335</v>
      </c>
      <c r="C32" s="561"/>
      <c r="D32" s="287"/>
      <c r="E32" s="294"/>
    </row>
    <row r="33" spans="1:5" ht="22.5" customHeight="1" x14ac:dyDescent="0.25">
      <c r="A33" s="558"/>
      <c r="B33" s="591" t="s">
        <v>368</v>
      </c>
      <c r="C33" s="591"/>
      <c r="D33" s="591"/>
      <c r="E33" s="592"/>
    </row>
    <row r="34" spans="1:5" ht="33" customHeight="1" x14ac:dyDescent="0.25">
      <c r="A34" s="558"/>
      <c r="B34" s="517" t="s">
        <v>357</v>
      </c>
      <c r="C34" s="517"/>
      <c r="D34" s="287"/>
      <c r="E34" s="291"/>
    </row>
    <row r="35" spans="1:5" ht="33" customHeight="1" x14ac:dyDescent="0.25">
      <c r="A35" s="558"/>
      <c r="B35" s="517" t="s">
        <v>354</v>
      </c>
      <c r="C35" s="517"/>
      <c r="D35" s="287"/>
      <c r="E35" s="291"/>
    </row>
    <row r="36" spans="1:5" ht="33" customHeight="1" x14ac:dyDescent="0.25">
      <c r="A36" s="558"/>
      <c r="B36" s="517" t="s">
        <v>355</v>
      </c>
      <c r="C36" s="517"/>
      <c r="D36" s="287"/>
      <c r="E36" s="291"/>
    </row>
    <row r="37" spans="1:5" ht="33" customHeight="1" x14ac:dyDescent="0.25">
      <c r="A37" s="558"/>
      <c r="B37" s="517" t="s">
        <v>356</v>
      </c>
      <c r="C37" s="517"/>
      <c r="D37" s="287"/>
      <c r="E37" s="291"/>
    </row>
    <row r="38" spans="1:5" ht="33" customHeight="1" x14ac:dyDescent="0.25">
      <c r="A38" s="558"/>
      <c r="B38" s="517" t="s">
        <v>358</v>
      </c>
      <c r="C38" s="517"/>
      <c r="D38" s="287"/>
      <c r="E38" s="291"/>
    </row>
    <row r="39" spans="1:5" ht="33" customHeight="1" x14ac:dyDescent="0.25">
      <c r="A39" s="558"/>
      <c r="B39" s="517" t="s">
        <v>359</v>
      </c>
      <c r="C39" s="517"/>
      <c r="D39" s="287"/>
      <c r="E39" s="291"/>
    </row>
    <row r="40" spans="1:5" ht="33" customHeight="1" x14ac:dyDescent="0.25">
      <c r="A40" s="558"/>
      <c r="B40" s="517" t="s">
        <v>360</v>
      </c>
      <c r="C40" s="517"/>
      <c r="D40" s="287"/>
      <c r="E40" s="291"/>
    </row>
    <row r="41" spans="1:5" ht="33" customHeight="1" x14ac:dyDescent="0.25">
      <c r="A41" s="558"/>
      <c r="B41" s="517" t="s">
        <v>361</v>
      </c>
      <c r="C41" s="517"/>
      <c r="D41" s="287"/>
      <c r="E41" s="291"/>
    </row>
    <row r="42" spans="1:5" ht="33" customHeight="1" x14ac:dyDescent="0.25">
      <c r="A42" s="558"/>
      <c r="B42" s="517" t="s">
        <v>362</v>
      </c>
      <c r="C42" s="517"/>
      <c r="D42" s="287"/>
      <c r="E42" s="291"/>
    </row>
    <row r="43" spans="1:5" ht="33" customHeight="1" x14ac:dyDescent="0.25">
      <c r="A43" s="558"/>
      <c r="B43" s="517" t="s">
        <v>363</v>
      </c>
      <c r="C43" s="517"/>
      <c r="D43" s="287"/>
      <c r="E43" s="291"/>
    </row>
    <row r="44" spans="1:5" ht="33" customHeight="1" x14ac:dyDescent="0.25">
      <c r="A44" s="558"/>
      <c r="B44" s="517" t="s">
        <v>364</v>
      </c>
      <c r="C44" s="517"/>
      <c r="D44" s="287"/>
      <c r="E44" s="291"/>
    </row>
    <row r="45" spans="1:5" ht="33" customHeight="1" x14ac:dyDescent="0.25">
      <c r="A45" s="558"/>
      <c r="B45" s="517" t="s">
        <v>365</v>
      </c>
      <c r="C45" s="517"/>
      <c r="D45" s="287"/>
      <c r="E45" s="291"/>
    </row>
    <row r="46" spans="1:5" ht="33" customHeight="1" x14ac:dyDescent="0.25">
      <c r="A46" s="558"/>
      <c r="B46" s="517" t="s">
        <v>366</v>
      </c>
      <c r="C46" s="517"/>
      <c r="D46" s="287"/>
      <c r="E46" s="291"/>
    </row>
    <row r="47" spans="1:5" ht="33" customHeight="1" thickBot="1" x14ac:dyDescent="0.3">
      <c r="A47" s="559"/>
      <c r="B47" s="562" t="s">
        <v>367</v>
      </c>
      <c r="C47" s="562"/>
      <c r="D47" s="240" t="s">
        <v>138</v>
      </c>
      <c r="E47" s="292"/>
    </row>
    <row r="49" spans="1:5" ht="15.75" thickBot="1" x14ac:dyDescent="0.3"/>
    <row r="50" spans="1:5" ht="30.75" customHeight="1" x14ac:dyDescent="0.25">
      <c r="A50" s="582" t="s">
        <v>370</v>
      </c>
      <c r="B50" s="584" t="s">
        <v>369</v>
      </c>
      <c r="C50" s="584"/>
      <c r="D50" s="586" t="s">
        <v>371</v>
      </c>
      <c r="E50" s="587"/>
    </row>
    <row r="51" spans="1:5" x14ac:dyDescent="0.25">
      <c r="A51" s="583"/>
      <c r="B51" s="585"/>
      <c r="C51" s="585"/>
      <c r="D51" s="105" t="s">
        <v>98</v>
      </c>
      <c r="E51" s="290" t="s">
        <v>99</v>
      </c>
    </row>
    <row r="52" spans="1:5" ht="33" customHeight="1" x14ac:dyDescent="0.25">
      <c r="A52" s="558"/>
      <c r="B52" s="517" t="s">
        <v>316</v>
      </c>
      <c r="C52" s="593"/>
      <c r="D52" s="287"/>
      <c r="E52" s="291"/>
    </row>
    <row r="53" spans="1:5" ht="33" customHeight="1" x14ac:dyDescent="0.25">
      <c r="A53" s="558"/>
      <c r="B53" s="517" t="s">
        <v>320</v>
      </c>
      <c r="C53" s="593"/>
      <c r="D53" s="287"/>
      <c r="E53" s="291"/>
    </row>
    <row r="54" spans="1:5" ht="33" customHeight="1" x14ac:dyDescent="0.25">
      <c r="A54" s="558"/>
      <c r="B54" s="517" t="s">
        <v>317</v>
      </c>
      <c r="C54" s="593"/>
      <c r="D54" s="287"/>
      <c r="E54" s="291"/>
    </row>
    <row r="55" spans="1:5" ht="33" customHeight="1" x14ac:dyDescent="0.25">
      <c r="A55" s="558"/>
      <c r="B55" s="517" t="s">
        <v>318</v>
      </c>
      <c r="C55" s="593"/>
      <c r="D55" s="287"/>
      <c r="E55" s="291"/>
    </row>
    <row r="56" spans="1:5" ht="33" customHeight="1" x14ac:dyDescent="0.25">
      <c r="A56" s="558"/>
      <c r="B56" s="517" t="s">
        <v>319</v>
      </c>
      <c r="C56" s="593"/>
      <c r="D56" s="287"/>
      <c r="E56" s="291"/>
    </row>
    <row r="57" spans="1:5" ht="33" customHeight="1" x14ac:dyDescent="0.25">
      <c r="A57" s="558"/>
      <c r="B57" s="517" t="s">
        <v>321</v>
      </c>
      <c r="C57" s="593"/>
      <c r="D57" s="287"/>
      <c r="E57" s="291"/>
    </row>
    <row r="58" spans="1:5" ht="33" customHeight="1" x14ac:dyDescent="0.25">
      <c r="A58" s="558"/>
      <c r="B58" s="517" t="s">
        <v>322</v>
      </c>
      <c r="C58" s="593"/>
      <c r="D58" s="287"/>
      <c r="E58" s="291"/>
    </row>
    <row r="59" spans="1:5" ht="33" customHeight="1" x14ac:dyDescent="0.25">
      <c r="A59" s="558"/>
      <c r="B59" s="517" t="s">
        <v>323</v>
      </c>
      <c r="C59" s="593"/>
      <c r="D59" s="287"/>
      <c r="E59" s="291"/>
    </row>
    <row r="60" spans="1:5" ht="33" customHeight="1" x14ac:dyDescent="0.25">
      <c r="A60" s="558"/>
      <c r="B60" s="517" t="s">
        <v>324</v>
      </c>
      <c r="C60" s="593"/>
      <c r="D60" s="287"/>
      <c r="E60" s="291"/>
    </row>
    <row r="61" spans="1:5" ht="33" customHeight="1" x14ac:dyDescent="0.25">
      <c r="A61" s="558"/>
      <c r="B61" s="517" t="s">
        <v>325</v>
      </c>
      <c r="C61" s="593"/>
      <c r="D61" s="287"/>
      <c r="E61" s="291"/>
    </row>
    <row r="62" spans="1:5" ht="33" customHeight="1" x14ac:dyDescent="0.25">
      <c r="A62" s="558"/>
      <c r="B62" s="517" t="s">
        <v>326</v>
      </c>
      <c r="C62" s="593"/>
      <c r="D62" s="287"/>
      <c r="E62" s="291"/>
    </row>
    <row r="63" spans="1:5" ht="33" customHeight="1" x14ac:dyDescent="0.25">
      <c r="A63" s="558"/>
      <c r="B63" s="517" t="s">
        <v>327</v>
      </c>
      <c r="C63" s="593"/>
      <c r="D63" s="287"/>
      <c r="E63" s="291"/>
    </row>
    <row r="64" spans="1:5" ht="33" customHeight="1" x14ac:dyDescent="0.25">
      <c r="A64" s="558"/>
      <c r="B64" s="517" t="s">
        <v>328</v>
      </c>
      <c r="C64" s="593"/>
      <c r="D64" s="287"/>
      <c r="E64" s="291"/>
    </row>
    <row r="65" spans="1:5" ht="33" customHeight="1" x14ac:dyDescent="0.25">
      <c r="A65" s="558"/>
      <c r="B65" s="517" t="s">
        <v>329</v>
      </c>
      <c r="C65" s="593"/>
      <c r="D65" s="287"/>
      <c r="E65" s="291"/>
    </row>
    <row r="66" spans="1:5" ht="33" customHeight="1" x14ac:dyDescent="0.25">
      <c r="A66" s="558"/>
      <c r="B66" s="517" t="s">
        <v>330</v>
      </c>
      <c r="C66" s="593"/>
      <c r="D66" s="287"/>
      <c r="E66" s="291"/>
    </row>
    <row r="67" spans="1:5" ht="33" customHeight="1" x14ac:dyDescent="0.25">
      <c r="A67" s="558"/>
      <c r="B67" s="517" t="s">
        <v>331</v>
      </c>
      <c r="C67" s="593"/>
      <c r="D67" s="287"/>
      <c r="E67" s="291"/>
    </row>
    <row r="68" spans="1:5" ht="33" customHeight="1" x14ac:dyDescent="0.25">
      <c r="A68" s="558"/>
      <c r="B68" s="517" t="s">
        <v>332</v>
      </c>
      <c r="C68" s="593"/>
      <c r="D68" s="287"/>
      <c r="E68" s="291"/>
    </row>
    <row r="69" spans="1:5" ht="33" customHeight="1" x14ac:dyDescent="0.25">
      <c r="A69" s="558"/>
      <c r="B69" s="517" t="s">
        <v>333</v>
      </c>
      <c r="C69" s="593"/>
      <c r="D69" s="287"/>
      <c r="E69" s="291"/>
    </row>
    <row r="70" spans="1:5" ht="33" customHeight="1" x14ac:dyDescent="0.25">
      <c r="A70" s="558"/>
      <c r="B70" s="517" t="s">
        <v>334</v>
      </c>
      <c r="C70" s="517"/>
      <c r="D70" s="287"/>
      <c r="E70" s="291"/>
    </row>
    <row r="71" spans="1:5" ht="33" customHeight="1" x14ac:dyDescent="0.25">
      <c r="A71" s="558"/>
      <c r="B71" s="517" t="s">
        <v>335</v>
      </c>
      <c r="C71" s="593"/>
      <c r="D71" s="287"/>
      <c r="E71" s="291"/>
    </row>
    <row r="72" spans="1:5" ht="33" customHeight="1" x14ac:dyDescent="0.25">
      <c r="A72" s="558"/>
      <c r="B72" s="591" t="s">
        <v>368</v>
      </c>
      <c r="C72" s="591"/>
      <c r="D72" s="591"/>
      <c r="E72" s="592"/>
    </row>
    <row r="73" spans="1:5" ht="33" customHeight="1" x14ac:dyDescent="0.25">
      <c r="A73" s="558"/>
      <c r="B73" s="517" t="s">
        <v>357</v>
      </c>
      <c r="C73" s="517"/>
      <c r="D73" s="287"/>
      <c r="E73" s="291"/>
    </row>
    <row r="74" spans="1:5" ht="33" customHeight="1" x14ac:dyDescent="0.25">
      <c r="A74" s="558"/>
      <c r="B74" s="517" t="s">
        <v>354</v>
      </c>
      <c r="C74" s="517"/>
      <c r="D74" s="287"/>
      <c r="E74" s="291"/>
    </row>
    <row r="75" spans="1:5" ht="33" customHeight="1" x14ac:dyDescent="0.25">
      <c r="A75" s="558"/>
      <c r="B75" s="517" t="s">
        <v>355</v>
      </c>
      <c r="C75" s="517"/>
      <c r="D75" s="287"/>
      <c r="E75" s="291"/>
    </row>
    <row r="76" spans="1:5" ht="33" customHeight="1" x14ac:dyDescent="0.25">
      <c r="A76" s="558"/>
      <c r="B76" s="517" t="s">
        <v>356</v>
      </c>
      <c r="C76" s="517"/>
      <c r="D76" s="287"/>
      <c r="E76" s="291"/>
    </row>
    <row r="77" spans="1:5" ht="33" customHeight="1" x14ac:dyDescent="0.25">
      <c r="A77" s="558"/>
      <c r="B77" s="517" t="s">
        <v>358</v>
      </c>
      <c r="C77" s="517"/>
      <c r="D77" s="287"/>
      <c r="E77" s="291"/>
    </row>
    <row r="78" spans="1:5" ht="33" customHeight="1" x14ac:dyDescent="0.25">
      <c r="A78" s="558"/>
      <c r="B78" s="517" t="s">
        <v>359</v>
      </c>
      <c r="C78" s="517"/>
      <c r="D78" s="287"/>
      <c r="E78" s="291"/>
    </row>
    <row r="79" spans="1:5" ht="33" customHeight="1" x14ac:dyDescent="0.25">
      <c r="A79" s="558"/>
      <c r="B79" s="517" t="s">
        <v>360</v>
      </c>
      <c r="C79" s="517"/>
      <c r="D79" s="287"/>
      <c r="E79" s="291"/>
    </row>
    <row r="80" spans="1:5" ht="33" customHeight="1" x14ac:dyDescent="0.25">
      <c r="A80" s="558"/>
      <c r="B80" s="517" t="s">
        <v>361</v>
      </c>
      <c r="C80" s="517"/>
      <c r="D80" s="287"/>
      <c r="E80" s="291"/>
    </row>
    <row r="81" spans="1:5" ht="33" customHeight="1" x14ac:dyDescent="0.25">
      <c r="A81" s="558"/>
      <c r="B81" s="517" t="s">
        <v>362</v>
      </c>
      <c r="C81" s="517"/>
      <c r="D81" s="287"/>
      <c r="E81" s="291"/>
    </row>
    <row r="82" spans="1:5" ht="33" customHeight="1" x14ac:dyDescent="0.25">
      <c r="A82" s="558"/>
      <c r="B82" s="517" t="s">
        <v>363</v>
      </c>
      <c r="C82" s="517"/>
      <c r="D82" s="287"/>
      <c r="E82" s="291"/>
    </row>
    <row r="83" spans="1:5" ht="33" customHeight="1" x14ac:dyDescent="0.25">
      <c r="A83" s="558"/>
      <c r="B83" s="517" t="s">
        <v>364</v>
      </c>
      <c r="C83" s="517"/>
      <c r="D83" s="287"/>
      <c r="E83" s="291"/>
    </row>
    <row r="84" spans="1:5" ht="33" customHeight="1" x14ac:dyDescent="0.25">
      <c r="A84" s="558"/>
      <c r="B84" s="517" t="s">
        <v>365</v>
      </c>
      <c r="C84" s="517"/>
      <c r="D84" s="287"/>
      <c r="E84" s="291"/>
    </row>
    <row r="85" spans="1:5" ht="33" customHeight="1" x14ac:dyDescent="0.25">
      <c r="A85" s="558"/>
      <c r="B85" s="517" t="s">
        <v>366</v>
      </c>
      <c r="C85" s="517"/>
      <c r="D85" s="287"/>
      <c r="E85" s="291"/>
    </row>
    <row r="86" spans="1:5" ht="33" customHeight="1" thickBot="1" x14ac:dyDescent="0.3">
      <c r="A86" s="559"/>
      <c r="B86" s="562" t="s">
        <v>367</v>
      </c>
      <c r="C86" s="562"/>
      <c r="D86" s="240"/>
      <c r="E86" s="292"/>
    </row>
    <row r="88" spans="1:5" ht="15.75" thickBot="1" x14ac:dyDescent="0.3"/>
    <row r="89" spans="1:5" ht="28.5" customHeight="1" x14ac:dyDescent="0.25">
      <c r="A89" s="582" t="s">
        <v>370</v>
      </c>
      <c r="B89" s="584" t="s">
        <v>369</v>
      </c>
      <c r="C89" s="584"/>
      <c r="D89" s="586" t="s">
        <v>371</v>
      </c>
      <c r="E89" s="587"/>
    </row>
    <row r="90" spans="1:5" x14ac:dyDescent="0.25">
      <c r="A90" s="583"/>
      <c r="B90" s="585"/>
      <c r="C90" s="585"/>
      <c r="D90" s="105" t="s">
        <v>98</v>
      </c>
      <c r="E90" s="290" t="s">
        <v>99</v>
      </c>
    </row>
    <row r="91" spans="1:5" ht="33" customHeight="1" x14ac:dyDescent="0.25">
      <c r="A91" s="558"/>
      <c r="B91" s="560" t="s">
        <v>316</v>
      </c>
      <c r="C91" s="561"/>
      <c r="D91" s="287"/>
      <c r="E91" s="294"/>
    </row>
    <row r="92" spans="1:5" ht="33" customHeight="1" x14ac:dyDescent="0.25">
      <c r="A92" s="558"/>
      <c r="B92" s="560" t="s">
        <v>320</v>
      </c>
      <c r="C92" s="561"/>
      <c r="D92" s="287"/>
      <c r="E92" s="294"/>
    </row>
    <row r="93" spans="1:5" ht="33" customHeight="1" x14ac:dyDescent="0.25">
      <c r="A93" s="558"/>
      <c r="B93" s="560" t="s">
        <v>317</v>
      </c>
      <c r="C93" s="561"/>
      <c r="D93" s="287"/>
      <c r="E93" s="294"/>
    </row>
    <row r="94" spans="1:5" ht="33" customHeight="1" x14ac:dyDescent="0.25">
      <c r="A94" s="558"/>
      <c r="B94" s="560" t="s">
        <v>318</v>
      </c>
      <c r="C94" s="561"/>
      <c r="D94" s="287"/>
      <c r="E94" s="294"/>
    </row>
    <row r="95" spans="1:5" ht="33" customHeight="1" x14ac:dyDescent="0.25">
      <c r="A95" s="558"/>
      <c r="B95" s="560" t="s">
        <v>319</v>
      </c>
      <c r="C95" s="561"/>
      <c r="D95" s="287"/>
      <c r="E95" s="294"/>
    </row>
    <row r="96" spans="1:5" ht="33" customHeight="1" x14ac:dyDescent="0.25">
      <c r="A96" s="558"/>
      <c r="B96" s="560" t="s">
        <v>321</v>
      </c>
      <c r="C96" s="561"/>
      <c r="D96" s="287"/>
      <c r="E96" s="294"/>
    </row>
    <row r="97" spans="1:5" ht="33" customHeight="1" x14ac:dyDescent="0.25">
      <c r="A97" s="558"/>
      <c r="B97" s="560" t="s">
        <v>322</v>
      </c>
      <c r="C97" s="561"/>
      <c r="D97" s="287"/>
      <c r="E97" s="294"/>
    </row>
    <row r="98" spans="1:5" ht="33" customHeight="1" x14ac:dyDescent="0.25">
      <c r="A98" s="558"/>
      <c r="B98" s="560" t="s">
        <v>323</v>
      </c>
      <c r="C98" s="561"/>
      <c r="D98" s="287"/>
      <c r="E98" s="294"/>
    </row>
    <row r="99" spans="1:5" ht="33" customHeight="1" x14ac:dyDescent="0.25">
      <c r="A99" s="558"/>
      <c r="B99" s="560" t="s">
        <v>324</v>
      </c>
      <c r="C99" s="561"/>
      <c r="D99" s="287"/>
      <c r="E99" s="294"/>
    </row>
    <row r="100" spans="1:5" ht="33" customHeight="1" x14ac:dyDescent="0.25">
      <c r="A100" s="558"/>
      <c r="B100" s="560" t="s">
        <v>325</v>
      </c>
      <c r="C100" s="561"/>
      <c r="D100" s="287"/>
      <c r="E100" s="294"/>
    </row>
    <row r="101" spans="1:5" ht="33" customHeight="1" x14ac:dyDescent="0.25">
      <c r="A101" s="558"/>
      <c r="B101" s="560" t="s">
        <v>326</v>
      </c>
      <c r="C101" s="561"/>
      <c r="D101" s="287"/>
      <c r="E101" s="294"/>
    </row>
    <row r="102" spans="1:5" ht="33" customHeight="1" x14ac:dyDescent="0.25">
      <c r="A102" s="558"/>
      <c r="B102" s="560" t="s">
        <v>327</v>
      </c>
      <c r="C102" s="561"/>
      <c r="D102" s="287"/>
      <c r="E102" s="294"/>
    </row>
    <row r="103" spans="1:5" ht="33" customHeight="1" x14ac:dyDescent="0.25">
      <c r="A103" s="558"/>
      <c r="B103" s="560" t="s">
        <v>328</v>
      </c>
      <c r="C103" s="561"/>
      <c r="D103" s="287"/>
      <c r="E103" s="294"/>
    </row>
    <row r="104" spans="1:5" ht="33" customHeight="1" x14ac:dyDescent="0.25">
      <c r="A104" s="558"/>
      <c r="B104" s="560" t="s">
        <v>329</v>
      </c>
      <c r="C104" s="561"/>
      <c r="D104" s="287"/>
      <c r="E104" s="294"/>
    </row>
    <row r="105" spans="1:5" ht="33" customHeight="1" x14ac:dyDescent="0.25">
      <c r="A105" s="558"/>
      <c r="B105" s="560" t="s">
        <v>330</v>
      </c>
      <c r="C105" s="561"/>
      <c r="D105" s="287"/>
      <c r="E105" s="294"/>
    </row>
    <row r="106" spans="1:5" ht="33" customHeight="1" x14ac:dyDescent="0.25">
      <c r="A106" s="558"/>
      <c r="B106" s="560" t="s">
        <v>331</v>
      </c>
      <c r="C106" s="561"/>
      <c r="D106" s="287"/>
      <c r="E106" s="294"/>
    </row>
    <row r="107" spans="1:5" ht="33" customHeight="1" x14ac:dyDescent="0.25">
      <c r="A107" s="558"/>
      <c r="B107" s="560" t="s">
        <v>332</v>
      </c>
      <c r="C107" s="561"/>
      <c r="D107" s="287"/>
      <c r="E107" s="294"/>
    </row>
    <row r="108" spans="1:5" ht="33" customHeight="1" x14ac:dyDescent="0.25">
      <c r="A108" s="558"/>
      <c r="B108" s="560" t="s">
        <v>333</v>
      </c>
      <c r="C108" s="561"/>
      <c r="D108" s="287"/>
      <c r="E108" s="294"/>
    </row>
    <row r="109" spans="1:5" ht="33" customHeight="1" x14ac:dyDescent="0.25">
      <c r="A109" s="558"/>
      <c r="B109" s="517" t="s">
        <v>334</v>
      </c>
      <c r="C109" s="517"/>
      <c r="D109" s="287"/>
      <c r="E109" s="294"/>
    </row>
    <row r="110" spans="1:5" ht="33" customHeight="1" x14ac:dyDescent="0.25">
      <c r="A110" s="558"/>
      <c r="B110" s="560" t="s">
        <v>335</v>
      </c>
      <c r="C110" s="561"/>
      <c r="D110" s="287"/>
      <c r="E110" s="294"/>
    </row>
    <row r="111" spans="1:5" ht="33" customHeight="1" x14ac:dyDescent="0.25">
      <c r="A111" s="558"/>
      <c r="B111" s="591" t="s">
        <v>368</v>
      </c>
      <c r="C111" s="591"/>
      <c r="D111" s="591"/>
      <c r="E111" s="592"/>
    </row>
    <row r="112" spans="1:5" ht="33" customHeight="1" x14ac:dyDescent="0.25">
      <c r="A112" s="558"/>
      <c r="B112" s="517" t="s">
        <v>357</v>
      </c>
      <c r="C112" s="517"/>
      <c r="D112" s="287"/>
      <c r="E112" s="291"/>
    </row>
    <row r="113" spans="1:5" ht="33" customHeight="1" x14ac:dyDescent="0.25">
      <c r="A113" s="558"/>
      <c r="B113" s="517" t="s">
        <v>354</v>
      </c>
      <c r="C113" s="517"/>
      <c r="D113" s="287"/>
      <c r="E113" s="291"/>
    </row>
    <row r="114" spans="1:5" ht="33" customHeight="1" x14ac:dyDescent="0.25">
      <c r="A114" s="558"/>
      <c r="B114" s="517" t="s">
        <v>355</v>
      </c>
      <c r="C114" s="517"/>
      <c r="D114" s="287"/>
      <c r="E114" s="291"/>
    </row>
    <row r="115" spans="1:5" ht="33" customHeight="1" x14ac:dyDescent="0.25">
      <c r="A115" s="558"/>
      <c r="B115" s="517" t="s">
        <v>356</v>
      </c>
      <c r="C115" s="517"/>
      <c r="D115" s="287"/>
      <c r="E115" s="291"/>
    </row>
    <row r="116" spans="1:5" ht="33" customHeight="1" x14ac:dyDescent="0.25">
      <c r="A116" s="558"/>
      <c r="B116" s="517" t="s">
        <v>358</v>
      </c>
      <c r="C116" s="517"/>
      <c r="D116" s="287"/>
      <c r="E116" s="291"/>
    </row>
    <row r="117" spans="1:5" ht="33" customHeight="1" x14ac:dyDescent="0.25">
      <c r="A117" s="558"/>
      <c r="B117" s="517" t="s">
        <v>359</v>
      </c>
      <c r="C117" s="517"/>
      <c r="D117" s="287"/>
      <c r="E117" s="291"/>
    </row>
    <row r="118" spans="1:5" ht="33" customHeight="1" x14ac:dyDescent="0.25">
      <c r="A118" s="558"/>
      <c r="B118" s="517" t="s">
        <v>360</v>
      </c>
      <c r="C118" s="517"/>
      <c r="D118" s="287"/>
      <c r="E118" s="291"/>
    </row>
    <row r="119" spans="1:5" ht="33" customHeight="1" x14ac:dyDescent="0.25">
      <c r="A119" s="558"/>
      <c r="B119" s="517" t="s">
        <v>361</v>
      </c>
      <c r="C119" s="517"/>
      <c r="D119" s="287"/>
      <c r="E119" s="291"/>
    </row>
    <row r="120" spans="1:5" ht="33" customHeight="1" x14ac:dyDescent="0.25">
      <c r="A120" s="558"/>
      <c r="B120" s="517" t="s">
        <v>362</v>
      </c>
      <c r="C120" s="517"/>
      <c r="D120" s="287"/>
      <c r="E120" s="291"/>
    </row>
    <row r="121" spans="1:5" ht="33" customHeight="1" x14ac:dyDescent="0.25">
      <c r="A121" s="558"/>
      <c r="B121" s="517" t="s">
        <v>363</v>
      </c>
      <c r="C121" s="517"/>
      <c r="D121" s="287"/>
      <c r="E121" s="291"/>
    </row>
    <row r="122" spans="1:5" ht="33" customHeight="1" x14ac:dyDescent="0.25">
      <c r="A122" s="558"/>
      <c r="B122" s="517" t="s">
        <v>364</v>
      </c>
      <c r="C122" s="517"/>
      <c r="D122" s="287"/>
      <c r="E122" s="291"/>
    </row>
    <row r="123" spans="1:5" ht="33" customHeight="1" x14ac:dyDescent="0.25">
      <c r="A123" s="558"/>
      <c r="B123" s="517" t="s">
        <v>365</v>
      </c>
      <c r="C123" s="517"/>
      <c r="D123" s="287"/>
      <c r="E123" s="291"/>
    </row>
    <row r="124" spans="1:5" ht="33" customHeight="1" x14ac:dyDescent="0.25">
      <c r="A124" s="558"/>
      <c r="B124" s="517" t="s">
        <v>366</v>
      </c>
      <c r="C124" s="517"/>
      <c r="D124" s="287"/>
      <c r="E124" s="291"/>
    </row>
    <row r="125" spans="1:5" ht="33" customHeight="1" thickBot="1" x14ac:dyDescent="0.3">
      <c r="A125" s="559"/>
      <c r="B125" s="562" t="s">
        <v>367</v>
      </c>
      <c r="C125" s="562"/>
      <c r="D125" s="240"/>
      <c r="E125" s="292"/>
    </row>
    <row r="127" spans="1:5" ht="15.75" thickBot="1" x14ac:dyDescent="0.3"/>
    <row r="128" spans="1:5" ht="30" customHeight="1" x14ac:dyDescent="0.25">
      <c r="A128" s="582" t="s">
        <v>370</v>
      </c>
      <c r="B128" s="584" t="s">
        <v>369</v>
      </c>
      <c r="C128" s="584"/>
      <c r="D128" s="586" t="s">
        <v>371</v>
      </c>
      <c r="E128" s="587"/>
    </row>
    <row r="129" spans="1:5" x14ac:dyDescent="0.25">
      <c r="A129" s="583"/>
      <c r="B129" s="585"/>
      <c r="C129" s="585"/>
      <c r="D129" s="105" t="s">
        <v>98</v>
      </c>
      <c r="E129" s="290" t="s">
        <v>99</v>
      </c>
    </row>
    <row r="130" spans="1:5" ht="33" customHeight="1" x14ac:dyDescent="0.25">
      <c r="A130" s="558"/>
      <c r="B130" s="517" t="s">
        <v>316</v>
      </c>
      <c r="C130" s="593"/>
      <c r="D130" s="287"/>
      <c r="E130" s="291"/>
    </row>
    <row r="131" spans="1:5" ht="33" customHeight="1" x14ac:dyDescent="0.25">
      <c r="A131" s="558"/>
      <c r="B131" s="517" t="s">
        <v>320</v>
      </c>
      <c r="C131" s="593"/>
      <c r="D131" s="287"/>
      <c r="E131" s="291"/>
    </row>
    <row r="132" spans="1:5" ht="33" customHeight="1" x14ac:dyDescent="0.25">
      <c r="A132" s="558"/>
      <c r="B132" s="517" t="s">
        <v>317</v>
      </c>
      <c r="C132" s="593"/>
      <c r="D132" s="287"/>
      <c r="E132" s="291"/>
    </row>
    <row r="133" spans="1:5" ht="33" customHeight="1" x14ac:dyDescent="0.25">
      <c r="A133" s="558"/>
      <c r="B133" s="517" t="s">
        <v>318</v>
      </c>
      <c r="C133" s="593"/>
      <c r="D133" s="287"/>
      <c r="E133" s="291"/>
    </row>
    <row r="134" spans="1:5" ht="33" customHeight="1" x14ac:dyDescent="0.25">
      <c r="A134" s="558"/>
      <c r="B134" s="517" t="s">
        <v>319</v>
      </c>
      <c r="C134" s="593"/>
      <c r="D134" s="287"/>
      <c r="E134" s="291"/>
    </row>
    <row r="135" spans="1:5" ht="33" customHeight="1" x14ac:dyDescent="0.25">
      <c r="A135" s="558"/>
      <c r="B135" s="517" t="s">
        <v>321</v>
      </c>
      <c r="C135" s="593"/>
      <c r="D135" s="287"/>
      <c r="E135" s="291"/>
    </row>
    <row r="136" spans="1:5" ht="33" customHeight="1" x14ac:dyDescent="0.25">
      <c r="A136" s="558"/>
      <c r="B136" s="517" t="s">
        <v>322</v>
      </c>
      <c r="C136" s="593"/>
      <c r="D136" s="287"/>
      <c r="E136" s="291"/>
    </row>
    <row r="137" spans="1:5" ht="33" customHeight="1" x14ac:dyDescent="0.25">
      <c r="A137" s="558"/>
      <c r="B137" s="517" t="s">
        <v>323</v>
      </c>
      <c r="C137" s="593"/>
      <c r="D137" s="287"/>
      <c r="E137" s="291"/>
    </row>
    <row r="138" spans="1:5" ht="33" customHeight="1" x14ac:dyDescent="0.25">
      <c r="A138" s="558"/>
      <c r="B138" s="517" t="s">
        <v>324</v>
      </c>
      <c r="C138" s="593"/>
      <c r="D138" s="287"/>
      <c r="E138" s="291"/>
    </row>
    <row r="139" spans="1:5" ht="33" customHeight="1" x14ac:dyDescent="0.25">
      <c r="A139" s="558"/>
      <c r="B139" s="517" t="s">
        <v>325</v>
      </c>
      <c r="C139" s="593"/>
      <c r="D139" s="287"/>
      <c r="E139" s="291"/>
    </row>
    <row r="140" spans="1:5" ht="33" customHeight="1" x14ac:dyDescent="0.25">
      <c r="A140" s="558"/>
      <c r="B140" s="517" t="s">
        <v>326</v>
      </c>
      <c r="C140" s="593"/>
      <c r="D140" s="287"/>
      <c r="E140" s="291"/>
    </row>
    <row r="141" spans="1:5" ht="33" customHeight="1" x14ac:dyDescent="0.25">
      <c r="A141" s="558"/>
      <c r="B141" s="517" t="s">
        <v>327</v>
      </c>
      <c r="C141" s="593"/>
      <c r="D141" s="287"/>
      <c r="E141" s="291"/>
    </row>
    <row r="142" spans="1:5" ht="33" customHeight="1" x14ac:dyDescent="0.25">
      <c r="A142" s="558"/>
      <c r="B142" s="517" t="s">
        <v>328</v>
      </c>
      <c r="C142" s="593"/>
      <c r="D142" s="287"/>
      <c r="E142" s="291"/>
    </row>
    <row r="143" spans="1:5" ht="33" customHeight="1" x14ac:dyDescent="0.25">
      <c r="A143" s="558"/>
      <c r="B143" s="517" t="s">
        <v>329</v>
      </c>
      <c r="C143" s="593"/>
      <c r="D143" s="287"/>
      <c r="E143" s="291"/>
    </row>
    <row r="144" spans="1:5" ht="33" customHeight="1" x14ac:dyDescent="0.25">
      <c r="A144" s="558"/>
      <c r="B144" s="517" t="s">
        <v>330</v>
      </c>
      <c r="C144" s="593"/>
      <c r="D144" s="287"/>
      <c r="E144" s="291"/>
    </row>
    <row r="145" spans="1:5" ht="33" customHeight="1" x14ac:dyDescent="0.25">
      <c r="A145" s="558"/>
      <c r="B145" s="517" t="s">
        <v>331</v>
      </c>
      <c r="C145" s="593"/>
      <c r="D145" s="287"/>
      <c r="E145" s="291"/>
    </row>
    <row r="146" spans="1:5" ht="33" customHeight="1" x14ac:dyDescent="0.25">
      <c r="A146" s="558"/>
      <c r="B146" s="517" t="s">
        <v>332</v>
      </c>
      <c r="C146" s="593"/>
      <c r="D146" s="287"/>
      <c r="E146" s="291"/>
    </row>
    <row r="147" spans="1:5" ht="33" customHeight="1" x14ac:dyDescent="0.25">
      <c r="A147" s="558"/>
      <c r="B147" s="517" t="s">
        <v>333</v>
      </c>
      <c r="C147" s="593"/>
      <c r="D147" s="287"/>
      <c r="E147" s="291"/>
    </row>
    <row r="148" spans="1:5" ht="33" customHeight="1" x14ac:dyDescent="0.25">
      <c r="A148" s="558"/>
      <c r="B148" s="517" t="s">
        <v>334</v>
      </c>
      <c r="C148" s="517"/>
      <c r="D148" s="287"/>
      <c r="E148" s="291"/>
    </row>
    <row r="149" spans="1:5" ht="33" customHeight="1" x14ac:dyDescent="0.25">
      <c r="A149" s="558"/>
      <c r="B149" s="517" t="s">
        <v>335</v>
      </c>
      <c r="C149" s="593"/>
      <c r="D149" s="287"/>
      <c r="E149" s="291"/>
    </row>
    <row r="150" spans="1:5" ht="33" customHeight="1" x14ac:dyDescent="0.25">
      <c r="A150" s="558"/>
      <c r="B150" s="591" t="s">
        <v>368</v>
      </c>
      <c r="C150" s="591"/>
      <c r="D150" s="591"/>
      <c r="E150" s="592"/>
    </row>
    <row r="151" spans="1:5" ht="33" customHeight="1" x14ac:dyDescent="0.25">
      <c r="A151" s="558"/>
      <c r="B151" s="517" t="s">
        <v>357</v>
      </c>
      <c r="C151" s="517"/>
      <c r="D151" s="287"/>
      <c r="E151" s="291"/>
    </row>
    <row r="152" spans="1:5" ht="33" customHeight="1" x14ac:dyDescent="0.25">
      <c r="A152" s="558"/>
      <c r="B152" s="517" t="s">
        <v>354</v>
      </c>
      <c r="C152" s="517"/>
      <c r="D152" s="287"/>
      <c r="E152" s="291"/>
    </row>
    <row r="153" spans="1:5" ht="33" customHeight="1" x14ac:dyDescent="0.25">
      <c r="A153" s="558"/>
      <c r="B153" s="517" t="s">
        <v>355</v>
      </c>
      <c r="C153" s="517"/>
      <c r="D153" s="287"/>
      <c r="E153" s="291"/>
    </row>
    <row r="154" spans="1:5" ht="33" customHeight="1" x14ac:dyDescent="0.25">
      <c r="A154" s="558"/>
      <c r="B154" s="517" t="s">
        <v>356</v>
      </c>
      <c r="C154" s="517"/>
      <c r="D154" s="287"/>
      <c r="E154" s="291"/>
    </row>
    <row r="155" spans="1:5" ht="33" customHeight="1" x14ac:dyDescent="0.25">
      <c r="A155" s="558"/>
      <c r="B155" s="517" t="s">
        <v>358</v>
      </c>
      <c r="C155" s="517"/>
      <c r="D155" s="287"/>
      <c r="E155" s="291"/>
    </row>
    <row r="156" spans="1:5" ht="33" customHeight="1" x14ac:dyDescent="0.25">
      <c r="A156" s="558"/>
      <c r="B156" s="517" t="s">
        <v>359</v>
      </c>
      <c r="C156" s="517"/>
      <c r="D156" s="287"/>
      <c r="E156" s="291"/>
    </row>
    <row r="157" spans="1:5" ht="33" customHeight="1" x14ac:dyDescent="0.25">
      <c r="A157" s="558"/>
      <c r="B157" s="517" t="s">
        <v>360</v>
      </c>
      <c r="C157" s="517"/>
      <c r="D157" s="287"/>
      <c r="E157" s="291"/>
    </row>
    <row r="158" spans="1:5" ht="33" customHeight="1" x14ac:dyDescent="0.25">
      <c r="A158" s="558"/>
      <c r="B158" s="517" t="s">
        <v>361</v>
      </c>
      <c r="C158" s="517"/>
      <c r="D158" s="287"/>
      <c r="E158" s="291"/>
    </row>
    <row r="159" spans="1:5" ht="33" customHeight="1" x14ac:dyDescent="0.25">
      <c r="A159" s="558"/>
      <c r="B159" s="517" t="s">
        <v>362</v>
      </c>
      <c r="C159" s="517"/>
      <c r="D159" s="287"/>
      <c r="E159" s="291"/>
    </row>
    <row r="160" spans="1:5" ht="33" customHeight="1" x14ac:dyDescent="0.25">
      <c r="A160" s="558"/>
      <c r="B160" s="517" t="s">
        <v>363</v>
      </c>
      <c r="C160" s="517"/>
      <c r="D160" s="287"/>
      <c r="E160" s="291"/>
    </row>
    <row r="161" spans="1:5" ht="33" customHeight="1" x14ac:dyDescent="0.25">
      <c r="A161" s="558"/>
      <c r="B161" s="517" t="s">
        <v>364</v>
      </c>
      <c r="C161" s="517"/>
      <c r="D161" s="287"/>
      <c r="E161" s="291"/>
    </row>
    <row r="162" spans="1:5" ht="33" customHeight="1" x14ac:dyDescent="0.25">
      <c r="A162" s="558"/>
      <c r="B162" s="517" t="s">
        <v>365</v>
      </c>
      <c r="C162" s="517"/>
      <c r="D162" s="287"/>
      <c r="E162" s="291"/>
    </row>
    <row r="163" spans="1:5" ht="33" customHeight="1" x14ac:dyDescent="0.25">
      <c r="A163" s="558"/>
      <c r="B163" s="517" t="s">
        <v>366</v>
      </c>
      <c r="C163" s="517"/>
      <c r="D163" s="287"/>
      <c r="E163" s="291"/>
    </row>
    <row r="164" spans="1:5" ht="33" customHeight="1" thickBot="1" x14ac:dyDescent="0.3">
      <c r="A164" s="559"/>
      <c r="B164" s="562" t="s">
        <v>367</v>
      </c>
      <c r="C164" s="562"/>
      <c r="D164" s="240"/>
      <c r="E164" s="292"/>
    </row>
    <row r="166" spans="1:5" ht="15.75" thickBot="1" x14ac:dyDescent="0.3"/>
    <row r="167" spans="1:5" ht="30" customHeight="1" x14ac:dyDescent="0.25">
      <c r="A167" s="582" t="s">
        <v>370</v>
      </c>
      <c r="B167" s="584" t="s">
        <v>369</v>
      </c>
      <c r="C167" s="584"/>
      <c r="D167" s="586" t="s">
        <v>371</v>
      </c>
      <c r="E167" s="587"/>
    </row>
    <row r="168" spans="1:5" x14ac:dyDescent="0.25">
      <c r="A168" s="583"/>
      <c r="B168" s="585"/>
      <c r="C168" s="585"/>
      <c r="D168" s="105" t="s">
        <v>98</v>
      </c>
      <c r="E168" s="290" t="s">
        <v>99</v>
      </c>
    </row>
    <row r="169" spans="1:5" ht="33" customHeight="1" x14ac:dyDescent="0.25">
      <c r="A169" s="558"/>
      <c r="B169" s="517" t="s">
        <v>316</v>
      </c>
      <c r="C169" s="593"/>
      <c r="D169" s="287"/>
      <c r="E169" s="291"/>
    </row>
    <row r="170" spans="1:5" ht="33" customHeight="1" x14ac:dyDescent="0.25">
      <c r="A170" s="558"/>
      <c r="B170" s="517" t="s">
        <v>320</v>
      </c>
      <c r="C170" s="593"/>
      <c r="D170" s="287"/>
      <c r="E170" s="291"/>
    </row>
    <row r="171" spans="1:5" ht="33" customHeight="1" x14ac:dyDescent="0.25">
      <c r="A171" s="558"/>
      <c r="B171" s="517" t="s">
        <v>317</v>
      </c>
      <c r="C171" s="593"/>
      <c r="D171" s="287"/>
      <c r="E171" s="291"/>
    </row>
    <row r="172" spans="1:5" ht="33" customHeight="1" x14ac:dyDescent="0.25">
      <c r="A172" s="558"/>
      <c r="B172" s="517" t="s">
        <v>318</v>
      </c>
      <c r="C172" s="593"/>
      <c r="D172" s="287"/>
      <c r="E172" s="291"/>
    </row>
    <row r="173" spans="1:5" ht="33" customHeight="1" x14ac:dyDescent="0.25">
      <c r="A173" s="558"/>
      <c r="B173" s="517" t="s">
        <v>319</v>
      </c>
      <c r="C173" s="593"/>
      <c r="D173" s="287"/>
      <c r="E173" s="291"/>
    </row>
    <row r="174" spans="1:5" ht="33" customHeight="1" x14ac:dyDescent="0.25">
      <c r="A174" s="558"/>
      <c r="B174" s="517" t="s">
        <v>321</v>
      </c>
      <c r="C174" s="593"/>
      <c r="D174" s="287"/>
      <c r="E174" s="291"/>
    </row>
    <row r="175" spans="1:5" ht="33" customHeight="1" x14ac:dyDescent="0.25">
      <c r="A175" s="558"/>
      <c r="B175" s="517" t="s">
        <v>322</v>
      </c>
      <c r="C175" s="593"/>
      <c r="D175" s="287"/>
      <c r="E175" s="291"/>
    </row>
    <row r="176" spans="1:5" ht="33" customHeight="1" x14ac:dyDescent="0.25">
      <c r="A176" s="558"/>
      <c r="B176" s="517" t="s">
        <v>323</v>
      </c>
      <c r="C176" s="593"/>
      <c r="D176" s="287"/>
      <c r="E176" s="291"/>
    </row>
    <row r="177" spans="1:5" ht="33" customHeight="1" x14ac:dyDescent="0.25">
      <c r="A177" s="558"/>
      <c r="B177" s="517" t="s">
        <v>324</v>
      </c>
      <c r="C177" s="593"/>
      <c r="D177" s="287"/>
      <c r="E177" s="291"/>
    </row>
    <row r="178" spans="1:5" ht="33" customHeight="1" x14ac:dyDescent="0.25">
      <c r="A178" s="558"/>
      <c r="B178" s="517" t="s">
        <v>325</v>
      </c>
      <c r="C178" s="593"/>
      <c r="D178" s="287"/>
      <c r="E178" s="291"/>
    </row>
    <row r="179" spans="1:5" ht="33" customHeight="1" x14ac:dyDescent="0.25">
      <c r="A179" s="558"/>
      <c r="B179" s="517" t="s">
        <v>326</v>
      </c>
      <c r="C179" s="593"/>
      <c r="D179" s="287"/>
      <c r="E179" s="291"/>
    </row>
    <row r="180" spans="1:5" ht="33" customHeight="1" x14ac:dyDescent="0.25">
      <c r="A180" s="558"/>
      <c r="B180" s="517" t="s">
        <v>327</v>
      </c>
      <c r="C180" s="593"/>
      <c r="D180" s="287"/>
      <c r="E180" s="291"/>
    </row>
    <row r="181" spans="1:5" ht="33" customHeight="1" x14ac:dyDescent="0.25">
      <c r="A181" s="558"/>
      <c r="B181" s="517" t="s">
        <v>328</v>
      </c>
      <c r="C181" s="593"/>
      <c r="D181" s="287"/>
      <c r="E181" s="291"/>
    </row>
    <row r="182" spans="1:5" ht="33" customHeight="1" x14ac:dyDescent="0.25">
      <c r="A182" s="558"/>
      <c r="B182" s="517" t="s">
        <v>329</v>
      </c>
      <c r="C182" s="593"/>
      <c r="D182" s="287"/>
      <c r="E182" s="291"/>
    </row>
    <row r="183" spans="1:5" ht="33" customHeight="1" x14ac:dyDescent="0.25">
      <c r="A183" s="558"/>
      <c r="B183" s="517" t="s">
        <v>330</v>
      </c>
      <c r="C183" s="593"/>
      <c r="D183" s="287"/>
      <c r="E183" s="291"/>
    </row>
    <row r="184" spans="1:5" ht="33" customHeight="1" x14ac:dyDescent="0.25">
      <c r="A184" s="558"/>
      <c r="B184" s="517" t="s">
        <v>331</v>
      </c>
      <c r="C184" s="593"/>
      <c r="D184" s="287"/>
      <c r="E184" s="291"/>
    </row>
    <row r="185" spans="1:5" ht="33" customHeight="1" x14ac:dyDescent="0.25">
      <c r="A185" s="558"/>
      <c r="B185" s="517" t="s">
        <v>332</v>
      </c>
      <c r="C185" s="593"/>
      <c r="D185" s="287"/>
      <c r="E185" s="291"/>
    </row>
    <row r="186" spans="1:5" ht="33" customHeight="1" x14ac:dyDescent="0.25">
      <c r="A186" s="558"/>
      <c r="B186" s="517" t="s">
        <v>333</v>
      </c>
      <c r="C186" s="593"/>
      <c r="D186" s="287"/>
      <c r="E186" s="291"/>
    </row>
    <row r="187" spans="1:5" ht="33" customHeight="1" x14ac:dyDescent="0.25">
      <c r="A187" s="558"/>
      <c r="B187" s="517" t="s">
        <v>334</v>
      </c>
      <c r="C187" s="517"/>
      <c r="D187" s="287"/>
      <c r="E187" s="291"/>
    </row>
    <row r="188" spans="1:5" ht="33" customHeight="1" x14ac:dyDescent="0.25">
      <c r="A188" s="558"/>
      <c r="B188" s="517" t="s">
        <v>335</v>
      </c>
      <c r="C188" s="593"/>
      <c r="D188" s="287"/>
      <c r="E188" s="291"/>
    </row>
    <row r="189" spans="1:5" ht="33" customHeight="1" x14ac:dyDescent="0.25">
      <c r="A189" s="558"/>
      <c r="B189" s="591" t="s">
        <v>368</v>
      </c>
      <c r="C189" s="591"/>
      <c r="D189" s="591"/>
      <c r="E189" s="592"/>
    </row>
    <row r="190" spans="1:5" ht="33" customHeight="1" x14ac:dyDescent="0.25">
      <c r="A190" s="558"/>
      <c r="B190" s="517" t="s">
        <v>357</v>
      </c>
      <c r="C190" s="517"/>
      <c r="D190" s="287"/>
      <c r="E190" s="291"/>
    </row>
    <row r="191" spans="1:5" ht="33" customHeight="1" x14ac:dyDescent="0.25">
      <c r="A191" s="558"/>
      <c r="B191" s="517" t="s">
        <v>354</v>
      </c>
      <c r="C191" s="517"/>
      <c r="D191" s="287"/>
      <c r="E191" s="291"/>
    </row>
    <row r="192" spans="1:5" ht="33" customHeight="1" x14ac:dyDescent="0.25">
      <c r="A192" s="558"/>
      <c r="B192" s="517" t="s">
        <v>355</v>
      </c>
      <c r="C192" s="517"/>
      <c r="D192" s="287"/>
      <c r="E192" s="291"/>
    </row>
    <row r="193" spans="1:5" ht="33" customHeight="1" x14ac:dyDescent="0.25">
      <c r="A193" s="558"/>
      <c r="B193" s="517" t="s">
        <v>356</v>
      </c>
      <c r="C193" s="517"/>
      <c r="D193" s="287"/>
      <c r="E193" s="291"/>
    </row>
    <row r="194" spans="1:5" ht="33" customHeight="1" x14ac:dyDescent="0.25">
      <c r="A194" s="558"/>
      <c r="B194" s="517" t="s">
        <v>358</v>
      </c>
      <c r="C194" s="517"/>
      <c r="D194" s="287"/>
      <c r="E194" s="291"/>
    </row>
    <row r="195" spans="1:5" ht="33" customHeight="1" x14ac:dyDescent="0.25">
      <c r="A195" s="558"/>
      <c r="B195" s="517" t="s">
        <v>359</v>
      </c>
      <c r="C195" s="517"/>
      <c r="D195" s="287"/>
      <c r="E195" s="291"/>
    </row>
    <row r="196" spans="1:5" ht="33" customHeight="1" x14ac:dyDescent="0.25">
      <c r="A196" s="558"/>
      <c r="B196" s="517" t="s">
        <v>360</v>
      </c>
      <c r="C196" s="517"/>
      <c r="D196" s="287"/>
      <c r="E196" s="291"/>
    </row>
    <row r="197" spans="1:5" ht="33" customHeight="1" x14ac:dyDescent="0.25">
      <c r="A197" s="558"/>
      <c r="B197" s="517" t="s">
        <v>361</v>
      </c>
      <c r="C197" s="517"/>
      <c r="D197" s="287"/>
      <c r="E197" s="291"/>
    </row>
    <row r="198" spans="1:5" ht="33" customHeight="1" x14ac:dyDescent="0.25">
      <c r="A198" s="558"/>
      <c r="B198" s="517" t="s">
        <v>362</v>
      </c>
      <c r="C198" s="517"/>
      <c r="D198" s="287"/>
      <c r="E198" s="291"/>
    </row>
    <row r="199" spans="1:5" ht="33" customHeight="1" x14ac:dyDescent="0.25">
      <c r="A199" s="558"/>
      <c r="B199" s="517" t="s">
        <v>363</v>
      </c>
      <c r="C199" s="517"/>
      <c r="D199" s="287"/>
      <c r="E199" s="291"/>
    </row>
    <row r="200" spans="1:5" ht="33" customHeight="1" x14ac:dyDescent="0.25">
      <c r="A200" s="558"/>
      <c r="B200" s="517" t="s">
        <v>364</v>
      </c>
      <c r="C200" s="517"/>
      <c r="D200" s="287"/>
      <c r="E200" s="291"/>
    </row>
    <row r="201" spans="1:5" ht="33" customHeight="1" x14ac:dyDescent="0.25">
      <c r="A201" s="558"/>
      <c r="B201" s="517" t="s">
        <v>365</v>
      </c>
      <c r="C201" s="517"/>
      <c r="D201" s="287"/>
      <c r="E201" s="291"/>
    </row>
    <row r="202" spans="1:5" ht="33" customHeight="1" x14ac:dyDescent="0.25">
      <c r="A202" s="558"/>
      <c r="B202" s="517" t="s">
        <v>366</v>
      </c>
      <c r="C202" s="517"/>
      <c r="D202" s="287"/>
      <c r="E202" s="291"/>
    </row>
    <row r="203" spans="1:5" ht="33" customHeight="1" thickBot="1" x14ac:dyDescent="0.3">
      <c r="A203" s="559"/>
      <c r="B203" s="562" t="s">
        <v>367</v>
      </c>
      <c r="C203" s="562"/>
      <c r="D203" s="240"/>
      <c r="E203" s="292"/>
    </row>
    <row r="205" spans="1:5" ht="15.75" thickBot="1" x14ac:dyDescent="0.3"/>
    <row r="206" spans="1:5" ht="29.25" customHeight="1" x14ac:dyDescent="0.25">
      <c r="A206" s="582" t="s">
        <v>370</v>
      </c>
      <c r="B206" s="584" t="s">
        <v>369</v>
      </c>
      <c r="C206" s="584"/>
      <c r="D206" s="586" t="s">
        <v>371</v>
      </c>
      <c r="E206" s="587"/>
    </row>
    <row r="207" spans="1:5" x14ac:dyDescent="0.25">
      <c r="A207" s="583"/>
      <c r="B207" s="585"/>
      <c r="C207" s="585"/>
      <c r="D207" s="105" t="s">
        <v>98</v>
      </c>
      <c r="E207" s="290" t="s">
        <v>99</v>
      </c>
    </row>
    <row r="208" spans="1:5" ht="33" customHeight="1" x14ac:dyDescent="0.25">
      <c r="A208" s="558"/>
      <c r="B208" s="517" t="s">
        <v>316</v>
      </c>
      <c r="C208" s="593"/>
      <c r="D208" s="287"/>
      <c r="E208" s="291"/>
    </row>
    <row r="209" spans="1:5" ht="33" customHeight="1" x14ac:dyDescent="0.25">
      <c r="A209" s="558"/>
      <c r="B209" s="517" t="s">
        <v>320</v>
      </c>
      <c r="C209" s="593"/>
      <c r="D209" s="287"/>
      <c r="E209" s="291"/>
    </row>
    <row r="210" spans="1:5" ht="33" customHeight="1" x14ac:dyDescent="0.25">
      <c r="A210" s="558"/>
      <c r="B210" s="517" t="s">
        <v>317</v>
      </c>
      <c r="C210" s="593"/>
      <c r="D210" s="287"/>
      <c r="E210" s="291"/>
    </row>
    <row r="211" spans="1:5" ht="33" customHeight="1" x14ac:dyDescent="0.25">
      <c r="A211" s="558"/>
      <c r="B211" s="517" t="s">
        <v>318</v>
      </c>
      <c r="C211" s="593"/>
      <c r="D211" s="287"/>
      <c r="E211" s="291"/>
    </row>
    <row r="212" spans="1:5" ht="33" customHeight="1" x14ac:dyDescent="0.25">
      <c r="A212" s="558"/>
      <c r="B212" s="517" t="s">
        <v>319</v>
      </c>
      <c r="C212" s="593"/>
      <c r="D212" s="287"/>
      <c r="E212" s="291"/>
    </row>
    <row r="213" spans="1:5" ht="33" customHeight="1" x14ac:dyDescent="0.25">
      <c r="A213" s="558"/>
      <c r="B213" s="517" t="s">
        <v>321</v>
      </c>
      <c r="C213" s="593"/>
      <c r="D213" s="287"/>
      <c r="E213" s="291"/>
    </row>
    <row r="214" spans="1:5" ht="33" customHeight="1" x14ac:dyDescent="0.25">
      <c r="A214" s="558"/>
      <c r="B214" s="517" t="s">
        <v>322</v>
      </c>
      <c r="C214" s="593"/>
      <c r="D214" s="287"/>
      <c r="E214" s="291"/>
    </row>
    <row r="215" spans="1:5" ht="33" customHeight="1" x14ac:dyDescent="0.25">
      <c r="A215" s="558"/>
      <c r="B215" s="517" t="s">
        <v>323</v>
      </c>
      <c r="C215" s="593"/>
      <c r="D215" s="287"/>
      <c r="E215" s="291"/>
    </row>
    <row r="216" spans="1:5" ht="33" customHeight="1" x14ac:dyDescent="0.25">
      <c r="A216" s="558"/>
      <c r="B216" s="517" t="s">
        <v>324</v>
      </c>
      <c r="C216" s="593"/>
      <c r="D216" s="287"/>
      <c r="E216" s="291"/>
    </row>
    <row r="217" spans="1:5" ht="33" customHeight="1" x14ac:dyDescent="0.25">
      <c r="A217" s="558"/>
      <c r="B217" s="517" t="s">
        <v>325</v>
      </c>
      <c r="C217" s="593"/>
      <c r="D217" s="287"/>
      <c r="E217" s="291"/>
    </row>
    <row r="218" spans="1:5" ht="33" customHeight="1" x14ac:dyDescent="0.25">
      <c r="A218" s="558"/>
      <c r="B218" s="517" t="s">
        <v>326</v>
      </c>
      <c r="C218" s="593"/>
      <c r="D218" s="287"/>
      <c r="E218" s="291"/>
    </row>
    <row r="219" spans="1:5" ht="33" customHeight="1" x14ac:dyDescent="0.25">
      <c r="A219" s="558"/>
      <c r="B219" s="517" t="s">
        <v>327</v>
      </c>
      <c r="C219" s="593"/>
      <c r="D219" s="287"/>
      <c r="E219" s="291"/>
    </row>
    <row r="220" spans="1:5" ht="33" customHeight="1" x14ac:dyDescent="0.25">
      <c r="A220" s="558"/>
      <c r="B220" s="517" t="s">
        <v>328</v>
      </c>
      <c r="C220" s="593"/>
      <c r="D220" s="287"/>
      <c r="E220" s="291"/>
    </row>
    <row r="221" spans="1:5" ht="33" customHeight="1" x14ac:dyDescent="0.25">
      <c r="A221" s="558"/>
      <c r="B221" s="517" t="s">
        <v>329</v>
      </c>
      <c r="C221" s="593"/>
      <c r="D221" s="287"/>
      <c r="E221" s="291"/>
    </row>
    <row r="222" spans="1:5" ht="33" customHeight="1" x14ac:dyDescent="0.25">
      <c r="A222" s="558"/>
      <c r="B222" s="517" t="s">
        <v>330</v>
      </c>
      <c r="C222" s="593"/>
      <c r="D222" s="287"/>
      <c r="E222" s="291"/>
    </row>
    <row r="223" spans="1:5" ht="33" customHeight="1" x14ac:dyDescent="0.25">
      <c r="A223" s="558"/>
      <c r="B223" s="517" t="s">
        <v>331</v>
      </c>
      <c r="C223" s="593"/>
      <c r="D223" s="287"/>
      <c r="E223" s="291"/>
    </row>
    <row r="224" spans="1:5" ht="33" customHeight="1" x14ac:dyDescent="0.25">
      <c r="A224" s="558"/>
      <c r="B224" s="517" t="s">
        <v>332</v>
      </c>
      <c r="C224" s="593"/>
      <c r="D224" s="287"/>
      <c r="E224" s="291"/>
    </row>
    <row r="225" spans="1:5" ht="33" customHeight="1" x14ac:dyDescent="0.25">
      <c r="A225" s="558"/>
      <c r="B225" s="517" t="s">
        <v>333</v>
      </c>
      <c r="C225" s="593"/>
      <c r="D225" s="287"/>
      <c r="E225" s="291"/>
    </row>
    <row r="226" spans="1:5" ht="33" customHeight="1" x14ac:dyDescent="0.25">
      <c r="A226" s="558"/>
      <c r="B226" s="517" t="s">
        <v>334</v>
      </c>
      <c r="C226" s="517"/>
      <c r="D226" s="287"/>
      <c r="E226" s="291"/>
    </row>
    <row r="227" spans="1:5" ht="33" customHeight="1" x14ac:dyDescent="0.25">
      <c r="A227" s="558"/>
      <c r="B227" s="517" t="s">
        <v>335</v>
      </c>
      <c r="C227" s="593"/>
      <c r="D227" s="287"/>
      <c r="E227" s="291"/>
    </row>
    <row r="228" spans="1:5" ht="33" customHeight="1" x14ac:dyDescent="0.25">
      <c r="A228" s="558"/>
      <c r="B228" s="591" t="s">
        <v>368</v>
      </c>
      <c r="C228" s="591"/>
      <c r="D228" s="591"/>
      <c r="E228" s="592"/>
    </row>
    <row r="229" spans="1:5" ht="33" customHeight="1" x14ac:dyDescent="0.25">
      <c r="A229" s="558"/>
      <c r="B229" s="517" t="s">
        <v>357</v>
      </c>
      <c r="C229" s="517"/>
      <c r="D229" s="287"/>
      <c r="E229" s="291"/>
    </row>
    <row r="230" spans="1:5" ht="33" customHeight="1" x14ac:dyDescent="0.25">
      <c r="A230" s="558"/>
      <c r="B230" s="517" t="s">
        <v>354</v>
      </c>
      <c r="C230" s="517"/>
      <c r="D230" s="287"/>
      <c r="E230" s="291"/>
    </row>
    <row r="231" spans="1:5" ht="33" customHeight="1" x14ac:dyDescent="0.25">
      <c r="A231" s="558"/>
      <c r="B231" s="517" t="s">
        <v>355</v>
      </c>
      <c r="C231" s="517"/>
      <c r="D231" s="287"/>
      <c r="E231" s="291"/>
    </row>
    <row r="232" spans="1:5" ht="33" customHeight="1" x14ac:dyDescent="0.25">
      <c r="A232" s="558"/>
      <c r="B232" s="517" t="s">
        <v>356</v>
      </c>
      <c r="C232" s="517"/>
      <c r="D232" s="287"/>
      <c r="E232" s="291"/>
    </row>
    <row r="233" spans="1:5" ht="33" customHeight="1" x14ac:dyDescent="0.25">
      <c r="A233" s="558"/>
      <c r="B233" s="517" t="s">
        <v>358</v>
      </c>
      <c r="C233" s="517"/>
      <c r="D233" s="287"/>
      <c r="E233" s="291"/>
    </row>
    <row r="234" spans="1:5" ht="33" customHeight="1" x14ac:dyDescent="0.25">
      <c r="A234" s="558"/>
      <c r="B234" s="517" t="s">
        <v>359</v>
      </c>
      <c r="C234" s="517"/>
      <c r="D234" s="287"/>
      <c r="E234" s="291"/>
    </row>
    <row r="235" spans="1:5" ht="33" customHeight="1" x14ac:dyDescent="0.25">
      <c r="A235" s="558"/>
      <c r="B235" s="517" t="s">
        <v>360</v>
      </c>
      <c r="C235" s="517"/>
      <c r="D235" s="287"/>
      <c r="E235" s="291"/>
    </row>
    <row r="236" spans="1:5" ht="33" customHeight="1" x14ac:dyDescent="0.25">
      <c r="A236" s="558"/>
      <c r="B236" s="517" t="s">
        <v>361</v>
      </c>
      <c r="C236" s="517"/>
      <c r="D236" s="287"/>
      <c r="E236" s="291"/>
    </row>
    <row r="237" spans="1:5" ht="33" customHeight="1" x14ac:dyDescent="0.25">
      <c r="A237" s="558"/>
      <c r="B237" s="517" t="s">
        <v>362</v>
      </c>
      <c r="C237" s="517"/>
      <c r="D237" s="287"/>
      <c r="E237" s="291"/>
    </row>
    <row r="238" spans="1:5" ht="33" customHeight="1" x14ac:dyDescent="0.25">
      <c r="A238" s="558"/>
      <c r="B238" s="517" t="s">
        <v>363</v>
      </c>
      <c r="C238" s="517"/>
      <c r="D238" s="287"/>
      <c r="E238" s="291"/>
    </row>
    <row r="239" spans="1:5" ht="33" customHeight="1" x14ac:dyDescent="0.25">
      <c r="A239" s="558"/>
      <c r="B239" s="517" t="s">
        <v>364</v>
      </c>
      <c r="C239" s="517"/>
      <c r="D239" s="287"/>
      <c r="E239" s="291"/>
    </row>
    <row r="240" spans="1:5" ht="33" customHeight="1" x14ac:dyDescent="0.25">
      <c r="A240" s="558"/>
      <c r="B240" s="517" t="s">
        <v>365</v>
      </c>
      <c r="C240" s="517"/>
      <c r="D240" s="287"/>
      <c r="E240" s="291"/>
    </row>
    <row r="241" spans="1:5" ht="33" customHeight="1" x14ac:dyDescent="0.25">
      <c r="A241" s="558"/>
      <c r="B241" s="517" t="s">
        <v>366</v>
      </c>
      <c r="C241" s="517"/>
      <c r="D241" s="287"/>
      <c r="E241" s="291"/>
    </row>
    <row r="242" spans="1:5" ht="33" customHeight="1" thickBot="1" x14ac:dyDescent="0.3">
      <c r="A242" s="559"/>
      <c r="B242" s="562" t="s">
        <v>367</v>
      </c>
      <c r="C242" s="562"/>
      <c r="D242" s="240"/>
      <c r="E242" s="292"/>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sheetPr>
  <dimension ref="A1:O130"/>
  <sheetViews>
    <sheetView topLeftCell="A40" zoomScale="80" zoomScaleNormal="80" workbookViewId="0">
      <selection activeCell="C35" sqref="C35:D35"/>
    </sheetView>
  </sheetViews>
  <sheetFormatPr baseColWidth="10" defaultColWidth="11.42578125" defaultRowHeight="14.25" x14ac:dyDescent="0.2"/>
  <cols>
    <col min="1" max="2" width="6.5703125" style="1" customWidth="1"/>
    <col min="3" max="3" width="32.7109375" style="1" customWidth="1"/>
    <col min="4" max="4" width="27.5703125" style="1" customWidth="1"/>
    <col min="5" max="5" width="5.28515625" style="1" customWidth="1"/>
    <col min="6" max="6" width="38" style="1" customWidth="1"/>
    <col min="7" max="7" width="30.28515625" style="1" customWidth="1"/>
    <col min="8" max="8" width="18.28515625" style="385" customWidth="1"/>
    <col min="9" max="9" width="15.5703125" style="1" customWidth="1"/>
    <col min="10" max="10" width="19.28515625" style="1" customWidth="1"/>
    <col min="11" max="11" width="14.5703125" style="1" customWidth="1"/>
    <col min="12" max="16384" width="11.42578125" style="1"/>
  </cols>
  <sheetData>
    <row r="1" spans="1:15" ht="15" customHeight="1" x14ac:dyDescent="0.2">
      <c r="A1" s="624" t="str">
        <f>CONTEXTO!B1</f>
        <v>PROCESO: GESTION CONTRACTUAL</v>
      </c>
      <c r="B1" s="437"/>
      <c r="C1" s="437"/>
      <c r="D1" s="437"/>
      <c r="E1" s="437"/>
      <c r="F1" s="437"/>
      <c r="G1" s="437"/>
      <c r="H1" s="438"/>
      <c r="I1" s="512" t="s">
        <v>494</v>
      </c>
      <c r="J1" s="512"/>
      <c r="K1" s="637"/>
      <c r="L1" s="2"/>
      <c r="O1" s="505"/>
    </row>
    <row r="2" spans="1:15" ht="15" customHeight="1" x14ac:dyDescent="0.2">
      <c r="A2" s="625"/>
      <c r="B2" s="440"/>
      <c r="C2" s="440"/>
      <c r="D2" s="440"/>
      <c r="E2" s="440"/>
      <c r="F2" s="440"/>
      <c r="G2" s="440"/>
      <c r="H2" s="441"/>
      <c r="I2" s="514" t="s">
        <v>487</v>
      </c>
      <c r="J2" s="620"/>
      <c r="K2" s="638"/>
      <c r="L2" s="2"/>
      <c r="O2" s="505"/>
    </row>
    <row r="3" spans="1:15" ht="15" customHeight="1" x14ac:dyDescent="0.2">
      <c r="A3" s="625" t="s">
        <v>60</v>
      </c>
      <c r="B3" s="440"/>
      <c r="C3" s="440"/>
      <c r="D3" s="440"/>
      <c r="E3" s="440"/>
      <c r="F3" s="440"/>
      <c r="G3" s="440"/>
      <c r="H3" s="441"/>
      <c r="I3" s="514" t="s">
        <v>488</v>
      </c>
      <c r="J3" s="620"/>
      <c r="K3" s="638"/>
      <c r="L3" s="2"/>
      <c r="O3" s="505"/>
    </row>
    <row r="4" spans="1:15" ht="15.75" customHeight="1" x14ac:dyDescent="0.2">
      <c r="A4" s="626"/>
      <c r="B4" s="549"/>
      <c r="C4" s="549"/>
      <c r="D4" s="549"/>
      <c r="E4" s="549"/>
      <c r="F4" s="549"/>
      <c r="G4" s="549"/>
      <c r="H4" s="627"/>
      <c r="I4" s="517" t="s">
        <v>495</v>
      </c>
      <c r="J4" s="517"/>
      <c r="K4" s="639"/>
      <c r="L4" s="2"/>
      <c r="O4" s="505"/>
    </row>
    <row r="5" spans="1:15" ht="15.75" customHeight="1" x14ac:dyDescent="0.2">
      <c r="A5" s="634"/>
      <c r="B5" s="635"/>
      <c r="C5" s="635"/>
      <c r="D5" s="635"/>
      <c r="E5" s="635"/>
      <c r="F5" s="635"/>
      <c r="G5" s="635"/>
      <c r="H5" s="635"/>
      <c r="I5" s="635"/>
      <c r="J5" s="635"/>
      <c r="K5" s="636"/>
      <c r="L5" s="2"/>
      <c r="O5" s="65"/>
    </row>
    <row r="6" spans="1:15" ht="15" customHeight="1" x14ac:dyDescent="0.2">
      <c r="A6" s="628" t="str">
        <f>CONTEXTO!A8</f>
        <v>PROCESO: GESTIÓN CONTRACTUAL</v>
      </c>
      <c r="B6" s="629"/>
      <c r="C6" s="629"/>
      <c r="D6" s="629"/>
      <c r="E6" s="629"/>
      <c r="F6" s="629"/>
      <c r="G6" s="629"/>
      <c r="H6" s="629"/>
      <c r="I6" s="629"/>
      <c r="J6" s="629"/>
      <c r="K6" s="630"/>
    </row>
    <row r="7" spans="1:15" ht="32.25" customHeight="1" thickBot="1" x14ac:dyDescent="0.25">
      <c r="A7" s="631"/>
      <c r="B7" s="632"/>
      <c r="C7" s="632"/>
      <c r="D7" s="632"/>
      <c r="E7" s="632"/>
      <c r="F7" s="632"/>
      <c r="G7" s="632"/>
      <c r="H7" s="632"/>
      <c r="I7" s="632"/>
      <c r="J7" s="632"/>
      <c r="K7" s="633"/>
    </row>
    <row r="8" spans="1:15" ht="23.25" customHeight="1" x14ac:dyDescent="0.2">
      <c r="A8" s="642" t="s">
        <v>61</v>
      </c>
      <c r="B8" s="642"/>
      <c r="C8" s="642"/>
      <c r="D8" s="642"/>
      <c r="E8" s="344"/>
      <c r="F8" s="614" t="s">
        <v>9</v>
      </c>
      <c r="G8" s="640"/>
      <c r="H8" s="640"/>
      <c r="I8" s="640"/>
      <c r="J8" s="640"/>
      <c r="K8" s="641"/>
    </row>
    <row r="9" spans="1:15" ht="23.25" customHeight="1" x14ac:dyDescent="0.2">
      <c r="A9" s="642"/>
      <c r="B9" s="642"/>
      <c r="C9" s="642"/>
      <c r="D9" s="642"/>
      <c r="E9" s="341"/>
      <c r="F9" s="612" t="s">
        <v>62</v>
      </c>
      <c r="G9" s="612"/>
      <c r="H9" s="612" t="s">
        <v>63</v>
      </c>
      <c r="I9" s="612"/>
      <c r="J9" s="612"/>
      <c r="K9" s="612"/>
    </row>
    <row r="10" spans="1:15" ht="23.25" customHeight="1" x14ac:dyDescent="0.25">
      <c r="A10" s="642"/>
      <c r="B10" s="642"/>
      <c r="C10" s="642"/>
      <c r="D10" s="642"/>
      <c r="E10" s="341"/>
      <c r="F10" s="613" t="s">
        <v>64</v>
      </c>
      <c r="G10" s="613"/>
      <c r="H10" s="621" t="s">
        <v>65</v>
      </c>
      <c r="I10" s="622"/>
      <c r="J10" s="622"/>
      <c r="K10" s="623"/>
    </row>
    <row r="11" spans="1:15" ht="43.5" customHeight="1" x14ac:dyDescent="0.2">
      <c r="A11" s="642"/>
      <c r="B11" s="642"/>
      <c r="C11" s="642"/>
      <c r="D11" s="642"/>
      <c r="E11" s="345">
        <v>1</v>
      </c>
      <c r="F11" s="601" t="str">
        <f>'[1]PRIORIZACIÓN DE CAUSA'!B15</f>
        <v xml:space="preserve">Personal insuficiente para adelantar las labores de proceso administrativo y contractual. </v>
      </c>
      <c r="G11" s="602"/>
      <c r="H11" s="603" t="s">
        <v>405</v>
      </c>
      <c r="I11" s="604"/>
      <c r="J11" s="604"/>
      <c r="K11" s="605"/>
    </row>
    <row r="12" spans="1:15" ht="43.5" customHeight="1" x14ac:dyDescent="0.2">
      <c r="A12" s="642"/>
      <c r="B12" s="642"/>
      <c r="C12" s="642"/>
      <c r="D12" s="642"/>
      <c r="E12" s="345">
        <v>2</v>
      </c>
      <c r="F12" s="601" t="str">
        <f>'[1]PRIORIZACIÓN DE CAUSA'!B16</f>
        <v xml:space="preserve">Falta de Etica y valores  y de aplicación del código de integridad y buen gobierno. </v>
      </c>
      <c r="G12" s="602"/>
      <c r="H12" s="603" t="s">
        <v>406</v>
      </c>
      <c r="I12" s="604"/>
      <c r="J12" s="604"/>
      <c r="K12" s="605"/>
    </row>
    <row r="13" spans="1:15" ht="43.5" customHeight="1" x14ac:dyDescent="0.2">
      <c r="A13" s="642"/>
      <c r="B13" s="642"/>
      <c r="C13" s="642"/>
      <c r="D13" s="642"/>
      <c r="E13" s="345">
        <v>3</v>
      </c>
      <c r="F13" s="601" t="str">
        <f>'[1]PRIORIZACIÓN DE CAUSA'!B17</f>
        <v xml:space="preserve">Dificultad en la unificación de criterios para la realización de los procesos contractuales </v>
      </c>
      <c r="G13" s="602"/>
      <c r="H13" s="603" t="s">
        <v>407</v>
      </c>
      <c r="I13" s="604"/>
      <c r="J13" s="604"/>
      <c r="K13" s="605"/>
    </row>
    <row r="14" spans="1:15" ht="43.5" customHeight="1" x14ac:dyDescent="0.2">
      <c r="A14" s="642"/>
      <c r="B14" s="642"/>
      <c r="C14" s="642"/>
      <c r="D14" s="642"/>
      <c r="E14" s="345">
        <v>4</v>
      </c>
      <c r="F14" s="601" t="str">
        <f>'[1]PRIORIZACIÓN DE CAUSA'!B18</f>
        <v>Falta de articulación entre las Secretarías ejecutoras, Secretaría de Planeación  y oficina de Contratación</v>
      </c>
      <c r="G14" s="602"/>
      <c r="H14" s="603" t="s">
        <v>408</v>
      </c>
      <c r="I14" s="604"/>
      <c r="J14" s="604"/>
      <c r="K14" s="605"/>
    </row>
    <row r="15" spans="1:15" ht="49.5" customHeight="1" x14ac:dyDescent="0.2">
      <c r="A15" s="642"/>
      <c r="B15" s="642"/>
      <c r="C15" s="642"/>
      <c r="D15" s="642"/>
      <c r="E15" s="345">
        <v>5</v>
      </c>
      <c r="F15" s="601" t="str">
        <f>'[1]PRIORIZACIÓN DE CAUSA'!B19</f>
        <v xml:space="preserve">Equipos tecnológicos obsoletos, Sistemas de Información no integrados. </v>
      </c>
      <c r="G15" s="602"/>
      <c r="H15" s="603" t="s">
        <v>409</v>
      </c>
      <c r="I15" s="604"/>
      <c r="J15" s="604"/>
      <c r="K15" s="605"/>
    </row>
    <row r="16" spans="1:15" ht="71.25" customHeight="1" x14ac:dyDescent="0.2">
      <c r="A16" s="642"/>
      <c r="B16" s="642"/>
      <c r="C16" s="642"/>
      <c r="D16" s="642"/>
      <c r="E16" s="345">
        <v>6</v>
      </c>
      <c r="F16" s="601" t="str">
        <f>'[1]PRIORIZACIÓN DE CAUSA'!B21</f>
        <v>Unidades administrativas ubicadas en diferentes sitios de la ciudad (Ibagué).</v>
      </c>
      <c r="G16" s="602"/>
      <c r="H16" s="603" t="s">
        <v>410</v>
      </c>
      <c r="I16" s="604"/>
      <c r="J16" s="604"/>
      <c r="K16" s="605"/>
    </row>
    <row r="17" spans="1:13" ht="54.75" customHeight="1" x14ac:dyDescent="0.2">
      <c r="A17" s="642"/>
      <c r="B17" s="642"/>
      <c r="C17" s="642"/>
      <c r="D17" s="642"/>
      <c r="E17" s="345">
        <v>7</v>
      </c>
      <c r="F17" s="601" t="str">
        <f>'[1]PRIORIZACIÓN DE CAUSA'!B23</f>
        <v xml:space="preserve">Desactualización de la caracterización del proceso. </v>
      </c>
      <c r="G17" s="602"/>
      <c r="H17" s="645" t="s">
        <v>411</v>
      </c>
      <c r="I17" s="604"/>
      <c r="J17" s="604"/>
      <c r="K17" s="605"/>
    </row>
    <row r="18" spans="1:13" ht="48.75" customHeight="1" x14ac:dyDescent="0.2">
      <c r="A18" s="642"/>
      <c r="B18" s="642"/>
      <c r="C18" s="642"/>
      <c r="D18" s="642"/>
      <c r="E18" s="345">
        <v>8</v>
      </c>
      <c r="F18" s="601" t="str">
        <f>'[1]PRIORIZACIÓN DE CAUSA'!B24</f>
        <v>Demoras en la recepción de la información contractual por parte de las secretarias ejecutoras.</v>
      </c>
      <c r="G18" s="602"/>
      <c r="H18" s="603" t="s">
        <v>412</v>
      </c>
      <c r="I18" s="604"/>
      <c r="J18" s="604"/>
      <c r="K18" s="605"/>
    </row>
    <row r="19" spans="1:13" ht="54.75" customHeight="1" x14ac:dyDescent="0.2">
      <c r="A19" s="642"/>
      <c r="B19" s="642"/>
      <c r="C19" s="642"/>
      <c r="D19" s="642"/>
      <c r="E19" s="345">
        <v>9</v>
      </c>
      <c r="F19" s="601" t="str">
        <f>'[1]PRIORIZACIÓN DE CAUSA'!B25</f>
        <v xml:space="preserve">Desconocimiento de la caracterización, manuales, procedimientos, instructivos, guías, formatos y demas documentos propios del proceso por parte del personal nuevo. </v>
      </c>
      <c r="G19" s="602"/>
      <c r="H19" s="609" t="s">
        <v>413</v>
      </c>
      <c r="I19" s="610"/>
      <c r="J19" s="610"/>
      <c r="K19" s="611"/>
    </row>
    <row r="20" spans="1:13" ht="59.25" customHeight="1" x14ac:dyDescent="0.2">
      <c r="A20" s="642"/>
      <c r="B20" s="642"/>
      <c r="C20" s="642"/>
      <c r="D20" s="642"/>
      <c r="E20" s="345">
        <v>10</v>
      </c>
      <c r="F20" s="601" t="str">
        <f>'[1]PRIORIZACIÓN DE CAUSA'!B26</f>
        <v>Falta de compromiso de los líderes de los procesos en la implementación de mejora, asociadas a los planes de mejoramiento</v>
      </c>
      <c r="G20" s="602"/>
      <c r="H20" s="598"/>
      <c r="I20" s="599"/>
      <c r="J20" s="599"/>
      <c r="K20" s="600"/>
    </row>
    <row r="21" spans="1:13" ht="49.5" customHeight="1" x14ac:dyDescent="0.2">
      <c r="A21" s="642"/>
      <c r="B21" s="642"/>
      <c r="C21" s="642"/>
      <c r="D21" s="642"/>
      <c r="E21" s="345">
        <v>11</v>
      </c>
      <c r="F21" s="601" t="str">
        <f>'[1]PRIORIZACIÓN DE CAUSA'!B27</f>
        <v xml:space="preserve">Desconocimiento del estatuto contractual y sus decretos reglamentarios </v>
      </c>
      <c r="G21" s="602"/>
      <c r="H21" s="617" t="s">
        <v>414</v>
      </c>
      <c r="I21" s="618"/>
      <c r="J21" s="618"/>
      <c r="K21" s="619"/>
    </row>
    <row r="22" spans="1:13" ht="49.5" customHeight="1" x14ac:dyDescent="0.2">
      <c r="A22" s="642"/>
      <c r="B22" s="642"/>
      <c r="C22" s="642"/>
      <c r="D22" s="642"/>
      <c r="E22" s="345">
        <v>12</v>
      </c>
      <c r="F22" s="601" t="str">
        <f>[1]CONTEXTO!D14</f>
        <v xml:space="preserve">Dificultad en la unificación de criterios para la realización de los procesos contractuales </v>
      </c>
      <c r="G22" s="602"/>
      <c r="H22" s="603"/>
      <c r="I22" s="604"/>
      <c r="J22" s="604"/>
      <c r="K22" s="605"/>
    </row>
    <row r="23" spans="1:13" ht="49.5" customHeight="1" x14ac:dyDescent="0.2">
      <c r="A23" s="642"/>
      <c r="B23" s="642"/>
      <c r="C23" s="642"/>
      <c r="D23" s="642"/>
      <c r="E23" s="345">
        <v>13</v>
      </c>
      <c r="F23" s="646" t="s">
        <v>399</v>
      </c>
      <c r="G23" s="602"/>
      <c r="H23" s="367"/>
      <c r="I23" s="326"/>
      <c r="J23" s="326"/>
      <c r="K23" s="327"/>
    </row>
    <row r="24" spans="1:13" ht="49.5" customHeight="1" x14ac:dyDescent="0.2">
      <c r="A24" s="642"/>
      <c r="B24" s="642"/>
      <c r="C24" s="642"/>
      <c r="D24" s="642"/>
      <c r="E24" s="345">
        <v>14</v>
      </c>
      <c r="F24" s="646" t="s">
        <v>400</v>
      </c>
      <c r="G24" s="602"/>
      <c r="H24" s="367"/>
      <c r="I24" s="326"/>
      <c r="J24" s="326"/>
      <c r="K24" s="327"/>
    </row>
    <row r="25" spans="1:13" ht="72" customHeight="1" x14ac:dyDescent="0.2">
      <c r="A25" s="642"/>
      <c r="B25" s="642"/>
      <c r="C25" s="642"/>
      <c r="D25" s="642"/>
      <c r="E25" s="345">
        <v>15</v>
      </c>
      <c r="F25" s="646" t="s">
        <v>401</v>
      </c>
      <c r="G25" s="602"/>
      <c r="H25" s="367"/>
      <c r="I25" s="326"/>
      <c r="J25" s="326"/>
      <c r="K25" s="327"/>
    </row>
    <row r="26" spans="1:13" ht="49.5" customHeight="1" x14ac:dyDescent="0.2">
      <c r="A26" s="642"/>
      <c r="B26" s="642"/>
      <c r="C26" s="642"/>
      <c r="D26" s="642"/>
      <c r="E26" s="345">
        <v>16</v>
      </c>
      <c r="F26" s="646" t="s">
        <v>402</v>
      </c>
      <c r="G26" s="602"/>
      <c r="H26" s="367"/>
      <c r="I26" s="326"/>
      <c r="J26" s="326"/>
      <c r="K26" s="327"/>
      <c r="M26" s="389"/>
    </row>
    <row r="27" spans="1:13" ht="49.5" customHeight="1" x14ac:dyDescent="0.2">
      <c r="A27" s="642"/>
      <c r="B27" s="642"/>
      <c r="C27" s="642"/>
      <c r="D27" s="642"/>
      <c r="E27" s="345">
        <v>17</v>
      </c>
      <c r="F27" s="601" t="s">
        <v>415</v>
      </c>
      <c r="G27" s="602"/>
      <c r="H27" s="603"/>
      <c r="I27" s="604"/>
      <c r="J27" s="604"/>
      <c r="K27" s="605"/>
    </row>
    <row r="28" spans="1:13" ht="49.5" customHeight="1" x14ac:dyDescent="0.2">
      <c r="A28" s="370"/>
      <c r="B28" s="370"/>
      <c r="C28" s="370"/>
      <c r="D28" s="370"/>
      <c r="E28" s="345">
        <v>18</v>
      </c>
      <c r="F28" s="647" t="s">
        <v>527</v>
      </c>
      <c r="G28" s="648"/>
      <c r="H28" s="649"/>
      <c r="I28" s="650"/>
      <c r="J28" s="650"/>
      <c r="K28" s="650"/>
    </row>
    <row r="29" spans="1:13" ht="51.75" customHeight="1" x14ac:dyDescent="0.2">
      <c r="A29" s="668" t="s">
        <v>7</v>
      </c>
      <c r="B29" s="668" t="s">
        <v>63</v>
      </c>
      <c r="C29" s="613" t="s">
        <v>66</v>
      </c>
      <c r="D29" s="613"/>
      <c r="E29" s="340"/>
      <c r="F29" s="612" t="s">
        <v>258</v>
      </c>
      <c r="G29" s="613"/>
      <c r="H29" s="614" t="s">
        <v>259</v>
      </c>
      <c r="I29" s="615"/>
      <c r="J29" s="615"/>
      <c r="K29" s="616"/>
    </row>
    <row r="30" spans="1:13" ht="48.75" customHeight="1" x14ac:dyDescent="0.2">
      <c r="A30" s="668"/>
      <c r="B30" s="668"/>
      <c r="C30" s="662" t="s">
        <v>416</v>
      </c>
      <c r="D30" s="605"/>
      <c r="E30" s="339"/>
      <c r="F30" s="606" t="s">
        <v>479</v>
      </c>
      <c r="G30" s="607"/>
      <c r="H30" s="606" t="s">
        <v>417</v>
      </c>
      <c r="I30" s="608"/>
      <c r="J30" s="608"/>
      <c r="K30" s="607"/>
    </row>
    <row r="31" spans="1:13" ht="51" customHeight="1" x14ac:dyDescent="0.2">
      <c r="A31" s="668"/>
      <c r="B31" s="668"/>
      <c r="C31" s="662" t="s">
        <v>418</v>
      </c>
      <c r="D31" s="605"/>
      <c r="E31" s="339"/>
      <c r="F31" s="606" t="s">
        <v>419</v>
      </c>
      <c r="G31" s="607"/>
      <c r="H31" s="606" t="s">
        <v>420</v>
      </c>
      <c r="I31" s="608"/>
      <c r="J31" s="608"/>
      <c r="K31" s="607"/>
    </row>
    <row r="32" spans="1:13" ht="66.75" customHeight="1" x14ac:dyDescent="0.2">
      <c r="A32" s="668"/>
      <c r="B32" s="668"/>
      <c r="C32" s="659" t="s">
        <v>421</v>
      </c>
      <c r="D32" s="605"/>
      <c r="E32" s="339"/>
      <c r="F32" s="606" t="s">
        <v>422</v>
      </c>
      <c r="G32" s="607"/>
      <c r="H32" s="606" t="s">
        <v>423</v>
      </c>
      <c r="I32" s="608"/>
      <c r="J32" s="608"/>
      <c r="K32" s="607"/>
    </row>
    <row r="33" spans="1:13" ht="49.5" customHeight="1" x14ac:dyDescent="0.25">
      <c r="A33" s="668"/>
      <c r="B33" s="668"/>
      <c r="C33" s="660" t="s">
        <v>424</v>
      </c>
      <c r="D33" s="605"/>
      <c r="E33" s="339"/>
      <c r="F33" s="606" t="s">
        <v>545</v>
      </c>
      <c r="G33" s="607"/>
      <c r="H33" s="606"/>
      <c r="I33" s="608"/>
      <c r="J33" s="608"/>
      <c r="K33" s="607"/>
    </row>
    <row r="34" spans="1:13" ht="51" customHeight="1" x14ac:dyDescent="0.2">
      <c r="A34" s="668"/>
      <c r="B34" s="668"/>
      <c r="C34" s="661" t="s">
        <v>425</v>
      </c>
      <c r="D34" s="605"/>
      <c r="E34" s="339"/>
      <c r="F34" s="606" t="s">
        <v>525</v>
      </c>
      <c r="G34" s="607"/>
      <c r="H34" s="643"/>
      <c r="I34" s="608"/>
      <c r="J34" s="608"/>
      <c r="K34" s="607"/>
    </row>
    <row r="35" spans="1:13" ht="52.5" customHeight="1" x14ac:dyDescent="0.2">
      <c r="A35" s="668"/>
      <c r="B35" s="668"/>
      <c r="C35" s="662" t="s">
        <v>426</v>
      </c>
      <c r="D35" s="605"/>
      <c r="E35" s="339"/>
      <c r="F35" s="606" t="s">
        <v>427</v>
      </c>
      <c r="G35" s="607"/>
      <c r="H35" s="643"/>
      <c r="I35" s="608"/>
      <c r="J35" s="608"/>
      <c r="K35" s="607"/>
    </row>
    <row r="36" spans="1:13" ht="47.25" customHeight="1" x14ac:dyDescent="0.2">
      <c r="A36" s="668"/>
      <c r="B36" s="668"/>
      <c r="C36" s="662" t="s">
        <v>428</v>
      </c>
      <c r="D36" s="605"/>
      <c r="E36" s="339"/>
      <c r="F36" s="606" t="s">
        <v>429</v>
      </c>
      <c r="G36" s="607"/>
      <c r="H36" s="643"/>
      <c r="I36" s="608"/>
      <c r="J36" s="608"/>
      <c r="K36" s="607"/>
    </row>
    <row r="37" spans="1:13" ht="66.75" customHeight="1" x14ac:dyDescent="0.2">
      <c r="A37" s="668"/>
      <c r="B37" s="668"/>
      <c r="C37" s="661" t="s">
        <v>430</v>
      </c>
      <c r="D37" s="605"/>
      <c r="E37" s="339"/>
      <c r="F37" s="606" t="s">
        <v>482</v>
      </c>
      <c r="G37" s="607"/>
      <c r="H37" s="643"/>
      <c r="I37" s="608"/>
      <c r="J37" s="608"/>
      <c r="K37" s="607"/>
    </row>
    <row r="38" spans="1:13" ht="51" customHeight="1" x14ac:dyDescent="0.2">
      <c r="A38" s="668"/>
      <c r="B38" s="668"/>
      <c r="C38" s="662" t="s">
        <v>431</v>
      </c>
      <c r="D38" s="605"/>
      <c r="E38" s="339"/>
      <c r="F38" s="643" t="s">
        <v>432</v>
      </c>
      <c r="G38" s="607"/>
      <c r="H38" s="643"/>
      <c r="I38" s="608"/>
      <c r="J38" s="608"/>
      <c r="K38" s="607"/>
    </row>
    <row r="39" spans="1:13" ht="73.5" customHeight="1" x14ac:dyDescent="0.2">
      <c r="A39" s="668"/>
      <c r="B39" s="668"/>
      <c r="C39" s="594" t="s">
        <v>476</v>
      </c>
      <c r="D39" s="595"/>
      <c r="E39" s="326"/>
      <c r="F39" s="606" t="s">
        <v>529</v>
      </c>
      <c r="G39" s="607"/>
      <c r="H39" s="384"/>
      <c r="I39" s="348"/>
      <c r="J39" s="348"/>
      <c r="K39" s="349"/>
    </row>
    <row r="40" spans="1:13" ht="64.5" customHeight="1" x14ac:dyDescent="0.2">
      <c r="A40" s="668"/>
      <c r="B40" s="668"/>
      <c r="C40" s="594" t="s">
        <v>512</v>
      </c>
      <c r="D40" s="595"/>
      <c r="E40" s="339"/>
      <c r="F40" s="606" t="s">
        <v>433</v>
      </c>
      <c r="G40" s="607"/>
      <c r="H40" s="384"/>
      <c r="I40" s="348"/>
      <c r="J40" s="348"/>
      <c r="K40" s="349"/>
    </row>
    <row r="41" spans="1:13" ht="67.5" customHeight="1" x14ac:dyDescent="0.2">
      <c r="A41" s="668"/>
      <c r="B41" s="668"/>
      <c r="C41" s="594" t="s">
        <v>531</v>
      </c>
      <c r="D41" s="595"/>
      <c r="E41" s="339"/>
      <c r="F41" s="606" t="s">
        <v>434</v>
      </c>
      <c r="G41" s="607"/>
      <c r="H41" s="384"/>
      <c r="I41" s="348"/>
      <c r="J41" s="348"/>
      <c r="K41" s="349"/>
    </row>
    <row r="42" spans="1:13" ht="67.5" customHeight="1" x14ac:dyDescent="0.2">
      <c r="A42" s="668"/>
      <c r="B42" s="668"/>
      <c r="C42" s="362"/>
      <c r="D42" s="361"/>
      <c r="E42" s="360"/>
      <c r="F42" s="663" t="s">
        <v>435</v>
      </c>
      <c r="G42" s="607"/>
      <c r="H42" s="384"/>
      <c r="I42" s="348"/>
      <c r="J42" s="348"/>
      <c r="K42" s="349"/>
    </row>
    <row r="43" spans="1:13" ht="67.5" customHeight="1" x14ac:dyDescent="0.2">
      <c r="A43" s="668"/>
      <c r="B43" s="668"/>
      <c r="C43" s="362"/>
      <c r="D43" s="361"/>
      <c r="E43" s="360"/>
      <c r="F43" s="606" t="s">
        <v>534</v>
      </c>
      <c r="G43" s="664"/>
      <c r="H43" s="384"/>
      <c r="I43" s="348"/>
      <c r="J43" s="348"/>
      <c r="K43" s="349"/>
    </row>
    <row r="44" spans="1:13" ht="67.5" customHeight="1" x14ac:dyDescent="0.2">
      <c r="A44" s="668"/>
      <c r="B44" s="668"/>
      <c r="C44" s="386"/>
      <c r="D44" s="369"/>
      <c r="E44" s="368"/>
      <c r="F44" s="666" t="s">
        <v>520</v>
      </c>
      <c r="G44" s="667"/>
      <c r="H44" s="384"/>
      <c r="I44" s="348"/>
      <c r="J44" s="348"/>
      <c r="K44" s="349"/>
    </row>
    <row r="45" spans="1:13" ht="67.5" customHeight="1" x14ac:dyDescent="0.2">
      <c r="A45" s="668"/>
      <c r="B45" s="668"/>
      <c r="C45" s="365"/>
      <c r="D45" s="366"/>
      <c r="E45" s="366"/>
      <c r="F45" s="665" t="s">
        <v>513</v>
      </c>
      <c r="G45" s="665"/>
      <c r="H45" s="387"/>
      <c r="I45" s="388"/>
      <c r="J45" s="388"/>
      <c r="K45" s="388"/>
      <c r="M45" s="389"/>
    </row>
    <row r="46" spans="1:13" ht="120.75" customHeight="1" x14ac:dyDescent="0.2">
      <c r="A46" s="668"/>
      <c r="B46" s="371"/>
      <c r="C46" s="365"/>
      <c r="D46" s="366"/>
      <c r="E46" s="366"/>
      <c r="F46" s="596" t="s">
        <v>533</v>
      </c>
      <c r="G46" s="597"/>
      <c r="H46" s="387"/>
      <c r="I46" s="388"/>
      <c r="J46" s="388"/>
      <c r="K46" s="388"/>
    </row>
    <row r="47" spans="1:13" ht="66" customHeight="1" x14ac:dyDescent="0.25">
      <c r="A47" s="668"/>
      <c r="B47" s="668" t="s">
        <v>62</v>
      </c>
      <c r="C47" s="674" t="s">
        <v>67</v>
      </c>
      <c r="D47" s="616"/>
      <c r="E47" s="342"/>
      <c r="F47" s="669" t="s">
        <v>260</v>
      </c>
      <c r="G47" s="670"/>
      <c r="H47" s="671" t="s">
        <v>261</v>
      </c>
      <c r="I47" s="672"/>
      <c r="J47" s="672"/>
      <c r="K47" s="673"/>
    </row>
    <row r="48" spans="1:13" ht="51.75" customHeight="1" x14ac:dyDescent="0.2">
      <c r="A48" s="668"/>
      <c r="B48" s="668"/>
      <c r="C48" s="675" t="s">
        <v>381</v>
      </c>
      <c r="D48" s="676"/>
      <c r="E48" s="346"/>
      <c r="F48" s="606" t="s">
        <v>436</v>
      </c>
      <c r="G48" s="607"/>
      <c r="H48" s="606" t="s">
        <v>437</v>
      </c>
      <c r="I48" s="608"/>
      <c r="J48" s="608"/>
      <c r="K48" s="607"/>
    </row>
    <row r="49" spans="1:11" ht="84" customHeight="1" x14ac:dyDescent="0.2">
      <c r="A49" s="668"/>
      <c r="B49" s="668"/>
      <c r="C49" s="675" t="s">
        <v>382</v>
      </c>
      <c r="D49" s="676" t="s">
        <v>382</v>
      </c>
      <c r="E49" s="346"/>
      <c r="F49" s="606" t="s">
        <v>438</v>
      </c>
      <c r="G49" s="607"/>
      <c r="H49" s="606" t="s">
        <v>439</v>
      </c>
      <c r="I49" s="608"/>
      <c r="J49" s="608"/>
      <c r="K49" s="607"/>
    </row>
    <row r="50" spans="1:11" ht="84.75" customHeight="1" x14ac:dyDescent="0.2">
      <c r="A50" s="668"/>
      <c r="B50" s="668"/>
      <c r="C50" s="675" t="s">
        <v>383</v>
      </c>
      <c r="D50" s="676" t="s">
        <v>383</v>
      </c>
      <c r="E50" s="346"/>
      <c r="F50" s="606" t="s">
        <v>440</v>
      </c>
      <c r="G50" s="607"/>
      <c r="H50" s="606" t="s">
        <v>485</v>
      </c>
      <c r="I50" s="608"/>
      <c r="J50" s="608"/>
      <c r="K50" s="607"/>
    </row>
    <row r="51" spans="1:11" ht="71.25" customHeight="1" x14ac:dyDescent="0.2">
      <c r="A51" s="668"/>
      <c r="B51" s="668"/>
      <c r="C51" s="675" t="s">
        <v>384</v>
      </c>
      <c r="D51" s="676" t="s">
        <v>384</v>
      </c>
      <c r="E51" s="346"/>
      <c r="F51" s="606" t="s">
        <v>475</v>
      </c>
      <c r="G51" s="658"/>
      <c r="H51" s="643"/>
      <c r="I51" s="608"/>
      <c r="J51" s="608"/>
      <c r="K51" s="607"/>
    </row>
    <row r="52" spans="1:11" ht="45.75" customHeight="1" x14ac:dyDescent="0.2">
      <c r="A52" s="668"/>
      <c r="B52" s="668"/>
      <c r="C52" s="675" t="s">
        <v>385</v>
      </c>
      <c r="D52" s="676" t="s">
        <v>385</v>
      </c>
      <c r="E52" s="347"/>
      <c r="F52" s="652" t="s">
        <v>469</v>
      </c>
      <c r="G52" s="653"/>
      <c r="H52" s="654"/>
      <c r="I52" s="655"/>
      <c r="J52" s="655"/>
      <c r="K52" s="656"/>
    </row>
    <row r="53" spans="1:11" x14ac:dyDescent="0.2">
      <c r="C53" s="303"/>
      <c r="D53" s="303"/>
      <c r="E53" s="343"/>
      <c r="F53" s="651"/>
      <c r="G53" s="651"/>
      <c r="H53" s="651"/>
      <c r="I53" s="651"/>
      <c r="J53" s="651"/>
      <c r="K53" s="651"/>
    </row>
    <row r="54" spans="1:11" ht="18.75" customHeight="1" x14ac:dyDescent="0.2">
      <c r="C54" s="303"/>
      <c r="D54" s="303"/>
      <c r="E54" s="343"/>
      <c r="F54" s="657"/>
      <c r="G54" s="657"/>
      <c r="H54" s="657"/>
      <c r="I54" s="657"/>
      <c r="J54" s="657"/>
      <c r="K54" s="657"/>
    </row>
    <row r="55" spans="1:11" ht="14.25" customHeight="1" x14ac:dyDescent="0.2">
      <c r="F55" s="644"/>
      <c r="G55" s="644"/>
      <c r="H55" s="644"/>
      <c r="I55" s="644"/>
      <c r="J55" s="644"/>
      <c r="K55" s="644"/>
    </row>
    <row r="56" spans="1:11" ht="14.25" customHeight="1" x14ac:dyDescent="0.2">
      <c r="F56" s="644"/>
      <c r="G56" s="644"/>
      <c r="H56" s="644"/>
      <c r="I56" s="644"/>
      <c r="J56" s="644"/>
      <c r="K56" s="644"/>
    </row>
    <row r="57" spans="1:11" ht="14.25" customHeight="1" x14ac:dyDescent="0.2">
      <c r="F57" s="644"/>
      <c r="G57" s="644"/>
      <c r="H57" s="644"/>
      <c r="I57" s="644"/>
      <c r="J57" s="644"/>
      <c r="K57" s="644"/>
    </row>
    <row r="58" spans="1:11" x14ac:dyDescent="0.2">
      <c r="F58" s="644"/>
      <c r="G58" s="644"/>
      <c r="H58" s="644"/>
      <c r="I58" s="644"/>
      <c r="J58" s="644"/>
      <c r="K58" s="644"/>
    </row>
    <row r="59" spans="1:11" x14ac:dyDescent="0.2">
      <c r="F59" s="644"/>
      <c r="G59" s="644"/>
      <c r="H59" s="644"/>
      <c r="I59" s="644"/>
      <c r="J59" s="644"/>
      <c r="K59" s="644"/>
    </row>
    <row r="60" spans="1:11" x14ac:dyDescent="0.2">
      <c r="F60" s="644"/>
      <c r="G60" s="644"/>
      <c r="H60" s="644"/>
      <c r="I60" s="644"/>
      <c r="J60" s="644"/>
      <c r="K60" s="644"/>
    </row>
    <row r="61" spans="1:11" x14ac:dyDescent="0.2">
      <c r="F61" s="644"/>
      <c r="G61" s="644"/>
      <c r="H61" s="644"/>
      <c r="I61" s="644"/>
      <c r="J61" s="644"/>
      <c r="K61" s="644"/>
    </row>
    <row r="62" spans="1:11" x14ac:dyDescent="0.2">
      <c r="F62" s="644"/>
      <c r="G62" s="644"/>
      <c r="H62" s="644"/>
      <c r="I62" s="644"/>
      <c r="J62" s="644"/>
      <c r="K62" s="644"/>
    </row>
    <row r="63" spans="1:11" x14ac:dyDescent="0.2">
      <c r="F63" s="644"/>
      <c r="G63" s="644"/>
      <c r="H63" s="644"/>
      <c r="I63" s="644"/>
      <c r="J63" s="644"/>
      <c r="K63" s="644"/>
    </row>
    <row r="64" spans="1:11" x14ac:dyDescent="0.2">
      <c r="F64" s="644"/>
      <c r="G64" s="644"/>
      <c r="H64" s="644"/>
      <c r="I64" s="644"/>
      <c r="J64" s="644"/>
      <c r="K64" s="644"/>
    </row>
    <row r="65" spans="6:11" x14ac:dyDescent="0.2">
      <c r="F65" s="644"/>
      <c r="G65" s="644"/>
      <c r="H65" s="644"/>
      <c r="I65" s="644"/>
      <c r="J65" s="644"/>
      <c r="K65" s="644"/>
    </row>
    <row r="66" spans="6:11" x14ac:dyDescent="0.2">
      <c r="F66" s="644"/>
      <c r="G66" s="644"/>
      <c r="H66" s="644"/>
      <c r="I66" s="644"/>
      <c r="J66" s="644"/>
      <c r="K66" s="644"/>
    </row>
    <row r="67" spans="6:11" x14ac:dyDescent="0.2">
      <c r="F67" s="644"/>
      <c r="G67" s="644"/>
      <c r="H67" s="644"/>
      <c r="I67" s="644"/>
      <c r="J67" s="644"/>
      <c r="K67" s="644"/>
    </row>
    <row r="68" spans="6:11" x14ac:dyDescent="0.2">
      <c r="F68" s="644"/>
      <c r="G68" s="644"/>
      <c r="H68" s="644"/>
      <c r="I68" s="644"/>
      <c r="J68" s="644"/>
      <c r="K68" s="644"/>
    </row>
    <row r="69" spans="6:11" x14ac:dyDescent="0.2">
      <c r="F69" s="644"/>
      <c r="G69" s="644"/>
      <c r="H69" s="644"/>
      <c r="I69" s="644"/>
      <c r="J69" s="644"/>
      <c r="K69" s="644"/>
    </row>
    <row r="70" spans="6:11" x14ac:dyDescent="0.2">
      <c r="F70" s="644"/>
      <c r="G70" s="644"/>
      <c r="H70" s="644"/>
      <c r="I70" s="644"/>
      <c r="J70" s="644"/>
      <c r="K70" s="644"/>
    </row>
    <row r="71" spans="6:11" x14ac:dyDescent="0.2">
      <c r="F71" s="644"/>
      <c r="G71" s="644"/>
      <c r="H71" s="644"/>
      <c r="I71" s="644"/>
      <c r="J71" s="644"/>
      <c r="K71" s="644"/>
    </row>
    <row r="72" spans="6:11" x14ac:dyDescent="0.2">
      <c r="F72" s="644"/>
      <c r="G72" s="644"/>
      <c r="H72" s="644"/>
      <c r="I72" s="644"/>
      <c r="J72" s="644"/>
      <c r="K72" s="644"/>
    </row>
    <row r="73" spans="6:11" x14ac:dyDescent="0.2">
      <c r="F73" s="644"/>
      <c r="G73" s="644"/>
      <c r="H73" s="644"/>
      <c r="I73" s="644"/>
      <c r="J73" s="644"/>
      <c r="K73" s="644"/>
    </row>
    <row r="74" spans="6:11" x14ac:dyDescent="0.2">
      <c r="F74" s="644"/>
      <c r="G74" s="644"/>
      <c r="H74" s="644"/>
      <c r="I74" s="644"/>
      <c r="J74" s="644"/>
      <c r="K74" s="644"/>
    </row>
    <row r="75" spans="6:11" x14ac:dyDescent="0.2">
      <c r="F75" s="644"/>
      <c r="G75" s="644"/>
      <c r="H75" s="644"/>
      <c r="I75" s="644"/>
      <c r="J75" s="644"/>
      <c r="K75" s="644"/>
    </row>
    <row r="76" spans="6:11" x14ac:dyDescent="0.2">
      <c r="F76" s="644"/>
      <c r="G76" s="644"/>
      <c r="H76" s="644"/>
      <c r="I76" s="644"/>
      <c r="J76" s="644"/>
      <c r="K76" s="644"/>
    </row>
    <row r="77" spans="6:11" x14ac:dyDescent="0.2">
      <c r="F77" s="644"/>
      <c r="G77" s="644"/>
      <c r="H77" s="644"/>
      <c r="I77" s="644"/>
      <c r="J77" s="644"/>
      <c r="K77" s="644"/>
    </row>
    <row r="78" spans="6:11" x14ac:dyDescent="0.2">
      <c r="F78" s="644"/>
      <c r="G78" s="644"/>
      <c r="H78" s="644"/>
      <c r="I78" s="644"/>
      <c r="J78" s="644"/>
      <c r="K78" s="644"/>
    </row>
    <row r="79" spans="6:11" x14ac:dyDescent="0.2">
      <c r="F79" s="644"/>
      <c r="G79" s="644"/>
      <c r="H79" s="644"/>
      <c r="I79" s="644"/>
      <c r="J79" s="644"/>
      <c r="K79" s="644"/>
    </row>
    <row r="80" spans="6:11" x14ac:dyDescent="0.2">
      <c r="F80" s="644"/>
      <c r="G80" s="644"/>
      <c r="H80" s="644"/>
      <c r="I80" s="644"/>
      <c r="J80" s="644"/>
      <c r="K80" s="644"/>
    </row>
    <row r="81" spans="6:11" x14ac:dyDescent="0.2">
      <c r="F81" s="644"/>
      <c r="G81" s="644"/>
      <c r="H81" s="644"/>
      <c r="I81" s="644"/>
      <c r="J81" s="644"/>
      <c r="K81" s="644"/>
    </row>
    <row r="82" spans="6:11" x14ac:dyDescent="0.2">
      <c r="F82" s="644"/>
      <c r="G82" s="644"/>
      <c r="H82" s="644"/>
      <c r="I82" s="644"/>
      <c r="J82" s="644"/>
      <c r="K82" s="644"/>
    </row>
    <row r="83" spans="6:11" x14ac:dyDescent="0.2">
      <c r="F83" s="644"/>
      <c r="G83" s="644"/>
      <c r="H83" s="644"/>
      <c r="I83" s="644"/>
      <c r="J83" s="644"/>
      <c r="K83" s="644"/>
    </row>
    <row r="84" spans="6:11" x14ac:dyDescent="0.2">
      <c r="F84" s="644"/>
      <c r="G84" s="644"/>
      <c r="H84" s="644"/>
      <c r="I84" s="644"/>
      <c r="J84" s="644"/>
      <c r="K84" s="644"/>
    </row>
    <row r="85" spans="6:11" x14ac:dyDescent="0.2">
      <c r="F85" s="644"/>
      <c r="G85" s="644"/>
      <c r="H85" s="644"/>
      <c r="I85" s="644"/>
      <c r="J85" s="644"/>
      <c r="K85" s="644"/>
    </row>
    <row r="86" spans="6:11" x14ac:dyDescent="0.2">
      <c r="F86" s="644"/>
      <c r="G86" s="644"/>
      <c r="H86" s="644"/>
      <c r="I86" s="644"/>
      <c r="J86" s="644"/>
      <c r="K86" s="644"/>
    </row>
    <row r="87" spans="6:11" x14ac:dyDescent="0.2">
      <c r="F87" s="644"/>
      <c r="G87" s="644"/>
      <c r="H87" s="644"/>
      <c r="I87" s="644"/>
      <c r="J87" s="644"/>
      <c r="K87" s="644"/>
    </row>
    <row r="88" spans="6:11" x14ac:dyDescent="0.2">
      <c r="F88" s="644"/>
      <c r="G88" s="644"/>
      <c r="H88" s="644"/>
      <c r="I88" s="644"/>
      <c r="J88" s="644"/>
      <c r="K88" s="644"/>
    </row>
    <row r="89" spans="6:11" x14ac:dyDescent="0.2">
      <c r="F89" s="644"/>
      <c r="G89" s="644"/>
      <c r="H89" s="644"/>
      <c r="I89" s="644"/>
      <c r="J89" s="644"/>
      <c r="K89" s="644"/>
    </row>
    <row r="90" spans="6:11" x14ac:dyDescent="0.2">
      <c r="F90" s="644"/>
      <c r="G90" s="644"/>
      <c r="H90" s="644"/>
      <c r="I90" s="644"/>
      <c r="J90" s="644"/>
      <c r="K90" s="644"/>
    </row>
    <row r="91" spans="6:11" x14ac:dyDescent="0.2">
      <c r="F91" s="644"/>
      <c r="G91" s="644"/>
      <c r="H91" s="644"/>
      <c r="I91" s="644"/>
      <c r="J91" s="644"/>
      <c r="K91" s="644"/>
    </row>
    <row r="92" spans="6:11" x14ac:dyDescent="0.2">
      <c r="F92" s="644"/>
      <c r="G92" s="644"/>
      <c r="H92" s="644"/>
      <c r="I92" s="644"/>
      <c r="J92" s="644"/>
      <c r="K92" s="644"/>
    </row>
    <row r="93" spans="6:11" x14ac:dyDescent="0.2">
      <c r="F93" s="644"/>
      <c r="G93" s="644"/>
      <c r="H93" s="644"/>
      <c r="I93" s="644"/>
      <c r="J93" s="644"/>
      <c r="K93" s="644"/>
    </row>
    <row r="94" spans="6:11" x14ac:dyDescent="0.2">
      <c r="F94" s="644"/>
      <c r="G94" s="644"/>
      <c r="H94" s="644"/>
      <c r="I94" s="644"/>
      <c r="J94" s="644"/>
      <c r="K94" s="644"/>
    </row>
    <row r="95" spans="6:11" x14ac:dyDescent="0.2">
      <c r="F95" s="644"/>
      <c r="G95" s="644"/>
      <c r="H95" s="644"/>
      <c r="I95" s="644"/>
      <c r="J95" s="644"/>
      <c r="K95" s="644"/>
    </row>
    <row r="96" spans="6:11" x14ac:dyDescent="0.2">
      <c r="F96" s="644"/>
      <c r="G96" s="644"/>
      <c r="H96" s="644"/>
      <c r="I96" s="644"/>
      <c r="J96" s="644"/>
      <c r="K96" s="644"/>
    </row>
    <row r="97" spans="6:11" x14ac:dyDescent="0.2">
      <c r="F97" s="644"/>
      <c r="G97" s="644"/>
      <c r="H97" s="644"/>
      <c r="I97" s="644"/>
      <c r="J97" s="644"/>
      <c r="K97" s="644"/>
    </row>
    <row r="98" spans="6:11" x14ac:dyDescent="0.2">
      <c r="F98" s="644"/>
      <c r="G98" s="644"/>
      <c r="H98" s="644"/>
      <c r="I98" s="644"/>
      <c r="J98" s="644"/>
      <c r="K98" s="644"/>
    </row>
    <row r="99" spans="6:11" x14ac:dyDescent="0.2">
      <c r="F99" s="644"/>
      <c r="G99" s="644"/>
      <c r="H99" s="644"/>
      <c r="I99" s="644"/>
      <c r="J99" s="644"/>
      <c r="K99" s="644"/>
    </row>
    <row r="100" spans="6:11" x14ac:dyDescent="0.2">
      <c r="F100" s="644"/>
      <c r="G100" s="644"/>
      <c r="H100" s="644"/>
      <c r="I100" s="644"/>
      <c r="J100" s="644"/>
      <c r="K100" s="644"/>
    </row>
    <row r="101" spans="6:11" x14ac:dyDescent="0.2">
      <c r="F101" s="644"/>
      <c r="G101" s="644"/>
      <c r="H101" s="644"/>
      <c r="I101" s="644"/>
      <c r="J101" s="644"/>
      <c r="K101" s="644"/>
    </row>
    <row r="102" spans="6:11" x14ac:dyDescent="0.2">
      <c r="F102" s="644"/>
      <c r="G102" s="644"/>
      <c r="H102" s="644"/>
      <c r="I102" s="644"/>
      <c r="J102" s="644"/>
      <c r="K102" s="644"/>
    </row>
    <row r="103" spans="6:11" x14ac:dyDescent="0.2">
      <c r="F103" s="644"/>
      <c r="G103" s="644"/>
      <c r="H103" s="644"/>
      <c r="I103" s="644"/>
      <c r="J103" s="644"/>
      <c r="K103" s="644"/>
    </row>
    <row r="104" spans="6:11" x14ac:dyDescent="0.2">
      <c r="F104" s="644"/>
      <c r="G104" s="644"/>
      <c r="H104" s="644"/>
      <c r="I104" s="644"/>
      <c r="J104" s="644"/>
      <c r="K104" s="644"/>
    </row>
    <row r="105" spans="6:11" x14ac:dyDescent="0.2">
      <c r="F105" s="644"/>
      <c r="G105" s="644"/>
      <c r="H105" s="644"/>
      <c r="I105" s="644"/>
      <c r="J105" s="644"/>
      <c r="K105" s="644"/>
    </row>
    <row r="106" spans="6:11" x14ac:dyDescent="0.2">
      <c r="F106" s="644"/>
      <c r="G106" s="644"/>
      <c r="H106" s="644"/>
      <c r="I106" s="644"/>
      <c r="J106" s="644"/>
      <c r="K106" s="644"/>
    </row>
    <row r="107" spans="6:11" x14ac:dyDescent="0.2">
      <c r="F107" s="644"/>
      <c r="G107" s="644"/>
      <c r="H107" s="644"/>
      <c r="I107" s="644"/>
      <c r="J107" s="644"/>
      <c r="K107" s="644"/>
    </row>
    <row r="108" spans="6:11" x14ac:dyDescent="0.2">
      <c r="F108" s="644"/>
      <c r="G108" s="644"/>
      <c r="H108" s="644"/>
      <c r="I108" s="644"/>
      <c r="J108" s="644"/>
      <c r="K108" s="644"/>
    </row>
    <row r="109" spans="6:11" x14ac:dyDescent="0.2">
      <c r="F109" s="644"/>
      <c r="G109" s="644"/>
      <c r="H109" s="644"/>
      <c r="I109" s="644"/>
      <c r="J109" s="644"/>
      <c r="K109" s="644"/>
    </row>
    <row r="110" spans="6:11" x14ac:dyDescent="0.2">
      <c r="F110" s="644"/>
      <c r="G110" s="644"/>
      <c r="H110" s="644"/>
      <c r="I110" s="644"/>
      <c r="J110" s="644"/>
      <c r="K110" s="644"/>
    </row>
    <row r="111" spans="6:11" x14ac:dyDescent="0.2">
      <c r="F111" s="644"/>
      <c r="G111" s="644"/>
      <c r="H111" s="644"/>
      <c r="I111" s="644"/>
      <c r="J111" s="644"/>
      <c r="K111" s="644"/>
    </row>
    <row r="112" spans="6:11" x14ac:dyDescent="0.2">
      <c r="F112" s="644"/>
      <c r="G112" s="644"/>
      <c r="H112" s="644"/>
      <c r="I112" s="644"/>
      <c r="J112" s="644"/>
      <c r="K112" s="644"/>
    </row>
    <row r="113" spans="6:11" x14ac:dyDescent="0.2">
      <c r="F113" s="644"/>
      <c r="G113" s="644"/>
      <c r="H113" s="644"/>
      <c r="I113" s="644"/>
      <c r="J113" s="644"/>
      <c r="K113" s="644"/>
    </row>
    <row r="114" spans="6:11" x14ac:dyDescent="0.2">
      <c r="F114" s="644"/>
      <c r="G114" s="644"/>
      <c r="H114" s="644"/>
      <c r="I114" s="644"/>
      <c r="J114" s="644"/>
      <c r="K114" s="644"/>
    </row>
    <row r="115" spans="6:11" x14ac:dyDescent="0.2">
      <c r="F115" s="644"/>
      <c r="G115" s="644"/>
      <c r="H115" s="644"/>
      <c r="I115" s="644"/>
      <c r="J115" s="644"/>
      <c r="K115" s="644"/>
    </row>
    <row r="116" spans="6:11" x14ac:dyDescent="0.2">
      <c r="F116" s="644"/>
      <c r="G116" s="644"/>
      <c r="H116" s="644"/>
      <c r="I116" s="644"/>
      <c r="J116" s="644"/>
      <c r="K116" s="644"/>
    </row>
    <row r="117" spans="6:11" x14ac:dyDescent="0.2">
      <c r="F117" s="644"/>
      <c r="G117" s="644"/>
      <c r="H117" s="644"/>
      <c r="I117" s="644"/>
      <c r="J117" s="644"/>
      <c r="K117" s="644"/>
    </row>
    <row r="118" spans="6:11" x14ac:dyDescent="0.2">
      <c r="F118" s="644"/>
      <c r="G118" s="644"/>
      <c r="H118" s="644"/>
      <c r="I118" s="644"/>
      <c r="J118" s="644"/>
      <c r="K118" s="644"/>
    </row>
    <row r="119" spans="6:11" x14ac:dyDescent="0.2">
      <c r="F119" s="644"/>
      <c r="G119" s="644"/>
      <c r="H119" s="644"/>
      <c r="I119" s="644"/>
      <c r="J119" s="644"/>
      <c r="K119" s="644"/>
    </row>
    <row r="120" spans="6:11" x14ac:dyDescent="0.2">
      <c r="F120" s="644"/>
      <c r="G120" s="644"/>
      <c r="H120" s="644"/>
      <c r="I120" s="644"/>
      <c r="J120" s="644"/>
      <c r="K120" s="644"/>
    </row>
    <row r="121" spans="6:11" x14ac:dyDescent="0.2">
      <c r="F121" s="644"/>
      <c r="G121" s="644"/>
      <c r="H121" s="644"/>
      <c r="I121" s="644"/>
      <c r="J121" s="644"/>
      <c r="K121" s="644"/>
    </row>
    <row r="122" spans="6:11" x14ac:dyDescent="0.2">
      <c r="F122" s="644"/>
      <c r="G122" s="644"/>
      <c r="H122" s="644"/>
      <c r="I122" s="644"/>
      <c r="J122" s="644"/>
      <c r="K122" s="644"/>
    </row>
    <row r="123" spans="6:11" x14ac:dyDescent="0.2">
      <c r="F123" s="644"/>
      <c r="G123" s="644"/>
      <c r="H123" s="644"/>
      <c r="I123" s="644"/>
      <c r="J123" s="644"/>
      <c r="K123" s="644"/>
    </row>
    <row r="124" spans="6:11" x14ac:dyDescent="0.2">
      <c r="F124" s="644"/>
      <c r="G124" s="644"/>
      <c r="H124" s="644"/>
      <c r="I124" s="644"/>
      <c r="J124" s="644"/>
      <c r="K124" s="644"/>
    </row>
    <row r="125" spans="6:11" x14ac:dyDescent="0.2">
      <c r="F125" s="644"/>
      <c r="G125" s="644"/>
      <c r="H125" s="644"/>
      <c r="I125" s="644"/>
      <c r="J125" s="644"/>
      <c r="K125" s="644"/>
    </row>
    <row r="126" spans="6:11" x14ac:dyDescent="0.2">
      <c r="F126" s="644"/>
      <c r="G126" s="644"/>
      <c r="H126" s="644"/>
      <c r="I126" s="644"/>
      <c r="J126" s="644"/>
      <c r="K126" s="644"/>
    </row>
    <row r="127" spans="6:11" x14ac:dyDescent="0.2">
      <c r="F127" s="644"/>
      <c r="G127" s="644"/>
      <c r="H127" s="644"/>
      <c r="I127" s="644"/>
      <c r="J127" s="644"/>
      <c r="K127" s="644"/>
    </row>
    <row r="128" spans="6:11" x14ac:dyDescent="0.2">
      <c r="F128" s="644"/>
      <c r="G128" s="644"/>
      <c r="H128" s="644"/>
      <c r="I128" s="644"/>
      <c r="J128" s="644"/>
      <c r="K128" s="644"/>
    </row>
    <row r="129" spans="6:11" x14ac:dyDescent="0.2">
      <c r="F129" s="644"/>
      <c r="G129" s="644"/>
      <c r="H129" s="644"/>
      <c r="I129" s="644"/>
      <c r="J129" s="644"/>
      <c r="K129" s="644"/>
    </row>
    <row r="130" spans="6:11" x14ac:dyDescent="0.2">
      <c r="F130" s="644"/>
      <c r="G130" s="644"/>
      <c r="H130" s="644"/>
      <c r="I130" s="644"/>
      <c r="J130" s="644"/>
      <c r="K130" s="644"/>
    </row>
  </sheetData>
  <sheetProtection selectLockedCells="1"/>
  <mergeCells count="266">
    <mergeCell ref="A29:A52"/>
    <mergeCell ref="F47:G47"/>
    <mergeCell ref="H47:K47"/>
    <mergeCell ref="B47:B52"/>
    <mergeCell ref="C47:D47"/>
    <mergeCell ref="C29:D29"/>
    <mergeCell ref="B29:B45"/>
    <mergeCell ref="C30:D30"/>
    <mergeCell ref="C31:D31"/>
    <mergeCell ref="C50:D50"/>
    <mergeCell ref="C51:D51"/>
    <mergeCell ref="C52:D52"/>
    <mergeCell ref="C36:D36"/>
    <mergeCell ref="C37:D37"/>
    <mergeCell ref="C38:D38"/>
    <mergeCell ref="C48:D48"/>
    <mergeCell ref="C49:D49"/>
    <mergeCell ref="F37:G37"/>
    <mergeCell ref="H37:K37"/>
    <mergeCell ref="F38:G38"/>
    <mergeCell ref="H38:K38"/>
    <mergeCell ref="F39:G39"/>
    <mergeCell ref="F34:G34"/>
    <mergeCell ref="H34:K34"/>
    <mergeCell ref="F130:G130"/>
    <mergeCell ref="H130:K130"/>
    <mergeCell ref="H129:K129"/>
    <mergeCell ref="F117:G117"/>
    <mergeCell ref="H117:K117"/>
    <mergeCell ref="F118:G118"/>
    <mergeCell ref="H118:K118"/>
    <mergeCell ref="F119:G119"/>
    <mergeCell ref="H119:K119"/>
    <mergeCell ref="F129:G129"/>
    <mergeCell ref="F120:G120"/>
    <mergeCell ref="H120:K120"/>
    <mergeCell ref="F121:G121"/>
    <mergeCell ref="H121:K121"/>
    <mergeCell ref="F122:G122"/>
    <mergeCell ref="H122:K122"/>
    <mergeCell ref="F128:G128"/>
    <mergeCell ref="H128:K128"/>
    <mergeCell ref="F127:G127"/>
    <mergeCell ref="H127:K127"/>
    <mergeCell ref="H125:K125"/>
    <mergeCell ref="F126:G126"/>
    <mergeCell ref="H126:K126"/>
    <mergeCell ref="F124:G124"/>
    <mergeCell ref="C32:D32"/>
    <mergeCell ref="C33:D33"/>
    <mergeCell ref="C34:D34"/>
    <mergeCell ref="C35:D35"/>
    <mergeCell ref="F32:G32"/>
    <mergeCell ref="H102:K102"/>
    <mergeCell ref="F42:G42"/>
    <mergeCell ref="F43:G43"/>
    <mergeCell ref="C40:D40"/>
    <mergeCell ref="F45:G45"/>
    <mergeCell ref="F44:G44"/>
    <mergeCell ref="F41:G41"/>
    <mergeCell ref="F102:G102"/>
    <mergeCell ref="H93:K93"/>
    <mergeCell ref="H87:K87"/>
    <mergeCell ref="F88:G88"/>
    <mergeCell ref="H88:K88"/>
    <mergeCell ref="F89:G89"/>
    <mergeCell ref="H89:K89"/>
    <mergeCell ref="F84:G84"/>
    <mergeCell ref="H84:K84"/>
    <mergeCell ref="F85:G85"/>
    <mergeCell ref="H85:K85"/>
    <mergeCell ref="F86:G86"/>
    <mergeCell ref="H113:K113"/>
    <mergeCell ref="F110:G110"/>
    <mergeCell ref="H110:K110"/>
    <mergeCell ref="H111:K111"/>
    <mergeCell ref="F112:G112"/>
    <mergeCell ref="H112:K112"/>
    <mergeCell ref="F113:G113"/>
    <mergeCell ref="F123:G123"/>
    <mergeCell ref="H123:K123"/>
    <mergeCell ref="H124:K124"/>
    <mergeCell ref="F125:G125"/>
    <mergeCell ref="H116:K116"/>
    <mergeCell ref="H99:K99"/>
    <mergeCell ref="F100:G100"/>
    <mergeCell ref="H100:K100"/>
    <mergeCell ref="F101:G101"/>
    <mergeCell ref="H101:K101"/>
    <mergeCell ref="F96:G96"/>
    <mergeCell ref="H96:K96"/>
    <mergeCell ref="F97:G97"/>
    <mergeCell ref="H97:K97"/>
    <mergeCell ref="F98:G98"/>
    <mergeCell ref="H98:K98"/>
    <mergeCell ref="F99:G99"/>
    <mergeCell ref="F111:G111"/>
    <mergeCell ref="F105:G105"/>
    <mergeCell ref="F114:G114"/>
    <mergeCell ref="H114:K114"/>
    <mergeCell ref="F115:G115"/>
    <mergeCell ref="H115:K115"/>
    <mergeCell ref="F116:G116"/>
    <mergeCell ref="F108:G108"/>
    <mergeCell ref="H108:K108"/>
    <mergeCell ref="F109:G109"/>
    <mergeCell ref="H109:K109"/>
    <mergeCell ref="F94:G94"/>
    <mergeCell ref="H94:K94"/>
    <mergeCell ref="F95:G95"/>
    <mergeCell ref="H95:K95"/>
    <mergeCell ref="F90:G90"/>
    <mergeCell ref="H90:K90"/>
    <mergeCell ref="F91:G91"/>
    <mergeCell ref="H91:K91"/>
    <mergeCell ref="F92:G92"/>
    <mergeCell ref="H92:K92"/>
    <mergeCell ref="F93:G93"/>
    <mergeCell ref="H105:K105"/>
    <mergeCell ref="F106:G106"/>
    <mergeCell ref="H106:K106"/>
    <mergeCell ref="F107:G107"/>
    <mergeCell ref="H107:K107"/>
    <mergeCell ref="F103:G103"/>
    <mergeCell ref="H103:K103"/>
    <mergeCell ref="F104:G104"/>
    <mergeCell ref="H104:K104"/>
    <mergeCell ref="H86:K86"/>
    <mergeCell ref="F87:G87"/>
    <mergeCell ref="H81:K81"/>
    <mergeCell ref="F82:G82"/>
    <mergeCell ref="H82:K82"/>
    <mergeCell ref="F83:G83"/>
    <mergeCell ref="H83:K83"/>
    <mergeCell ref="F78:G78"/>
    <mergeCell ref="H78:K78"/>
    <mergeCell ref="F79:G79"/>
    <mergeCell ref="H79:K79"/>
    <mergeCell ref="F80:G80"/>
    <mergeCell ref="H80:K80"/>
    <mergeCell ref="F81:G81"/>
    <mergeCell ref="H75:K75"/>
    <mergeCell ref="F76:G76"/>
    <mergeCell ref="H76:K76"/>
    <mergeCell ref="F77:G77"/>
    <mergeCell ref="H77:K77"/>
    <mergeCell ref="F72:G72"/>
    <mergeCell ref="H72:K72"/>
    <mergeCell ref="F73:G73"/>
    <mergeCell ref="H73:K73"/>
    <mergeCell ref="F74:G74"/>
    <mergeCell ref="H74:K74"/>
    <mergeCell ref="F75:G75"/>
    <mergeCell ref="H69:K69"/>
    <mergeCell ref="F70:G70"/>
    <mergeCell ref="H70:K70"/>
    <mergeCell ref="F71:G71"/>
    <mergeCell ref="H71:K71"/>
    <mergeCell ref="F66:G66"/>
    <mergeCell ref="H66:K66"/>
    <mergeCell ref="F67:G67"/>
    <mergeCell ref="H67:K67"/>
    <mergeCell ref="F68:G68"/>
    <mergeCell ref="H68:K68"/>
    <mergeCell ref="F69:G69"/>
    <mergeCell ref="H63:K63"/>
    <mergeCell ref="F64:G64"/>
    <mergeCell ref="H64:K64"/>
    <mergeCell ref="F65:G65"/>
    <mergeCell ref="H65:K65"/>
    <mergeCell ref="F60:G60"/>
    <mergeCell ref="H60:K60"/>
    <mergeCell ref="F61:G61"/>
    <mergeCell ref="H61:K61"/>
    <mergeCell ref="F62:G62"/>
    <mergeCell ref="H62:K62"/>
    <mergeCell ref="F63:G63"/>
    <mergeCell ref="H59:K59"/>
    <mergeCell ref="F48:G48"/>
    <mergeCell ref="H48:K48"/>
    <mergeCell ref="F49:G49"/>
    <mergeCell ref="H49:K49"/>
    <mergeCell ref="F53:G53"/>
    <mergeCell ref="H53:K53"/>
    <mergeCell ref="F52:G52"/>
    <mergeCell ref="H52:K52"/>
    <mergeCell ref="F50:G50"/>
    <mergeCell ref="H50:K50"/>
    <mergeCell ref="F54:G54"/>
    <mergeCell ref="H54:K54"/>
    <mergeCell ref="F55:G55"/>
    <mergeCell ref="H57:K57"/>
    <mergeCell ref="F58:G58"/>
    <mergeCell ref="H58:K58"/>
    <mergeCell ref="F56:G56"/>
    <mergeCell ref="F57:G57"/>
    <mergeCell ref="F59:G59"/>
    <mergeCell ref="H56:K56"/>
    <mergeCell ref="F51:G51"/>
    <mergeCell ref="H51:K51"/>
    <mergeCell ref="H35:K35"/>
    <mergeCell ref="H36:K36"/>
    <mergeCell ref="F36:G36"/>
    <mergeCell ref="H55:K55"/>
    <mergeCell ref="F40:G40"/>
    <mergeCell ref="H13:K13"/>
    <mergeCell ref="F17:G17"/>
    <mergeCell ref="H17:K17"/>
    <mergeCell ref="F22:G22"/>
    <mergeCell ref="F23:G23"/>
    <mergeCell ref="H32:K32"/>
    <mergeCell ref="F24:G24"/>
    <mergeCell ref="F25:G25"/>
    <mergeCell ref="F26:G26"/>
    <mergeCell ref="F27:G27"/>
    <mergeCell ref="F28:G28"/>
    <mergeCell ref="H27:K27"/>
    <mergeCell ref="H22:K22"/>
    <mergeCell ref="F31:G31"/>
    <mergeCell ref="H31:K31"/>
    <mergeCell ref="H28:K28"/>
    <mergeCell ref="O1:O4"/>
    <mergeCell ref="I1:J1"/>
    <mergeCell ref="I2:J2"/>
    <mergeCell ref="I3:J3"/>
    <mergeCell ref="I4:J4"/>
    <mergeCell ref="F11:G11"/>
    <mergeCell ref="H11:K11"/>
    <mergeCell ref="F12:G12"/>
    <mergeCell ref="H12:K12"/>
    <mergeCell ref="F9:G9"/>
    <mergeCell ref="F10:G10"/>
    <mergeCell ref="H9:K9"/>
    <mergeCell ref="H10:K10"/>
    <mergeCell ref="A1:H2"/>
    <mergeCell ref="A3:H4"/>
    <mergeCell ref="A6:K7"/>
    <mergeCell ref="A5:K5"/>
    <mergeCell ref="K1:K4"/>
    <mergeCell ref="F8:K8"/>
    <mergeCell ref="A8:D27"/>
    <mergeCell ref="F13:G13"/>
    <mergeCell ref="C41:D41"/>
    <mergeCell ref="F46:G46"/>
    <mergeCell ref="C39:D39"/>
    <mergeCell ref="H20:K20"/>
    <mergeCell ref="F18:G18"/>
    <mergeCell ref="H18:K18"/>
    <mergeCell ref="F19:G19"/>
    <mergeCell ref="F14:G14"/>
    <mergeCell ref="H14:K14"/>
    <mergeCell ref="F15:G15"/>
    <mergeCell ref="H15:K15"/>
    <mergeCell ref="F16:G16"/>
    <mergeCell ref="H16:K16"/>
    <mergeCell ref="F21:G21"/>
    <mergeCell ref="F33:G33"/>
    <mergeCell ref="H33:K33"/>
    <mergeCell ref="F20:G20"/>
    <mergeCell ref="H19:K19"/>
    <mergeCell ref="F29:G29"/>
    <mergeCell ref="H29:K29"/>
    <mergeCell ref="F30:G30"/>
    <mergeCell ref="H30:K30"/>
    <mergeCell ref="H21:K21"/>
    <mergeCell ref="F35:G35"/>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vt:i4>
      </vt:variant>
    </vt:vector>
  </HeadingPairs>
  <TitlesOfParts>
    <vt:vector size="26"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GESTION</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MAPA DE RIESGO ADMON</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cp:revision/>
  <cp:lastPrinted>2022-05-25T13:06:32Z</cp:lastPrinted>
  <dcterms:created xsi:type="dcterms:W3CDTF">2014-12-30T19:27:19Z</dcterms:created>
  <dcterms:modified xsi:type="dcterms:W3CDTF">2022-11-10T18:27:22Z</dcterms:modified>
</cp:coreProperties>
</file>