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ORMA\Desktop\"/>
    </mc:Choice>
  </mc:AlternateContent>
  <bookViews>
    <workbookView xWindow="0" yWindow="0" windowWidth="20490" windowHeight="7350" tabRatio="763" firstSheet="18"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2)" sheetId="37"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J19" i="20" l="1"/>
  <c r="J22" i="20"/>
  <c r="J25" i="20"/>
  <c r="J28" i="20"/>
  <c r="J31" i="20"/>
  <c r="J34" i="20"/>
  <c r="J37" i="20"/>
  <c r="A13" i="22"/>
  <c r="R18" i="24" l="1"/>
  <c r="S18" i="24"/>
  <c r="R20" i="24"/>
  <c r="B1" i="34"/>
  <c r="F10" i="1"/>
  <c r="E10" i="1"/>
  <c r="A8" i="34"/>
  <c r="A6" i="34"/>
  <c r="S33" i="24"/>
  <c r="R33" i="24"/>
  <c r="R11" i="24"/>
  <c r="S28" i="24"/>
  <c r="S29" i="24"/>
  <c r="S30" i="24"/>
  <c r="S31" i="24"/>
  <c r="S32" i="24"/>
  <c r="R28" i="24"/>
  <c r="R29" i="24"/>
  <c r="R30" i="24"/>
  <c r="R31" i="24"/>
  <c r="R32" i="24"/>
  <c r="J214" i="29"/>
  <c r="J212" i="29"/>
  <c r="J210" i="29"/>
  <c r="J208" i="29"/>
  <c r="J193" i="29"/>
  <c r="J191" i="29"/>
  <c r="J189" i="29"/>
  <c r="J187" i="29"/>
  <c r="J171" i="29"/>
  <c r="J169" i="29"/>
  <c r="J167" i="29"/>
  <c r="K158" i="29" s="1"/>
  <c r="J165" i="29"/>
  <c r="J150" i="29"/>
  <c r="J148" i="29"/>
  <c r="J146" i="29"/>
  <c r="J144" i="29"/>
  <c r="J129" i="29"/>
  <c r="J127" i="29"/>
  <c r="J125" i="29"/>
  <c r="J123" i="29"/>
  <c r="J108" i="29"/>
  <c r="J106" i="29"/>
  <c r="J104" i="29"/>
  <c r="K95" i="29" s="1"/>
  <c r="J102" i="29"/>
  <c r="J87" i="29"/>
  <c r="J85" i="29"/>
  <c r="J83" i="29"/>
  <c r="J81" i="29"/>
  <c r="K74" i="29" s="1"/>
  <c r="J66" i="29"/>
  <c r="J64" i="29"/>
  <c r="J62" i="29"/>
  <c r="J60" i="29"/>
  <c r="J45" i="29"/>
  <c r="J43" i="29"/>
  <c r="J41" i="29"/>
  <c r="J39" i="29"/>
  <c r="J24" i="29"/>
  <c r="J22" i="29"/>
  <c r="J20" i="29"/>
  <c r="J18" i="29"/>
  <c r="J204" i="16"/>
  <c r="J202" i="16"/>
  <c r="J200" i="16"/>
  <c r="J198" i="16"/>
  <c r="J184" i="16"/>
  <c r="J182" i="16"/>
  <c r="J180" i="16"/>
  <c r="J178" i="16"/>
  <c r="K11" i="29"/>
  <c r="J163" i="16"/>
  <c r="J161" i="16"/>
  <c r="J159" i="16"/>
  <c r="J157" i="16"/>
  <c r="J143" i="16"/>
  <c r="J141" i="16"/>
  <c r="J139" i="16"/>
  <c r="J137" i="16"/>
  <c r="K131" i="16" s="1"/>
  <c r="K138" i="29" s="1"/>
  <c r="J123" i="16"/>
  <c r="J121" i="16"/>
  <c r="J119" i="16"/>
  <c r="J117" i="16"/>
  <c r="K111" i="16" s="1"/>
  <c r="K117" i="29" s="1"/>
  <c r="J103" i="16"/>
  <c r="J101" i="16"/>
  <c r="J99" i="16"/>
  <c r="J97" i="16"/>
  <c r="K91" i="16" s="1"/>
  <c r="K96" i="29" s="1"/>
  <c r="J83" i="16"/>
  <c r="J81" i="16"/>
  <c r="J79" i="16"/>
  <c r="J77" i="16"/>
  <c r="K71" i="16" s="1"/>
  <c r="K75" i="29" s="1"/>
  <c r="J63" i="16"/>
  <c r="J61" i="16"/>
  <c r="J59" i="16"/>
  <c r="J57" i="16"/>
  <c r="K51" i="16" s="1"/>
  <c r="K54" i="29" s="1"/>
  <c r="J43" i="16"/>
  <c r="K151" i="16"/>
  <c r="K159" i="29" s="1"/>
  <c r="J41" i="16"/>
  <c r="J39" i="16"/>
  <c r="J23" i="16"/>
  <c r="J21" i="16"/>
  <c r="J19" i="16"/>
  <c r="J37" i="16"/>
  <c r="K31" i="16"/>
  <c r="K33" i="29" s="1"/>
  <c r="J17" i="16"/>
  <c r="K11" i="16" s="1"/>
  <c r="K12" i="29" s="1"/>
  <c r="S11" i="8"/>
  <c r="T11" i="8" s="1"/>
  <c r="D32" i="16" s="1"/>
  <c r="R11" i="8"/>
  <c r="E45" i="26"/>
  <c r="E44" i="26"/>
  <c r="E43" i="26"/>
  <c r="E41" i="26"/>
  <c r="E40" i="26"/>
  <c r="E39" i="26"/>
  <c r="E37" i="26"/>
  <c r="E36" i="26"/>
  <c r="E35" i="26"/>
  <c r="E33" i="26"/>
  <c r="E32" i="26"/>
  <c r="E31" i="26"/>
  <c r="E29" i="26"/>
  <c r="E28" i="26"/>
  <c r="E27" i="26"/>
  <c r="E25" i="26"/>
  <c r="E24" i="26"/>
  <c r="E23" i="26"/>
  <c r="E21" i="26"/>
  <c r="E20" i="26"/>
  <c r="E19" i="26"/>
  <c r="E17" i="26"/>
  <c r="E16" i="26"/>
  <c r="E15" i="26"/>
  <c r="E13" i="26"/>
  <c r="E12" i="26"/>
  <c r="E11"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C11" i="26"/>
  <c r="A9" i="29"/>
  <c r="A8" i="29"/>
  <c r="C1" i="29"/>
  <c r="C28" i="22"/>
  <c r="B29" i="26"/>
  <c r="B28" i="26"/>
  <c r="G304" i="3"/>
  <c r="G303" i="3"/>
  <c r="G302" i="3"/>
  <c r="G301" i="3"/>
  <c r="G300" i="3"/>
  <c r="G299" i="3"/>
  <c r="G298" i="3"/>
  <c r="G293" i="3"/>
  <c r="G292" i="3"/>
  <c r="G291" i="3"/>
  <c r="G290" i="3"/>
  <c r="G289" i="3"/>
  <c r="G288" i="3"/>
  <c r="G287" i="3"/>
  <c r="G282" i="3"/>
  <c r="G281" i="3"/>
  <c r="G280" i="3"/>
  <c r="G279" i="3"/>
  <c r="G278" i="3"/>
  <c r="G277" i="3"/>
  <c r="G283" i="3" s="1"/>
  <c r="H276" i="3" s="1"/>
  <c r="G276" i="3"/>
  <c r="G271" i="3"/>
  <c r="G270" i="3"/>
  <c r="G269" i="3"/>
  <c r="G268" i="3"/>
  <c r="G267" i="3"/>
  <c r="G266" i="3"/>
  <c r="G265" i="3"/>
  <c r="G260" i="3"/>
  <c r="G259" i="3"/>
  <c r="G258" i="3"/>
  <c r="G257" i="3"/>
  <c r="G256" i="3"/>
  <c r="G255" i="3"/>
  <c r="G254" i="3"/>
  <c r="G249" i="3"/>
  <c r="G248" i="3"/>
  <c r="G247" i="3"/>
  <c r="G246" i="3"/>
  <c r="G245" i="3"/>
  <c r="G244" i="3"/>
  <c r="G243" i="3"/>
  <c r="G238" i="3"/>
  <c r="G237" i="3"/>
  <c r="G236" i="3"/>
  <c r="G235" i="3"/>
  <c r="G234" i="3"/>
  <c r="G233" i="3"/>
  <c r="G232" i="3"/>
  <c r="G227" i="3"/>
  <c r="G226" i="3"/>
  <c r="G225" i="3"/>
  <c r="G224" i="3"/>
  <c r="G223" i="3"/>
  <c r="G222" i="3"/>
  <c r="G221" i="3"/>
  <c r="G228" i="3" s="1"/>
  <c r="H221" i="3" s="1"/>
  <c r="G216" i="3"/>
  <c r="G215" i="3"/>
  <c r="G214" i="3"/>
  <c r="G213" i="3"/>
  <c r="G212" i="3"/>
  <c r="G211" i="3"/>
  <c r="G210" i="3"/>
  <c r="G205" i="3"/>
  <c r="G204" i="3"/>
  <c r="G203" i="3"/>
  <c r="G202" i="3"/>
  <c r="G201" i="3"/>
  <c r="G206" i="3" s="1"/>
  <c r="H199" i="3" s="1"/>
  <c r="D33" i="26" s="1"/>
  <c r="G200" i="3"/>
  <c r="G199" i="3"/>
  <c r="G194" i="3"/>
  <c r="G193" i="3"/>
  <c r="G192" i="3"/>
  <c r="G191" i="3"/>
  <c r="G190" i="3"/>
  <c r="G189" i="3"/>
  <c r="G195" i="3" s="1"/>
  <c r="H188" i="3" s="1"/>
  <c r="G188" i="3"/>
  <c r="G183" i="3"/>
  <c r="G182" i="3"/>
  <c r="G181" i="3"/>
  <c r="G180" i="3"/>
  <c r="G179" i="3"/>
  <c r="G178" i="3"/>
  <c r="G177" i="3"/>
  <c r="G172" i="3"/>
  <c r="G171" i="3"/>
  <c r="G170" i="3"/>
  <c r="G169" i="3"/>
  <c r="G168" i="3"/>
  <c r="G167" i="3"/>
  <c r="G166" i="3"/>
  <c r="G161" i="3"/>
  <c r="G160" i="3"/>
  <c r="G159" i="3"/>
  <c r="G158" i="3"/>
  <c r="G157" i="3"/>
  <c r="G156" i="3"/>
  <c r="G155" i="3"/>
  <c r="G150" i="3"/>
  <c r="G149" i="3"/>
  <c r="G148" i="3"/>
  <c r="G147" i="3"/>
  <c r="G146" i="3"/>
  <c r="G145" i="3"/>
  <c r="G151" i="3" s="1"/>
  <c r="H144" i="3" s="1"/>
  <c r="G144" i="3"/>
  <c r="G139" i="3"/>
  <c r="G138" i="3"/>
  <c r="G137" i="3"/>
  <c r="G136" i="3"/>
  <c r="G135" i="3"/>
  <c r="G134" i="3"/>
  <c r="G133" i="3"/>
  <c r="G128" i="3"/>
  <c r="G127" i="3"/>
  <c r="G126" i="3"/>
  <c r="G125" i="3"/>
  <c r="G129" i="3" s="1"/>
  <c r="H122" i="3" s="1"/>
  <c r="D24" i="26" s="1"/>
  <c r="G124" i="3"/>
  <c r="G123" i="3"/>
  <c r="G122" i="3"/>
  <c r="G117" i="3"/>
  <c r="G116" i="3"/>
  <c r="G115" i="3"/>
  <c r="G114" i="3"/>
  <c r="G113" i="3"/>
  <c r="G118" i="3" s="1"/>
  <c r="H111" i="3" s="1"/>
  <c r="G112" i="3"/>
  <c r="G111" i="3"/>
  <c r="G106" i="3"/>
  <c r="G105" i="3"/>
  <c r="G104" i="3"/>
  <c r="G103" i="3"/>
  <c r="G102" i="3"/>
  <c r="G101" i="3"/>
  <c r="G100" i="3"/>
  <c r="G89" i="3"/>
  <c r="G90" i="3"/>
  <c r="G91" i="3"/>
  <c r="G92" i="3"/>
  <c r="G93" i="3"/>
  <c r="G94" i="3"/>
  <c r="G95" i="3"/>
  <c r="E39" i="22"/>
  <c r="E38" i="22"/>
  <c r="E37" i="22"/>
  <c r="D39" i="22"/>
  <c r="B45" i="26" s="1"/>
  <c r="D38" i="22"/>
  <c r="B44" i="26" s="1"/>
  <c r="D37" i="22"/>
  <c r="B276" i="3" s="1"/>
  <c r="E36" i="22"/>
  <c r="E35" i="22"/>
  <c r="E34" i="22"/>
  <c r="D36" i="22"/>
  <c r="B265" i="3" s="1"/>
  <c r="D35" i="22"/>
  <c r="B40" i="26" s="1"/>
  <c r="D34" i="22"/>
  <c r="B243" i="3" s="1"/>
  <c r="E33" i="22"/>
  <c r="E32" i="22"/>
  <c r="E31" i="22"/>
  <c r="D33" i="22"/>
  <c r="B37" i="26" s="1"/>
  <c r="D32" i="22"/>
  <c r="B36" i="26" s="1"/>
  <c r="D31" i="22"/>
  <c r="B35" i="26" s="1"/>
  <c r="E30" i="22"/>
  <c r="E29" i="22"/>
  <c r="E28" i="22"/>
  <c r="D30" i="22"/>
  <c r="B199" i="3" s="1"/>
  <c r="D29" i="22"/>
  <c r="B188" i="3" s="1"/>
  <c r="D28" i="22"/>
  <c r="B177" i="3" s="1"/>
  <c r="E27" i="22"/>
  <c r="E26" i="22"/>
  <c r="E25" i="22"/>
  <c r="D27" i="22"/>
  <c r="B166" i="3" s="1"/>
  <c r="D26" i="22"/>
  <c r="B155" i="3" s="1"/>
  <c r="D25" i="22"/>
  <c r="B144" i="3" s="1"/>
  <c r="E24" i="22"/>
  <c r="E23" i="22"/>
  <c r="E22" i="22"/>
  <c r="D24" i="22"/>
  <c r="B133" i="3" s="1"/>
  <c r="D23" i="22"/>
  <c r="B24" i="26" s="1"/>
  <c r="D22" i="22"/>
  <c r="B23" i="26" s="1"/>
  <c r="E21" i="22"/>
  <c r="E20" i="22"/>
  <c r="E19" i="22"/>
  <c r="D21" i="22"/>
  <c r="B100" i="3" s="1"/>
  <c r="D20" i="22"/>
  <c r="B89" i="3" s="1"/>
  <c r="D19" i="22"/>
  <c r="B78" i="3" s="1"/>
  <c r="E15" i="22"/>
  <c r="E14" i="22"/>
  <c r="E13" i="22"/>
  <c r="D15" i="22"/>
  <c r="B13" i="26" s="1"/>
  <c r="D14" i="22"/>
  <c r="B12" i="26" s="1"/>
  <c r="D13" i="22"/>
  <c r="B11" i="26" s="1"/>
  <c r="J13" i="20"/>
  <c r="C10" i="1" s="1"/>
  <c r="C19" i="22"/>
  <c r="C22" i="22"/>
  <c r="C25" i="22"/>
  <c r="C34" i="22"/>
  <c r="C37" i="22"/>
  <c r="B15" i="26"/>
  <c r="B221" i="3"/>
  <c r="B16" i="26"/>
  <c r="C31" i="22"/>
  <c r="G41" i="3"/>
  <c r="H34" i="3" s="1"/>
  <c r="B17" i="26"/>
  <c r="B56" i="3"/>
  <c r="B1" i="1"/>
  <c r="B1" i="26"/>
  <c r="B1" i="3"/>
  <c r="C1" i="16"/>
  <c r="B1" i="25"/>
  <c r="E21" i="13"/>
  <c r="E22" i="13"/>
  <c r="C22" i="13"/>
  <c r="C21" i="13"/>
  <c r="B1" i="13"/>
  <c r="A37" i="22"/>
  <c r="B201" i="29" s="1"/>
  <c r="A34" i="22"/>
  <c r="A18" i="8" s="1"/>
  <c r="A31" i="22"/>
  <c r="A232" i="3" s="1"/>
  <c r="A28" i="22"/>
  <c r="A177" i="3" s="1"/>
  <c r="A25" i="22"/>
  <c r="A27" i="26" s="1"/>
  <c r="A22" i="22"/>
  <c r="A78" i="3"/>
  <c r="B1" i="8"/>
  <c r="A11" i="8"/>
  <c r="B1" i="22"/>
  <c r="B1" i="20"/>
  <c r="S11" i="24"/>
  <c r="A6" i="3"/>
  <c r="A9" i="16"/>
  <c r="A8" i="16"/>
  <c r="A8" i="13"/>
  <c r="A6" i="13"/>
  <c r="A7" i="8"/>
  <c r="A6" i="8"/>
  <c r="A7" i="22"/>
  <c r="A6" i="22"/>
  <c r="A6" i="20"/>
  <c r="A7" i="20"/>
  <c r="B11" i="16"/>
  <c r="A12" i="8"/>
  <c r="B53" i="29"/>
  <c r="A15" i="26"/>
  <c r="A56" i="3"/>
  <c r="B51" i="16"/>
  <c r="B1" i="24"/>
  <c r="E13" i="13"/>
  <c r="D12" i="16"/>
  <c r="A7" i="26"/>
  <c r="A6" i="26"/>
  <c r="A7" i="3"/>
  <c r="A8" i="25"/>
  <c r="A6" i="25"/>
  <c r="R13" i="8"/>
  <c r="S12" i="24"/>
  <c r="S13" i="24"/>
  <c r="S14" i="24"/>
  <c r="S15" i="24"/>
  <c r="S16" i="24"/>
  <c r="S17" i="24"/>
  <c r="S19" i="24"/>
  <c r="S20" i="24"/>
  <c r="S21" i="24"/>
  <c r="S22" i="24"/>
  <c r="S23" i="24"/>
  <c r="S24" i="24"/>
  <c r="S25" i="24"/>
  <c r="S26" i="24"/>
  <c r="S27" i="24"/>
  <c r="R27" i="24"/>
  <c r="R26" i="24"/>
  <c r="R25" i="24"/>
  <c r="G84" i="3"/>
  <c r="G83" i="3"/>
  <c r="G82" i="3"/>
  <c r="G81" i="3"/>
  <c r="G80" i="3"/>
  <c r="G79" i="3"/>
  <c r="G78" i="3"/>
  <c r="G73" i="3"/>
  <c r="G72" i="3"/>
  <c r="G71" i="3"/>
  <c r="G70" i="3"/>
  <c r="G69" i="3"/>
  <c r="G68" i="3"/>
  <c r="G67" i="3"/>
  <c r="G62" i="3"/>
  <c r="G61" i="3"/>
  <c r="G60" i="3"/>
  <c r="G59" i="3"/>
  <c r="G58" i="3"/>
  <c r="G57" i="3"/>
  <c r="G56"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19" i="8"/>
  <c r="T19" i="8" s="1"/>
  <c r="D193" i="16" s="1"/>
  <c r="R19" i="8"/>
  <c r="S18" i="8"/>
  <c r="T18" i="8" s="1"/>
  <c r="D173" i="16" s="1"/>
  <c r="R18" i="8"/>
  <c r="S17" i="8"/>
  <c r="T17" i="8" s="1"/>
  <c r="R17" i="8"/>
  <c r="S16" i="8"/>
  <c r="T16" i="8"/>
  <c r="D132" i="16" s="1"/>
  <c r="R16" i="8"/>
  <c r="S15" i="8"/>
  <c r="T15" i="8" s="1"/>
  <c r="D112" i="16" s="1"/>
  <c r="R15" i="8"/>
  <c r="S14" i="8"/>
  <c r="T14" i="8" s="1"/>
  <c r="D92" i="16" s="1"/>
  <c r="R14" i="8"/>
  <c r="S13" i="8"/>
  <c r="T13" i="8" s="1"/>
  <c r="D72" i="16" s="1"/>
  <c r="S12" i="8"/>
  <c r="T12" i="8" s="1"/>
  <c r="D52" i="16" s="1"/>
  <c r="R12" i="8"/>
  <c r="R24" i="24"/>
  <c r="R23" i="24"/>
  <c r="R22" i="24"/>
  <c r="R21" i="24"/>
  <c r="R19" i="24"/>
  <c r="R17" i="24"/>
  <c r="R16" i="24"/>
  <c r="R15" i="24"/>
  <c r="R14" i="24"/>
  <c r="R13" i="24"/>
  <c r="R12" i="24"/>
  <c r="D152" i="16"/>
  <c r="G52" i="3"/>
  <c r="G30" i="3"/>
  <c r="G19" i="3"/>
  <c r="H12" i="3" s="1"/>
  <c r="H23" i="3"/>
  <c r="D12" i="26" s="1"/>
  <c r="K45" i="3"/>
  <c r="F15" i="26"/>
  <c r="K55" i="29"/>
  <c r="G63" i="3" l="1"/>
  <c r="H56" i="3" s="1"/>
  <c r="G74" i="3"/>
  <c r="H67" i="3" s="1"/>
  <c r="J67" i="3" s="1"/>
  <c r="F17" i="26" s="1"/>
  <c r="G17" i="26" s="1"/>
  <c r="G85" i="3"/>
  <c r="H78" i="3" s="1"/>
  <c r="D19" i="26" s="1"/>
  <c r="B21" i="26"/>
  <c r="A35" i="26"/>
  <c r="A17" i="8"/>
  <c r="D10" i="1"/>
  <c r="B122" i="3"/>
  <c r="A144" i="3"/>
  <c r="A19" i="26"/>
  <c r="B151" i="16"/>
  <c r="A221" i="3"/>
  <c r="A89" i="3"/>
  <c r="A210" i="3"/>
  <c r="B158" i="29"/>
  <c r="B172" i="16"/>
  <c r="B232" i="3"/>
  <c r="B41" i="26"/>
  <c r="D11" i="1"/>
  <c r="A12" i="3"/>
  <c r="B10" i="1"/>
  <c r="A298" i="3"/>
  <c r="J199" i="3"/>
  <c r="K199" i="3" s="1"/>
  <c r="B298" i="3"/>
  <c r="G96" i="3"/>
  <c r="H89" i="3" s="1"/>
  <c r="J89" i="3" s="1"/>
  <c r="G184" i="3"/>
  <c r="H177" i="3" s="1"/>
  <c r="G272" i="3"/>
  <c r="H265" i="3" s="1"/>
  <c r="D41" i="26" s="1"/>
  <c r="K172" i="16"/>
  <c r="K181" i="29" s="1"/>
  <c r="K53" i="29"/>
  <c r="K180" i="29"/>
  <c r="K201" i="29"/>
  <c r="B192" i="16"/>
  <c r="B116" i="29"/>
  <c r="B39" i="26"/>
  <c r="J23" i="3"/>
  <c r="F12" i="26" s="1"/>
  <c r="G12" i="26" s="1"/>
  <c r="A155" i="3"/>
  <c r="A19" i="8"/>
  <c r="A15" i="8"/>
  <c r="A188" i="3"/>
  <c r="B19" i="26"/>
  <c r="B25" i="26"/>
  <c r="B32" i="26"/>
  <c r="G107" i="3"/>
  <c r="H100" i="3" s="1"/>
  <c r="J100" i="3" s="1"/>
  <c r="G140" i="3"/>
  <c r="H133" i="3" s="1"/>
  <c r="G162" i="3"/>
  <c r="H155" i="3" s="1"/>
  <c r="D28" i="26" s="1"/>
  <c r="G173" i="3"/>
  <c r="H166" i="3" s="1"/>
  <c r="J166" i="3" s="1"/>
  <c r="G217" i="3"/>
  <c r="H210" i="3" s="1"/>
  <c r="J210" i="3" s="1"/>
  <c r="F35" i="26" s="1"/>
  <c r="G35" i="26" s="1"/>
  <c r="G239" i="3"/>
  <c r="H232" i="3" s="1"/>
  <c r="G250" i="3"/>
  <c r="H243" i="3" s="1"/>
  <c r="G261" i="3"/>
  <c r="H254" i="3" s="1"/>
  <c r="J254" i="3" s="1"/>
  <c r="F40" i="26" s="1"/>
  <c r="G40" i="26" s="1"/>
  <c r="G294" i="3"/>
  <c r="H287" i="3" s="1"/>
  <c r="J287" i="3" s="1"/>
  <c r="G305" i="3"/>
  <c r="H298" i="3" s="1"/>
  <c r="D45" i="26" s="1"/>
  <c r="K192" i="16"/>
  <c r="K202" i="29" s="1"/>
  <c r="K32" i="29"/>
  <c r="G10" i="1" s="1"/>
  <c r="K116" i="29"/>
  <c r="K137" i="29"/>
  <c r="J188" i="3"/>
  <c r="D32" i="26"/>
  <c r="D29" i="26"/>
  <c r="J232" i="3"/>
  <c r="D37" i="26"/>
  <c r="S34" i="24"/>
  <c r="S35" i="24" s="1"/>
  <c r="J155" i="3"/>
  <c r="K13" i="29"/>
  <c r="B91" i="16"/>
  <c r="A111" i="3"/>
  <c r="D17" i="26"/>
  <c r="J34" i="3"/>
  <c r="D13" i="26"/>
  <c r="J111" i="3"/>
  <c r="D23" i="26"/>
  <c r="J177" i="3"/>
  <c r="D31" i="26"/>
  <c r="J265" i="3"/>
  <c r="J56" i="3"/>
  <c r="D16" i="26"/>
  <c r="K67" i="3"/>
  <c r="J12" i="3"/>
  <c r="D11" i="26"/>
  <c r="B31" i="16"/>
  <c r="A11" i="26"/>
  <c r="A23" i="3"/>
  <c r="B32" i="29"/>
  <c r="B180" i="29"/>
  <c r="A39" i="26"/>
  <c r="A265" i="3"/>
  <c r="A254" i="3"/>
  <c r="A243" i="3"/>
  <c r="J298" i="3"/>
  <c r="J122" i="3"/>
  <c r="J276" i="3"/>
  <c r="D43" i="26"/>
  <c r="J144" i="3"/>
  <c r="D27" i="26"/>
  <c r="D36" i="26"/>
  <c r="J221" i="3"/>
  <c r="J243" i="3"/>
  <c r="D39" i="26"/>
  <c r="D44" i="26"/>
  <c r="A287" i="3"/>
  <c r="A16" i="8"/>
  <c r="B11" i="29"/>
  <c r="A43" i="26"/>
  <c r="C13" i="22"/>
  <c r="B254" i="3"/>
  <c r="B287" i="3"/>
  <c r="B210" i="3"/>
  <c r="B31" i="26"/>
  <c r="B23" i="3"/>
  <c r="B43" i="26"/>
  <c r="B12" i="3"/>
  <c r="B123" i="21"/>
  <c r="D101" i="25" s="1"/>
  <c r="F82" i="25" s="1"/>
  <c r="B146" i="21"/>
  <c r="D124" i="25" s="1"/>
  <c r="F105" i="25" s="1"/>
  <c r="B54" i="21"/>
  <c r="D32" i="25" s="1"/>
  <c r="F13" i="25" s="1"/>
  <c r="B77" i="21"/>
  <c r="D55" i="25" s="1"/>
  <c r="F36" i="25" s="1"/>
  <c r="B100" i="21"/>
  <c r="D78" i="25" s="1"/>
  <c r="F59" i="25" s="1"/>
  <c r="A276" i="3"/>
  <c r="B131" i="16"/>
  <c r="A166" i="3"/>
  <c r="A14" i="8"/>
  <c r="A31" i="26"/>
  <c r="B111" i="3"/>
  <c r="B95" i="29"/>
  <c r="A13" i="8"/>
  <c r="B27" i="26"/>
  <c r="A133" i="3"/>
  <c r="B74" i="29"/>
  <c r="B33" i="26"/>
  <c r="B111" i="16"/>
  <c r="A122" i="3"/>
  <c r="B137" i="29"/>
  <c r="B71" i="16"/>
  <c r="B20" i="26"/>
  <c r="A23" i="26"/>
  <c r="A199" i="3"/>
  <c r="A100" i="3"/>
  <c r="F33" i="26" l="1"/>
  <c r="G33" i="26" s="1"/>
  <c r="J78" i="3"/>
  <c r="K254" i="3"/>
  <c r="K23" i="3"/>
  <c r="D35" i="26"/>
  <c r="K210" i="3"/>
  <c r="D20" i="26"/>
  <c r="D21" i="26"/>
  <c r="D40" i="26"/>
  <c r="D25" i="26"/>
  <c r="J133" i="3"/>
  <c r="K243" i="3"/>
  <c r="F39" i="26"/>
  <c r="G39" i="26" s="1"/>
  <c r="K287" i="3"/>
  <c r="F44" i="26"/>
  <c r="G44" i="26" s="1"/>
  <c r="F36" i="26"/>
  <c r="G36" i="26" s="1"/>
  <c r="K221" i="3"/>
  <c r="F21" i="26"/>
  <c r="G21" i="26" s="1"/>
  <c r="K100" i="3"/>
  <c r="K276" i="3"/>
  <c r="F43" i="26"/>
  <c r="G43" i="26" s="1"/>
  <c r="F16" i="26"/>
  <c r="G16" i="26" s="1"/>
  <c r="G18" i="26" s="1"/>
  <c r="K56" i="3"/>
  <c r="K177" i="3"/>
  <c r="F31" i="26"/>
  <c r="G31" i="26" s="1"/>
  <c r="K111" i="3"/>
  <c r="F23" i="26"/>
  <c r="G23" i="26" s="1"/>
  <c r="K232" i="3"/>
  <c r="F37" i="26"/>
  <c r="G37" i="26" s="1"/>
  <c r="F32" i="26"/>
  <c r="G32" i="26" s="1"/>
  <c r="K188" i="3"/>
  <c r="F45" i="26"/>
  <c r="G45" i="26" s="1"/>
  <c r="K298" i="3"/>
  <c r="F11" i="26"/>
  <c r="G11" i="26" s="1"/>
  <c r="K12" i="3"/>
  <c r="K155" i="3"/>
  <c r="F28" i="26"/>
  <c r="G28" i="26" s="1"/>
  <c r="F19" i="26"/>
  <c r="G19" i="26" s="1"/>
  <c r="K78" i="3"/>
  <c r="K144" i="3"/>
  <c r="F27" i="26"/>
  <c r="G27" i="26" s="1"/>
  <c r="K122" i="3"/>
  <c r="F24" i="26"/>
  <c r="G24" i="26" s="1"/>
  <c r="K265" i="3"/>
  <c r="F41" i="26"/>
  <c r="G41" i="26" s="1"/>
  <c r="F20" i="26"/>
  <c r="G20" i="26" s="1"/>
  <c r="K89" i="3"/>
  <c r="F13" i="26"/>
  <c r="G13" i="26" s="1"/>
  <c r="K34" i="3"/>
  <c r="F29" i="26"/>
  <c r="G29" i="26" s="1"/>
  <c r="K166" i="3"/>
  <c r="K133" i="3" l="1"/>
  <c r="F25" i="26"/>
  <c r="G25" i="26" s="1"/>
  <c r="G26" i="26" s="1"/>
  <c r="H23" i="26" s="1"/>
  <c r="K97" i="29" s="1"/>
  <c r="G30" i="26"/>
  <c r="H27" i="26" s="1"/>
  <c r="K118" i="29" s="1"/>
  <c r="G22" i="26"/>
  <c r="H19" i="26" s="1"/>
  <c r="K76" i="29" s="1"/>
  <c r="G14" i="26"/>
  <c r="H11" i="26" s="1"/>
  <c r="K34" i="29" s="1"/>
  <c r="G34" i="26"/>
  <c r="H31" i="26" s="1"/>
  <c r="K139" i="29" s="1"/>
  <c r="G46" i="26"/>
  <c r="H43" i="26" s="1"/>
  <c r="K203" i="29" s="1"/>
  <c r="G42" i="26"/>
  <c r="H39" i="26" s="1"/>
  <c r="K182" i="29" s="1"/>
  <c r="G38" i="26"/>
  <c r="H35" i="26" s="1"/>
  <c r="K160" i="29" s="1"/>
</calcChain>
</file>

<file path=xl/sharedStrings.xml><?xml version="1.0" encoding="utf-8"?>
<sst xmlns="http://schemas.openxmlformats.org/spreadsheetml/2006/main" count="2178" uniqueCount="486">
  <si>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</si>
  <si>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</si>
  <si>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</si>
  <si>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</si>
  <si>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</si>
  <si>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</si>
  <si>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</si>
  <si>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</si>
  <si>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</si>
  <si>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</si>
  <si>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</si>
  <si>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</si>
  <si>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</si>
  <si>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</si>
  <si>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</si>
  <si>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</si>
  <si>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</si>
  <si>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</si>
  <si>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</si>
  <si>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</si>
  <si>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</si>
  <si>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</si>
  <si>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</si>
  <si>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</si>
  <si>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</si>
  <si>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</si>
  <si>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</si>
  <si>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</si>
  <si>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</si>
  <si>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</si>
  <si>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</si>
  <si>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</si>
  <si>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</si>
  <si>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</si>
  <si>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</si>
  <si>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</si>
  <si>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</si>
  <si>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</si>
  <si>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</si>
  <si>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</si>
  <si>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</si>
  <si>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</si>
  <si>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</si>
  <si>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</si>
  <si>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</si>
  <si>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</si>
  <si>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</si>
  <si>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</si>
  <si>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</si>
  <si>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</si>
  <si>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</si>
  <si>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</si>
  <si>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</si>
  <si>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</si>
  <si>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</si>
  <si>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</si>
  <si>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</si>
  <si>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</si>
  <si>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</si>
  <si>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</si>
  <si>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</si>
  <si>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</si>
  <si>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</si>
  <si>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</si>
  <si>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</si>
  <si>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</si>
  <si>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</si>
  <si>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</si>
  <si>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</si>
  <si>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</si>
  <si>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</si>
  <si>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</si>
  <si>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</si>
  <si>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</si>
  <si>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</si>
  <si>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</si>
  <si>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</si>
  <si>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</si>
  <si>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</si>
  <si>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</si>
  <si>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</si>
  <si>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</si>
  <si>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</si>
  <si>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</si>
  <si>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</si>
  <si>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</si>
  <si>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</si>
  <si>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</si>
  <si>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</si>
  <si>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</si>
  <si>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</si>
  <si>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</si>
  <si>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</si>
  <si>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</si>
  <si>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</si>
  <si>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</si>
  <si>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</si>
  <si>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</si>
  <si>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</si>
  <si>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</si>
  <si>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</si>
  <si>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</si>
  <si>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</si>
  <si>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</si>
  <si>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</si>
  <si>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</si>
  <si>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</si>
  <si>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</si>
  <si>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</si>
  <si>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</si>
  <si>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</si>
  <si>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</si>
  <si>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</si>
  <si>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</si>
  <si>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</si>
  <si>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</si>
  <si>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</si>
  <si>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</si>
  <si>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</si>
  <si>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</si>
  <si>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</si>
  <si>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</si>
  <si>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</si>
  <si>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</si>
  <si>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</si>
  <si>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</si>
  <si>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</si>
  <si>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</si>
  <si>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</si>
  <si>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</si>
  <si>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</si>
  <si>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</si>
  <si>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</si>
  <si>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</si>
  <si>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</si>
  <si>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</si>
  <si>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</si>
  <si>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</si>
  <si>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</si>
  <si>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</si>
  <si>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</si>
  <si>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</si>
  <si>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</si>
  <si>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</si>
  <si>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</si>
  <si>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</si>
  <si>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</si>
  <si>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</si>
  <si>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</si>
  <si>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</si>
  <si>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</si>
  <si>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</si>
  <si>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</si>
  <si>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</si>
  <si>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</si>
  <si>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</si>
  <si>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</si>
  <si>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</si>
  <si>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</si>
  <si>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</si>
  <si>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</si>
  <si>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</si>
  <si>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</si>
  <si>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</si>
  <si>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</si>
  <si>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</si>
  <si>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</si>
  <si>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</si>
  <si>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</si>
  <si>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</si>
  <si>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</si>
  <si>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</si>
  <si>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</si>
  <si>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</si>
  <si>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</si>
  <si>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</si>
  <si>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</si>
  <si>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</si>
  <si>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</si>
  <si>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</si>
  <si>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</si>
  <si>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</si>
  <si>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</si>
  <si>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</si>
  <si>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</si>
  <si>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</si>
  <si>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</si>
  <si>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</si>
  <si>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</si>
  <si>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</si>
  <si>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</si>
  <si>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</si>
  <si>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</si>
  <si>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</si>
  <si>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</si>
  <si>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</si>
  <si>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</si>
  <si>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</si>
  <si>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</si>
  <si>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</si>
  <si>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</si>
  <si>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</si>
  <si>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</si>
  <si>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</si>
  <si>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</si>
  <si>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</si>
  <si>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</si>
  <si>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</si>
  <si>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</si>
  <si>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</si>
  <si>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</si>
  <si>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</si>
  <si>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</si>
  <si>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</si>
  <si>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</si>
  <si>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</si>
  <si>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</si>
  <si>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</si>
  <si>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</si>
  <si>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</si>
  <si>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</si>
  <si>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</si>
  <si>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</si>
  <si>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</si>
  <si>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</si>
  <si>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</si>
  <si>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</si>
  <si>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</si>
  <si>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</si>
  <si>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</si>
  <si>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</si>
  <si>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</si>
  <si>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</si>
  <si>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</si>
  <si>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</si>
  <si>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</si>
  <si>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</si>
  <si>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</si>
  <si>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</si>
  <si>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</si>
  <si>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</si>
  <si>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</si>
  <si>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</si>
  <si>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</si>
  <si>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</si>
  <si>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</si>
  <si>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</si>
  <si>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</si>
  <si>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</si>
  <si>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</si>
  <si>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</si>
  <si>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e</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</si>
  <si>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</si>
  <si>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</si>
  <si>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</si>
  <si>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</si>
  <si>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</si>
  <si>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</si>
  <si>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</si>
  <si>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</si>
  <si>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</si>
  <si>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</si>
  <si>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</si>
  <si>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</si>
  <si>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</si>
  <si>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</si>
  <si>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</si>
  <si>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</si>
  <si>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</si>
  <si>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</si>
  <si>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</si>
  <si>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</si>
  <si>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</si>
  <si>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</si>
  <si>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</si>
  <si>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</si>
  <si>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</si>
  <si>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</si>
  <si>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</si>
  <si>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</si>
  <si>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</si>
  <si>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</si>
  <si>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</si>
  <si>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</si>
  <si>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</si>
  <si>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</si>
  <si>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</si>
  <si>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</si>
  <si>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</si>
  <si>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</si>
  <si>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</si>
  <si>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</si>
  <si>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</si>
  <si>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</si>
  <si>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</si>
  <si>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</si>
  <si>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</si>
  <si>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</si>
  <si>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</si>
  <si>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</si>
  <si>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</si>
  <si>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</si>
  <si>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</si>
  <si>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</si>
  <si>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</si>
  <si>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</si>
  <si>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</si>
  <si>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</si>
  <si>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</si>
  <si>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</si>
  <si>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</si>
  <si>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</si>
  <si>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</si>
  <si>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</si>
  <si>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</si>
  <si>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</si>
  <si>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</si>
  <si>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</si>
  <si>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</si>
  <si>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</si>
  <si>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</si>
  <si>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</si>
  <si>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</si>
  <si>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</si>
  <si>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</si>
  <si>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</si>
  <si>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</si>
  <si>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</si>
  <si>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</si>
  <si>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</si>
  <si>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</si>
  <si>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</si>
  <si>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</si>
  <si>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</si>
  <si>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</si>
  <si>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</si>
  <si>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</si>
  <si>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</si>
  <si>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</si>
  <si>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</si>
  <si>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</si>
  <si>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</si>
  <si>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</si>
  <si>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</si>
  <si>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</si>
  <si>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</si>
  <si>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</si>
  <si>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</si>
  <si>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</si>
  <si>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</si>
  <si>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</si>
  <si>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</si>
  <si>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</si>
  <si>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</si>
  <si>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</si>
  <si>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</si>
  <si>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</si>
  <si>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</si>
  <si>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</si>
  <si>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</si>
  <si>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</si>
  <si>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</si>
  <si>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</si>
  <si>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</si>
  <si>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</si>
  <si>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</si>
  <si>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</si>
  <si>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</si>
  <si>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</si>
  <si>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</si>
  <si>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</si>
  <si>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</si>
  <si>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</si>
  <si>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</si>
  <si>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</si>
  <si>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DE LA GOBERNABILIDAD, PARTICIPACIÓN Y CONVIVENCIA CIUDADANA</t>
  </si>
  <si>
    <t>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</si>
  <si>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Cambios de Gobierno</t>
  </si>
  <si>
    <t>Problemas de orden público</t>
  </si>
  <si>
    <t>Falta de Responsabilidad Social en acatamiento de las disposiciones legales</t>
  </si>
  <si>
    <t>Avances Tecnologicos</t>
  </si>
  <si>
    <t>Vacios Juridicos en el conocimiento y desarrollo de los procesos policivos y administrativos en zona rural y urbana</t>
  </si>
  <si>
    <t>Informalidad</t>
  </si>
  <si>
    <t>Deficiencia en los planteamientos de las estrategias de comunicación con la ciudadanía y/o grupos de interes</t>
  </si>
  <si>
    <t>Uso inadecuado de Recursos de Inversión</t>
  </si>
  <si>
    <t>Recursos Financieros Insuficientes</t>
  </si>
  <si>
    <t xml:space="preserve">Fallas en la cultura de la probidad </t>
  </si>
  <si>
    <t>Equipos ofimáticos obsoletos o inexistentes</t>
  </si>
  <si>
    <t>insuficiente capacitacíon al personal de planta y contrato (inducción, reinducción )</t>
  </si>
  <si>
    <t>Dificultad en los flujos de información - comunicación</t>
  </si>
  <si>
    <t>Dificultad del trabajo en equipo por carencia de unificación de criterios</t>
  </si>
  <si>
    <t>Manejo de Documentos y Formatos sin aprobación</t>
  </si>
  <si>
    <t>Falta de compromiso y liderazgo con el proceso</t>
  </si>
  <si>
    <t>Fallas en el manejo de la comunicación con otros procesos</t>
  </si>
  <si>
    <t>Posibilidad de recibir o solicitar cualquier dádiva o beneficio a nombre propio o de terceros permitiendo el vencimiento, dilacion de terminos o incumplimento de los requisitos de ley en los procesos y/o tramites a cargo</t>
  </si>
  <si>
    <t>Posiblidad de Incumplimiento  de los planes de acción de las diferentes dependencias del proceso</t>
  </si>
  <si>
    <t>Favorecimiento a grupos y/o terceros mediante la entrega de beneficios  sin el cumplimiento de los requisitos exigidos.</t>
  </si>
  <si>
    <t>Actores de presión en el tema regulado por el trámite que puedan incidir en las decisiones institucionales</t>
  </si>
  <si>
    <t>Deficiencia en los controles de la gestión de trámites</t>
  </si>
  <si>
    <t>En el ejercicio diario de las actividades que se realizan en todo el proceso</t>
  </si>
  <si>
    <t>Sanciones disciplinarias, penales, fiscales, administrativas</t>
  </si>
  <si>
    <t>Perdida de imagen y credibilidad institucional</t>
  </si>
  <si>
    <t>Posibilidad de recibir o solicitar cualquier dádiva o beneficio a nombre propio o de terceros permitiendo el vencimiento, dilacion de terminos o incumplimento de los requisitos  de ley en los procesos y/o tramites a cargo</t>
  </si>
  <si>
    <t>Secretarios y/o Directores</t>
  </si>
  <si>
    <t>Mensualmente</t>
  </si>
  <si>
    <r>
      <t xml:space="preserve">ESTRATEGIA FA (SUPERVIVENCIA)
</t>
    </r>
    <r>
      <rPr>
        <b/>
        <sz val="11"/>
        <color theme="1"/>
        <rFont val="Calibri"/>
        <family val="2"/>
        <scheme val="minor"/>
      </rPr>
      <t>Utilizar fortalezas para contrarrestar amenazas</t>
    </r>
    <r>
      <rPr>
        <b/>
        <sz val="14"/>
        <color theme="1"/>
        <rFont val="Calibri"/>
        <family val="2"/>
        <scheme val="minor"/>
      </rPr>
      <t xml:space="preserve">
</t>
    </r>
  </si>
  <si>
    <r>
      <t xml:space="preserve">ESTRATEGIA DA (CONTINGENCIA)
</t>
    </r>
    <r>
      <rPr>
        <b/>
        <sz val="11"/>
        <color theme="1"/>
        <rFont val="Calibri"/>
        <family val="2"/>
        <scheme val="minor"/>
      </rPr>
      <t>Cuando el riesgo se materialice a partir de la combinación de debilidades
con amenazas, para formular acciones de contingencia.</t>
    </r>
  </si>
  <si>
    <r>
      <t xml:space="preserve">ESTRATEGIA FO (CRECIMIENTO)
</t>
    </r>
    <r>
      <rPr>
        <b/>
        <sz val="11"/>
        <color theme="1"/>
        <rFont val="Calibri"/>
        <family val="2"/>
        <scheme val="minor"/>
      </rPr>
      <t>Utilizar fortalezas para optimizar oportunidades.</t>
    </r>
  </si>
  <si>
    <r>
      <t xml:space="preserve">ESTRATEGIA DO (SUPERVIVENCIA)
</t>
    </r>
    <r>
      <rPr>
        <b/>
        <sz val="11"/>
        <color theme="1"/>
        <rFont val="Calibri"/>
        <family val="2"/>
        <scheme val="minor"/>
      </rPr>
      <t>consiste en contrarrestar Debilidades por medio de Oportunidades.</t>
    </r>
  </si>
  <si>
    <t>GESTIÓN DE LA SEGURIDAD JUSTICIA Y CONVIVENCIA CIUDADANA</t>
  </si>
  <si>
    <t>Declaratoria de emergencia ocasionadas por pandemia, epidemias o desastres naturales.(COVID 19, que conllevó  a suspensión de términos de los procesos y actividades de atención, promoción y prevención)</t>
  </si>
  <si>
    <t>Dificultad de definir y/o acatar lineamientos en los temas relacionados con el proceso</t>
  </si>
  <si>
    <t>F2, A2, A3 Con los equipos interdisciplinarios realizar de manera virtual las diferentes actividades laborales diarias, de autocontrol y seguimiento del proceso con disposición de acuerdo al horario laboral presencial</t>
  </si>
  <si>
    <t xml:space="preserve">F3, O3 Fomentar la participación en la capacitación desde la virtualidad a través de los diferentes cursos ofertados para fortalecer la articulación del proceso misional con los otros procesos </t>
  </si>
  <si>
    <t>Todos los años la 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t>
  </si>
  <si>
    <t>Acción para fortalecer el control</t>
  </si>
  <si>
    <t>El Secretario de Gobierno a traves de Memorando emite directrices encamimadas al cumplimiento de la ejecución del control sin ninguna excusa</t>
  </si>
  <si>
    <t>El secretario y/o Director delega responsabilidades a los diferentes miembros de su equipo; los y las auxiliares administrativos entregan a cada responsable los insumos (procesos, trámites, solicitudes, pqr, etc), para dar respuesta a los tramites y requerimientos radicados en PiSAMI, cada vez que se requiera con el fin de responder de manera oportuna. Para verificar lo anterior se realizan actividades de autocontrol mensuales con base en los informes y las listas de chequeo de las dependencias. Dejando como evidencia las listas de chequeo para el cumplimiento de las actividades de cada una de las dependencias</t>
  </si>
  <si>
    <t>La combinacion de factores como fallas en la cultura de la probidad, actores de presión en el tema regulado por el trámite que puedan incidir en las decisiones institucionales , pueden ocasionar la posibilidad de recibir o solicitar cualquier dádiva o beneficio a nombre propio o de terceros permitiendo el vencimiento, dilación de terminos o incumplimento de los requisitos de ley en los procesos y/o tramites a cargo; teniendo como posibles consecuencias sanciones disciplinarias, penales, fiscales, administrativas, pérdida de imagen y credibilidad institucional y pérdida de recursos y desgaste administrativo</t>
  </si>
  <si>
    <t>1. Cambios de Gobierno</t>
  </si>
  <si>
    <t>2. Problemas de orden público</t>
  </si>
  <si>
    <t>3. Falta de Responsabilidad Social en acatamiento de las disposiciones legales</t>
  </si>
  <si>
    <t>4. Avances Tecnologicos</t>
  </si>
  <si>
    <t>5. Declaratoria de emergencia ocasionadas por pandemia, epidemias o desastres naturales.(COVID 19, que conllevó  a suspensión de términos de los procesos y actividades de atención, promoción y prevención)</t>
  </si>
  <si>
    <t>6. Actores de presión en el tema regulado por el trámite que puedan incidir en las decisiones institucionales</t>
  </si>
  <si>
    <t>7. Vacios Juridicos en el conocimiento y desarrollo de los procesos policivos y administrativos en zona rural y urbana</t>
  </si>
  <si>
    <t>8. Informalidad</t>
  </si>
  <si>
    <t>9. Deficiencia en los planteamientos de las estrategias de comunicación con la ciudadanía y/o grupos de interes</t>
  </si>
  <si>
    <t>1. Recursos Financieros Insuficientes</t>
  </si>
  <si>
    <t>2. Uso inadecuado de Recursos de Inversión</t>
  </si>
  <si>
    <t xml:space="preserve">3. Fallas en la cultura de la probidad </t>
  </si>
  <si>
    <t>4. Equipos ofimáticos obsoletos o inexistentes</t>
  </si>
  <si>
    <t>8. Deficiencia en los controles de la gestión de trámites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</si>
  <si>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</si>
  <si>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</si>
  <si>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</si>
  <si>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 xml:space="preserve">1. Certificaciones de calidad Icontec, OHSAS que permiten acceder a la obtención de mayores recursos del nivel nacional </t>
  </si>
  <si>
    <t xml:space="preserve">2. Avances Tecnologicos, </t>
  </si>
  <si>
    <t xml:space="preserve">3. Oferta ampliada de capacitación desde la  virtualidad por parte de  diferentes instituciones del estado que permiten la actualización  permanente del personal de planta y contratistas </t>
  </si>
  <si>
    <r>
      <rPr>
        <sz val="12"/>
        <color theme="1"/>
        <rFont val="Arial"/>
        <family val="2"/>
      </rPr>
      <t>D7 A5</t>
    </r>
    <r>
      <rPr>
        <sz val="11"/>
        <color theme="1"/>
        <rFont val="Arial"/>
        <family val="2"/>
      </rPr>
      <t xml:space="preserve"> Elaborar e implementar un Plan de choque  que contenga cronograma y responsables para hacer seguimiento sistematico al cumplimiento de las metas planteadas en el plan de desarrollo</t>
    </r>
  </si>
  <si>
    <t>F2, A6 Realizar una actividad de autocontrol interna mensual, a cada dirección con el fin de verificar el seguimiento a trámites, procesos y actividades de acuerdo con las listas de chequeo previamente elaboradas por cada dirección.</t>
  </si>
  <si>
    <t>D3 A6. Informar a los entes de control y denunciar según corresponda e iniciar sanciones administrativas y disciplinarias</t>
  </si>
  <si>
    <t xml:space="preserve">Actas y Planillas de Asistencia donde quede constancia que se fortaleció un valor específico </t>
  </si>
  <si>
    <t>Actas de visita de las actividades de autocontrol aleatorias</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</si>
  <si>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</si>
  <si>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</si>
  <si>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</si>
  <si>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</si>
  <si>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</si>
  <si>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</si>
  <si>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</si>
  <si>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</si>
  <si>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</si>
  <si>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</si>
  <si>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</si>
  <si>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</si>
  <si>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</si>
  <si>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</si>
  <si>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</si>
  <si>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</si>
  <si>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</si>
  <si>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</si>
  <si>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</si>
  <si>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</si>
  <si>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</si>
  <si>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</si>
  <si>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</si>
  <si>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</si>
  <si>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Avance</t>
  </si>
  <si>
    <t>Evidencias</t>
  </si>
  <si>
    <t>Indice de cumplimiento  IC = (No. De Comités realizados/No. de Comités programados)*100</t>
  </si>
  <si>
    <t>Indicador de eficacia :      Indice de cumplimiento  IC = (No. De Visitas realizadas / No. De visitas programadas)*100</t>
  </si>
  <si>
    <t xml:space="preserve">Observacion </t>
  </si>
  <si>
    <t>Monitoreo Sept- Oct.</t>
  </si>
  <si>
    <t>PROCESO: GESTIÓN DE LA GOBERNABILIDAD, PARTICIPACIÓN Y CONVIVENCIA CIUDADANA 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</si>
  <si>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 xml:space="preserve">5. Cambios de Gobierno </t>
  </si>
  <si>
    <t xml:space="preserve">6. Avances técnologicos </t>
  </si>
  <si>
    <t>7. Actores de presión en el tema regulado en el tramite que puedan incisdir en las decisiones institucionales.</t>
  </si>
  <si>
    <t>4. Participación activa de la ciudadanía en la verificación del cumplimiento de los objetivos misionales del proceso.</t>
  </si>
  <si>
    <t>D4,  D6, O2,  Capacitación a los diferentes equipos en avances tecnológicos y diferentes temáticas relacionadas con los objetivos del proceso y  con actualización permanente.</t>
  </si>
  <si>
    <t xml:space="preserve">D1, D2,D5, O4 Participación activa de la comunidad a través de la rendición de cuentas y mecanismos de control de veeduria por parte de la ciudadanania. </t>
  </si>
  <si>
    <t>D3, D7, O1 Promover y fortalecer la internalización del código de integridad y buen gobierno en las diferentes comités del proceso para cumplir adecuadamente con las peticiones y rendiciones de cuenta que exige la ciudadanía.</t>
  </si>
  <si>
    <t>D8, O1, O2, O3 Realizar anualmente jornadas de inducción y reinducción en cabeza del Secretario y los Directores, que permitan fortalecer los conocimientos y habilidades necesarios para mantener los requerimientos de las certificaciones logradas</t>
  </si>
  <si>
    <t>F2, O1 Conformar equipos interdisciplinarios que aporten en la elaboración, socialización, seguimiento y autocontrol del proceso a cargo; que se reuna de manera mensual a realizar retroalimentación de compromisos adquiridos.</t>
  </si>
  <si>
    <t xml:space="preserve">1. El secretario, los directores y referentes en comites técnicos,  promueven y fortalecen la internalización y conocimiento del Codigo de Integridad y buen gobierno, queda como soporte Actas y Planillas de Asistencia. </t>
  </si>
  <si>
    <t xml:space="preserve">2. Realizar visitasa aleatorias a las distintas dependencias de la Secretaria de Gobierno, en las que se verifican los procesos, tramites y actividades desarrollados, como evidencia se aportarán lista de chequeo y actas de reunión con sus debidos soportes.                                               3. De acuerdo con el semaforo de correspondecia recibido en PISAMI, verificar aleatoriamente procesos con indicador naranja o rojo, para conocer las razones por las cuales no se ha cumplido con los requisitos que se tienen en la Ley.                                                                                 4. Actualizar la base de datos de los procesos de primera y segunda instancia tanto en Despacho, como en justicia y espacio público.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</si>
</sst>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4"/>
      <color theme="1"/>
      <name val="Calibri"/>
      <family val="2"/>
      <scheme val="minor"/>
    </font>
    <font>
      <b/>
      <sz val="20"/>
      <color theme="1"/>
      <name val="Calibri"/>
      <family val="2"/>
      <scheme val="minor"/>
    </font>
    <font>
      <sz val="10"/>
      <color rgb="FFFF0000"/>
      <name val="Arial"/>
      <family val="2"/>
    </font>
    <font>
      <sz val="10"/>
      <color theme="3"/>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14999847407452621"/>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5" fillId="13" borderId="41" xfId="0" applyFont="1" applyFill="1" applyBorder="1"/>
    <xf numFmtId="0" fontId="5" fillId="13" borderId="24" xfId="0" applyFont="1" applyFill="1" applyBorder="1"/>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2" fillId="10" borderId="0" xfId="0" applyFont="1" applyFill="1" applyBorder="1" applyAlignment="1">
      <alignment horizontal="center" vertical="center"/>
    </xf>
    <xf numFmtId="0" fontId="32" fillId="3" borderId="0" xfId="0" applyFont="1" applyFill="1" applyBorder="1" applyAlignment="1">
      <alignment horizontal="center" vertical="center"/>
    </xf>
    <xf numFmtId="0" fontId="32" fillId="9" borderId="0" xfId="0" applyFont="1" applyFill="1" applyBorder="1" applyAlignment="1">
      <alignment horizontal="center" vertical="center"/>
    </xf>
    <xf numFmtId="0" fontId="32" fillId="0" borderId="0" xfId="0" applyFont="1" applyBorder="1" applyAlignment="1">
      <alignment horizontal="center" vertical="center"/>
    </xf>
    <xf numFmtId="0" fontId="32" fillId="8" borderId="0" xfId="0" applyFont="1" applyFill="1" applyBorder="1" applyAlignment="1">
      <alignment horizontal="center" vertical="center"/>
    </xf>
    <xf numFmtId="0" fontId="32"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8" fillId="10" borderId="0" xfId="0" applyFont="1" applyFill="1" applyBorder="1" applyAlignment="1">
      <alignment horizontal="center" vertical="center"/>
    </xf>
    <xf numFmtId="0" fontId="38" fillId="3" borderId="0" xfId="0" applyFont="1" applyFill="1" applyBorder="1" applyAlignment="1">
      <alignment horizontal="center" vertical="center"/>
    </xf>
    <xf numFmtId="0" fontId="38" fillId="9" borderId="0" xfId="0" applyFont="1" applyFill="1" applyBorder="1" applyAlignment="1">
      <alignment horizontal="center" vertical="center"/>
    </xf>
    <xf numFmtId="0" fontId="38" fillId="0" borderId="0" xfId="0" applyFont="1" applyBorder="1" applyAlignment="1">
      <alignment horizontal="center" vertical="center"/>
    </xf>
    <xf numFmtId="0" fontId="38" fillId="8" borderId="0" xfId="0" applyFont="1" applyFill="1" applyBorder="1" applyAlignment="1">
      <alignment horizontal="center" vertical="center"/>
    </xf>
    <xf numFmtId="0" fontId="38" fillId="11" borderId="0" xfId="0" applyFont="1" applyFill="1" applyBorder="1" applyAlignment="1">
      <alignment horizontal="center" vertical="center"/>
    </xf>
    <xf numFmtId="0" fontId="39"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1" fillId="0" borderId="1" xfId="0" applyFont="1" applyBorder="1" applyAlignment="1">
      <alignment horizontal="left" vertical="center" wrapText="1"/>
    </xf>
    <xf numFmtId="0" fontId="41"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4"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1" fillId="0" borderId="1" xfId="0" applyFont="1" applyBorder="1" applyAlignment="1">
      <alignmen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0" borderId="0" xfId="0" applyFont="1" applyAlignment="1">
      <alignment wrapText="1"/>
    </xf>
    <xf numFmtId="0" fontId="1" fillId="3" borderId="1" xfId="0" applyFont="1" applyFill="1" applyBorder="1" applyAlignment="1">
      <alignment horizontal="left" vertical="center" wrapText="1"/>
    </xf>
    <xf numFmtId="0" fontId="41" fillId="3" borderId="1" xfId="0" applyFont="1" applyFill="1" applyBorder="1" applyAlignment="1">
      <alignment horizontal="left" vertical="center" wrapText="1"/>
    </xf>
    <xf numFmtId="0" fontId="1" fillId="3" borderId="1" xfId="0" applyFont="1" applyFill="1" applyBorder="1" applyAlignment="1">
      <alignment vertical="center" wrapText="1"/>
    </xf>
    <xf numFmtId="0" fontId="1" fillId="0" borderId="3"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23" borderId="1" xfId="0" applyFont="1" applyFill="1" applyBorder="1" applyAlignment="1">
      <alignment vertical="center" wrapText="1"/>
    </xf>
    <xf numFmtId="0" fontId="5" fillId="4" borderId="1" xfId="0" applyFont="1" applyFill="1" applyBorder="1" applyAlignment="1" applyProtection="1">
      <alignment horizontal="center" vertical="center"/>
    </xf>
    <xf numFmtId="0" fontId="1" fillId="0" borderId="1" xfId="0" applyFont="1" applyBorder="1" applyAlignment="1">
      <alignment horizontal="left" vertical="center" wrapText="1"/>
    </xf>
    <xf numFmtId="0" fontId="0" fillId="0" borderId="96" xfId="0" applyBorder="1" applyAlignment="1">
      <alignment horizontal="center" vertical="center"/>
    </xf>
    <xf numFmtId="0" fontId="7" fillId="3" borderId="1" xfId="0" applyFont="1" applyFill="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3" borderId="1" xfId="0" applyFont="1" applyFill="1" applyBorder="1" applyAlignment="1" applyProtection="1">
      <alignment horizontal="left" vertical="center" wrapText="1"/>
      <protection locked="0"/>
    </xf>
    <xf numFmtId="0" fontId="7" fillId="0" borderId="5" xfId="0" applyFont="1" applyBorder="1" applyAlignment="1">
      <alignment horizontal="center" vertical="center" wrapText="1"/>
    </xf>
    <xf numFmtId="0" fontId="1" fillId="0" borderId="7"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5" fillId="5" borderId="30" xfId="0" applyFont="1" applyFill="1" applyBorder="1" applyAlignment="1">
      <alignment horizontal="center" vertical="center" wrapText="1"/>
    </xf>
    <xf numFmtId="0" fontId="15" fillId="5" borderId="65" xfId="0" applyFont="1" applyFill="1" applyBorder="1" applyAlignment="1">
      <alignment horizontal="center" vertical="center"/>
    </xf>
    <xf numFmtId="0" fontId="15" fillId="5" borderId="65" xfId="0" applyFont="1" applyFill="1" applyBorder="1" applyAlignment="1">
      <alignment horizontal="center" vertical="center" wrapText="1"/>
    </xf>
    <xf numFmtId="0" fontId="7" fillId="0" borderId="1" xfId="0" applyFont="1" applyBorder="1" applyAlignment="1">
      <alignment horizontal="center" vertical="center" wrapText="1"/>
    </xf>
    <xf numFmtId="0" fontId="15" fillId="5" borderId="43" xfId="0" applyFont="1" applyFill="1" applyBorder="1" applyAlignment="1">
      <alignment horizontal="center" vertical="center"/>
    </xf>
    <xf numFmtId="0" fontId="15" fillId="5" borderId="1" xfId="0" applyFont="1" applyFill="1" applyBorder="1" applyAlignment="1">
      <alignment horizontal="center" vertical="center" wrapText="1"/>
    </xf>
    <xf numFmtId="0" fontId="7" fillId="0" borderId="1" xfId="0" applyFont="1" applyBorder="1" applyAlignment="1">
      <alignment vertical="top" wrapText="1"/>
    </xf>
    <xf numFmtId="0" fontId="15" fillId="5" borderId="1" xfId="0" applyFont="1" applyFill="1" applyBorder="1" applyAlignment="1">
      <alignment horizontal="center" vertical="center"/>
    </xf>
    <xf numFmtId="9" fontId="7"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0" fontId="15" fillId="5" borderId="1" xfId="0" applyNumberFormat="1" applyFont="1" applyFill="1" applyBorder="1" applyAlignment="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left" vertical="center" wrapText="1"/>
    </xf>
    <xf numFmtId="0" fontId="7" fillId="0" borderId="1" xfId="0" applyFont="1" applyBorder="1" applyAlignment="1" applyProtection="1">
      <alignment horizontal="center"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4"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5" fillId="3" borderId="1" xfId="0" applyFont="1" applyFill="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49" fillId="14" borderId="1" xfId="0" applyFont="1" applyFill="1" applyBorder="1" applyAlignment="1">
      <alignment horizontal="center" vertical="center" textRotation="255"/>
    </xf>
    <xf numFmtId="0" fontId="20" fillId="0" borderId="60" xfId="0" applyFont="1" applyBorder="1" applyAlignment="1">
      <alignment horizontal="center" vertical="center" wrapText="1"/>
    </xf>
    <xf numFmtId="0" fontId="20" fillId="0" borderId="62"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0" fillId="0" borderId="0" xfId="0" applyAlignment="1">
      <alignment horizontal="center"/>
    </xf>
    <xf numFmtId="0" fontId="11" fillId="6" borderId="1" xfId="0" applyFont="1" applyFill="1" applyBorder="1" applyAlignment="1">
      <alignment horizontal="center" vertical="top"/>
    </xf>
    <xf numFmtId="0" fontId="49" fillId="6" borderId="1" xfId="0" applyFont="1" applyFill="1" applyBorder="1" applyAlignment="1">
      <alignment horizontal="center" vertical="top"/>
    </xf>
    <xf numFmtId="0" fontId="49" fillId="12" borderId="1" xfId="0" applyFont="1" applyFill="1" applyBorder="1" applyAlignment="1">
      <alignment horizontal="center" wrapText="1"/>
    </xf>
    <xf numFmtId="0" fontId="49" fillId="12" borderId="1" xfId="0" applyFont="1" applyFill="1" applyBorder="1" applyAlignment="1">
      <alignment horizontal="center"/>
    </xf>
    <xf numFmtId="0" fontId="49" fillId="12" borderId="60" xfId="0" applyFont="1" applyFill="1" applyBorder="1" applyAlignment="1">
      <alignment horizontal="center" vertical="top" wrapText="1"/>
    </xf>
    <xf numFmtId="0" fontId="49" fillId="12" borderId="56" xfId="0" applyFont="1" applyFill="1" applyBorder="1" applyAlignment="1">
      <alignment horizontal="center" vertical="top"/>
    </xf>
    <xf numFmtId="0" fontId="49" fillId="12" borderId="62" xfId="0" applyFont="1" applyFill="1" applyBorder="1" applyAlignment="1">
      <alignment horizontal="center" vertical="top"/>
    </xf>
    <xf numFmtId="0" fontId="49" fillId="14" borderId="1" xfId="0" applyFont="1" applyFill="1" applyBorder="1" applyAlignment="1">
      <alignment horizontal="center" vertical="center"/>
    </xf>
    <xf numFmtId="0" fontId="49" fillId="14" borderId="16" xfId="0" applyFont="1" applyFill="1" applyBorder="1" applyAlignment="1">
      <alignment horizontal="center" vertical="center" wrapText="1"/>
    </xf>
    <xf numFmtId="0" fontId="49" fillId="14" borderId="38"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1" fillId="0" borderId="62" xfId="0" applyFont="1" applyFill="1" applyBorder="1" applyAlignment="1">
      <alignment horizontal="center" vertical="center" wrapText="1"/>
    </xf>
    <xf numFmtId="0" fontId="1" fillId="0" borderId="1" xfId="0" applyFont="1" applyBorder="1" applyAlignment="1">
      <alignment horizontal="center" vertical="center"/>
    </xf>
    <xf numFmtId="0" fontId="1" fillId="21" borderId="60" xfId="0" applyFont="1" applyFill="1" applyBorder="1" applyAlignment="1">
      <alignment horizontal="center" vertical="center" wrapText="1"/>
    </xf>
    <xf numFmtId="0" fontId="1" fillId="21" borderId="62"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21" borderId="56" xfId="0" applyFont="1" applyFill="1" applyBorder="1" applyAlignment="1">
      <alignment horizontal="center" vertical="center" wrapText="1"/>
    </xf>
    <xf numFmtId="0" fontId="49" fillId="12" borderId="60" xfId="0" applyFont="1" applyFill="1" applyBorder="1" applyAlignment="1">
      <alignment horizontal="center" vertical="center" wrapText="1"/>
    </xf>
    <xf numFmtId="0" fontId="49" fillId="12" borderId="56" xfId="0" applyFont="1" applyFill="1" applyBorder="1" applyAlignment="1">
      <alignment horizontal="center" vertical="center"/>
    </xf>
    <xf numFmtId="0" fontId="49" fillId="12" borderId="62" xfId="0" applyFont="1" applyFill="1" applyBorder="1" applyAlignment="1">
      <alignment horizontal="center" vertical="center"/>
    </xf>
    <xf numFmtId="0" fontId="1" fillId="0" borderId="60"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0" fillId="0" borderId="36" xfId="0" applyBorder="1" applyAlignment="1">
      <alignment horizontal="center"/>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49" fillId="12" borderId="1" xfId="0" applyFont="1" applyFill="1" applyBorder="1" applyAlignment="1">
      <alignment horizontal="center" vertical="center" wrapText="1"/>
    </xf>
    <xf numFmtId="0" fontId="49" fillId="12" borderId="1" xfId="0" applyFont="1" applyFill="1" applyBorder="1" applyAlignment="1">
      <alignment horizontal="center" vertical="center"/>
    </xf>
    <xf numFmtId="0" fontId="1" fillId="0" borderId="56" xfId="0" applyFont="1" applyFill="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49" fillId="14" borderId="1" xfId="0" applyFont="1" applyFill="1" applyBorder="1" applyAlignment="1">
      <alignment horizontal="center" vertical="center" wrapText="1"/>
    </xf>
    <xf numFmtId="0" fontId="49" fillId="14" borderId="60" xfId="0" applyFont="1" applyFill="1" applyBorder="1" applyAlignment="1">
      <alignment horizontal="center"/>
    </xf>
    <xf numFmtId="0" fontId="49" fillId="14" borderId="56" xfId="0" applyFont="1" applyFill="1" applyBorder="1" applyAlignment="1">
      <alignment horizontal="center"/>
    </xf>
    <xf numFmtId="0" fontId="49" fillId="14" borderId="62" xfId="0" applyFont="1" applyFill="1" applyBorder="1" applyAlignment="1">
      <alignment horizontal="center"/>
    </xf>
    <xf numFmtId="0" fontId="50" fillId="14" borderId="0" xfId="0" applyFont="1" applyFill="1" applyAlignment="1">
      <alignment horizontal="center" wrapText="1"/>
    </xf>
    <xf numFmtId="0" fontId="50" fillId="14" borderId="36" xfId="0" applyFont="1" applyFill="1" applyBorder="1" applyAlignment="1">
      <alignment horizont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1" fillId="17" borderId="40" xfId="0" applyFont="1" applyFill="1" applyBorder="1" applyAlignment="1">
      <alignment horizontal="left" vertical="center" wrapText="1"/>
    </xf>
    <xf numFmtId="0" fontId="31" fillId="17" borderId="41" xfId="0" applyFont="1" applyFill="1" applyBorder="1" applyAlignment="1">
      <alignment horizontal="left" vertical="center" wrapText="1"/>
    </xf>
    <xf numFmtId="0" fontId="31"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5" fillId="0" borderId="46" xfId="0" applyFont="1" applyBorder="1" applyAlignment="1">
      <alignment horizontal="center"/>
    </xf>
    <xf numFmtId="0" fontId="5" fillId="0" borderId="12" xfId="0" applyFont="1" applyBorder="1" applyAlignment="1">
      <alignment horizontal="center"/>
    </xf>
    <xf numFmtId="0" fontId="5" fillId="0" borderId="47" xfId="0" applyFont="1" applyBorder="1" applyAlignment="1">
      <alignment horizont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4" borderId="10" xfId="0" applyFont="1" applyFill="1" applyBorder="1" applyAlignment="1" applyProtection="1">
      <alignment horizontal="left" vertical="center" wrapText="1"/>
      <protection locked="0"/>
    </xf>
    <xf numFmtId="0" fontId="7" fillId="4" borderId="11" xfId="0" applyFont="1" applyFill="1" applyBorder="1" applyAlignment="1" applyProtection="1">
      <alignment horizontal="left" vertical="center" wrapText="1"/>
      <protection locked="0"/>
    </xf>
    <xf numFmtId="0" fontId="7" fillId="4" borderId="28" xfId="0" applyFont="1" applyFill="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3" fillId="7" borderId="72" xfId="0" applyFont="1" applyFill="1" applyBorder="1" applyAlignment="1" applyProtection="1">
      <alignment horizontal="center" vertical="center"/>
      <protection locked="0"/>
    </xf>
    <xf numFmtId="0" fontId="33" fillId="8" borderId="72" xfId="0" applyFont="1" applyFill="1" applyBorder="1" applyAlignment="1" applyProtection="1">
      <alignment horizontal="center" vertical="center" wrapText="1"/>
      <protection locked="0"/>
    </xf>
    <xf numFmtId="0" fontId="33" fillId="8" borderId="72" xfId="0" applyFont="1" applyFill="1" applyBorder="1" applyAlignment="1" applyProtection="1">
      <alignment horizontal="center" vertical="center"/>
      <protection locked="0"/>
    </xf>
    <xf numFmtId="0" fontId="33" fillId="9" borderId="72" xfId="0" applyFont="1" applyFill="1" applyBorder="1" applyAlignment="1" applyProtection="1">
      <alignment horizontal="center" vertical="center" wrapText="1"/>
      <protection locked="0"/>
    </xf>
    <xf numFmtId="0" fontId="33" fillId="9" borderId="72" xfId="0" applyFont="1" applyFill="1" applyBorder="1" applyAlignment="1" applyProtection="1">
      <alignment horizontal="center" vertical="center"/>
      <protection locked="0"/>
    </xf>
    <xf numFmtId="0" fontId="33" fillId="10" borderId="72" xfId="0" applyFont="1" applyFill="1" applyBorder="1" applyAlignment="1" applyProtection="1">
      <alignment horizontal="center" vertical="center"/>
      <protection locked="0"/>
    </xf>
    <xf numFmtId="0" fontId="24" fillId="3" borderId="0" xfId="0" applyFont="1" applyFill="1" applyBorder="1" applyAlignment="1">
      <alignment horizontal="center" vertical="center"/>
    </xf>
    <xf numFmtId="0" fontId="33" fillId="7" borderId="75" xfId="0" applyFont="1" applyFill="1" applyBorder="1" applyAlignment="1" applyProtection="1">
      <alignment horizontal="center" vertical="center"/>
      <protection locked="0"/>
    </xf>
    <xf numFmtId="0" fontId="33" fillId="7" borderId="74" xfId="0" applyFont="1" applyFill="1" applyBorder="1" applyAlignment="1" applyProtection="1">
      <alignment horizontal="center" vertical="center"/>
      <protection locked="0"/>
    </xf>
    <xf numFmtId="0" fontId="33" fillId="7" borderId="76" xfId="0" applyFont="1" applyFill="1" applyBorder="1" applyAlignment="1" applyProtection="1">
      <alignment horizontal="center" vertical="center"/>
      <protection locked="0"/>
    </xf>
    <xf numFmtId="0" fontId="33" fillId="7" borderId="77" xfId="0" applyFont="1" applyFill="1" applyBorder="1" applyAlignment="1" applyProtection="1">
      <alignment horizontal="center" vertical="center"/>
      <protection locked="0"/>
    </xf>
    <xf numFmtId="0" fontId="34" fillId="8" borderId="76" xfId="0" applyFont="1" applyFill="1" applyBorder="1" applyAlignment="1" applyProtection="1">
      <alignment horizontal="center" vertical="center"/>
      <protection locked="0"/>
    </xf>
    <xf numFmtId="0" fontId="33" fillId="8"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3" fillId="9" borderId="76" xfId="0" applyFont="1" applyFill="1" applyBorder="1" applyAlignment="1" applyProtection="1">
      <alignment horizontal="center" vertical="center"/>
      <protection locked="0"/>
    </xf>
    <xf numFmtId="0" fontId="33" fillId="9" borderId="77" xfId="0" applyFont="1" applyFill="1" applyBorder="1" applyAlignment="1" applyProtection="1">
      <alignment horizontal="center" vertical="center"/>
      <protection locked="0"/>
    </xf>
    <xf numFmtId="0" fontId="33" fillId="10" borderId="72" xfId="0" applyFont="1" applyFill="1" applyBorder="1" applyAlignment="1" applyProtection="1">
      <alignment horizontal="center" vertical="center" wrapText="1"/>
      <protection locked="0"/>
    </xf>
    <xf numFmtId="0" fontId="33"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4" fillId="0" borderId="39" xfId="0" applyFont="1" applyBorder="1" applyAlignment="1">
      <alignment horizontal="center" vertical="center" textRotation="90"/>
    </xf>
    <xf numFmtId="0" fontId="33" fillId="9" borderId="79" xfId="0" applyFont="1" applyFill="1" applyBorder="1" applyAlignment="1" applyProtection="1">
      <alignment horizontal="center" vertical="center"/>
      <protection locked="0"/>
    </xf>
    <xf numFmtId="0" fontId="33" fillId="9" borderId="73" xfId="0" applyFont="1" applyFill="1" applyBorder="1" applyAlignment="1" applyProtection="1">
      <alignment horizontal="center" vertical="center"/>
      <protection locked="0"/>
    </xf>
    <xf numFmtId="0" fontId="33" fillId="8" borderId="75" xfId="0" applyFont="1" applyFill="1" applyBorder="1" applyAlignment="1" applyProtection="1">
      <alignment horizontal="center" vertical="center"/>
      <protection locked="0"/>
    </xf>
    <xf numFmtId="0" fontId="33"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9" fillId="7" borderId="72" xfId="0" applyFont="1" applyFill="1" applyBorder="1" applyAlignment="1" applyProtection="1">
      <alignment horizontal="center" vertical="center"/>
      <protection locked="0"/>
    </xf>
    <xf numFmtId="0" fontId="39" fillId="8" borderId="72" xfId="0" applyFont="1" applyFill="1" applyBorder="1" applyAlignment="1" applyProtection="1">
      <alignment horizontal="center" vertical="center" wrapText="1"/>
      <protection locked="0"/>
    </xf>
    <xf numFmtId="0" fontId="39" fillId="8" borderId="72"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wrapText="1"/>
      <protection locked="0"/>
    </xf>
    <xf numFmtId="0" fontId="39" fillId="9" borderId="72" xfId="0" applyFont="1" applyFill="1" applyBorder="1" applyAlignment="1" applyProtection="1">
      <alignment horizontal="center" vertical="center"/>
      <protection locked="0"/>
    </xf>
    <xf numFmtId="0" fontId="39"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9" fillId="9" borderId="79" xfId="0" applyFont="1" applyFill="1" applyBorder="1" applyAlignment="1" applyProtection="1">
      <alignment horizontal="center" vertical="center"/>
      <protection locked="0"/>
    </xf>
    <xf numFmtId="0" fontId="39" fillId="9" borderId="73" xfId="0" applyFont="1" applyFill="1" applyBorder="1" applyAlignment="1" applyProtection="1">
      <alignment horizontal="center" vertical="center"/>
      <protection locked="0"/>
    </xf>
    <xf numFmtId="0" fontId="39" fillId="8" borderId="75" xfId="0" applyFont="1" applyFill="1" applyBorder="1" applyAlignment="1" applyProtection="1">
      <alignment horizontal="center" vertical="center"/>
      <protection locked="0"/>
    </xf>
    <xf numFmtId="0" fontId="39" fillId="8" borderId="73" xfId="0" applyFont="1" applyFill="1" applyBorder="1" applyAlignment="1" applyProtection="1">
      <alignment horizontal="center" vertical="center"/>
      <protection locked="0"/>
    </xf>
    <xf numFmtId="0" fontId="39" fillId="10" borderId="72" xfId="0" applyFont="1" applyFill="1" applyBorder="1" applyAlignment="1" applyProtection="1">
      <alignment horizontal="center" vertical="center" wrapText="1"/>
      <protection locked="0"/>
    </xf>
    <xf numFmtId="0" fontId="39" fillId="7" borderId="75" xfId="0" applyFont="1" applyFill="1" applyBorder="1" applyAlignment="1" applyProtection="1">
      <alignment horizontal="center" vertical="center"/>
      <protection locked="0"/>
    </xf>
    <xf numFmtId="0" fontId="39" fillId="7" borderId="73" xfId="0" applyFont="1" applyFill="1" applyBorder="1" applyAlignment="1" applyProtection="1">
      <alignment horizontal="center" vertical="center"/>
      <protection locked="0"/>
    </xf>
    <xf numFmtId="0" fontId="39" fillId="7" borderId="74" xfId="0" applyFont="1" applyFill="1" applyBorder="1" applyAlignment="1" applyProtection="1">
      <alignment horizontal="center" vertical="center"/>
      <protection locked="0"/>
    </xf>
    <xf numFmtId="0" fontId="39" fillId="7" borderId="76" xfId="0" applyFont="1" applyFill="1" applyBorder="1" applyAlignment="1" applyProtection="1">
      <alignment horizontal="center" vertical="center"/>
      <protection locked="0"/>
    </xf>
    <xf numFmtId="0" fontId="39" fillId="7" borderId="77"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39" fillId="8"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9" fillId="9" borderId="76" xfId="0" applyFont="1" applyFill="1" applyBorder="1" applyAlignment="1" applyProtection="1">
      <alignment horizontal="center" vertical="center"/>
      <protection locked="0"/>
    </xf>
    <xf numFmtId="0" fontId="39" fillId="9" borderId="77" xfId="0" applyFont="1" applyFill="1" applyBorder="1" applyAlignment="1" applyProtection="1">
      <alignment horizontal="center" vertical="center"/>
      <protection locked="0"/>
    </xf>
    <xf numFmtId="0" fontId="35" fillId="8" borderId="31" xfId="0" applyFont="1" applyFill="1" applyBorder="1" applyAlignment="1" applyProtection="1">
      <alignment horizontal="center" vertical="center" wrapText="1"/>
      <protection locked="0"/>
    </xf>
    <xf numFmtId="0" fontId="35" fillId="8" borderId="31" xfId="0" applyFont="1" applyFill="1" applyBorder="1" applyAlignment="1" applyProtection="1">
      <alignment horizontal="center" vertical="center"/>
      <protection locked="0"/>
    </xf>
    <xf numFmtId="0" fontId="35" fillId="9" borderId="51" xfId="0" applyFont="1" applyFill="1" applyBorder="1" applyAlignment="1" applyProtection="1">
      <alignment horizontal="center" vertical="center" wrapText="1"/>
      <protection locked="0"/>
    </xf>
    <xf numFmtId="0" fontId="35" fillId="9" borderId="52" xfId="0" applyFont="1" applyFill="1" applyBorder="1" applyAlignment="1" applyProtection="1">
      <alignment horizontal="center" vertical="center"/>
      <protection locked="0"/>
    </xf>
    <xf numFmtId="0" fontId="35"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5" fillId="9" borderId="33"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protection locked="0"/>
    </xf>
    <xf numFmtId="0" fontId="35" fillId="8" borderId="33" xfId="0" applyFont="1" applyFill="1" applyBorder="1" applyAlignment="1" applyProtection="1">
      <alignment horizontal="center" vertical="center"/>
      <protection locked="0"/>
    </xf>
    <xf numFmtId="0" fontId="35" fillId="10" borderId="51" xfId="0" applyFont="1" applyFill="1" applyBorder="1" applyAlignment="1" applyProtection="1">
      <alignment horizontal="center" vertical="center" wrapText="1"/>
      <protection locked="0"/>
    </xf>
    <xf numFmtId="0" fontId="35" fillId="10" borderId="52" xfId="0" applyFont="1" applyFill="1" applyBorder="1" applyAlignment="1" applyProtection="1">
      <alignment horizontal="center" vertical="center" wrapText="1"/>
      <protection locked="0"/>
    </xf>
    <xf numFmtId="0" fontId="35" fillId="7" borderId="33"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wrapText="1"/>
      <protection locked="0"/>
    </xf>
    <xf numFmtId="0" fontId="35" fillId="7" borderId="34" xfId="0" applyFont="1" applyFill="1" applyBorder="1" applyAlignment="1" applyProtection="1">
      <alignment horizontal="center" vertical="center"/>
      <protection locked="0"/>
    </xf>
    <xf numFmtId="0" fontId="35" fillId="7" borderId="31" xfId="0" applyFont="1" applyFill="1" applyBorder="1" applyAlignment="1" applyProtection="1">
      <alignment horizontal="center" vertical="center"/>
      <protection locked="0"/>
    </xf>
    <xf numFmtId="0" fontId="35" fillId="7" borderId="32" xfId="0" applyFont="1" applyFill="1" applyBorder="1" applyAlignment="1" applyProtection="1">
      <alignment horizontal="center" vertical="center"/>
      <protection locked="0"/>
    </xf>
    <xf numFmtId="0" fontId="35" fillId="8" borderId="32" xfId="0" applyFont="1" applyFill="1" applyBorder="1" applyAlignment="1" applyProtection="1">
      <alignment horizontal="center" vertical="center"/>
      <protection locked="0"/>
    </xf>
    <xf numFmtId="0" fontId="35"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 fillId="0" borderId="39" xfId="0" applyFont="1" applyBorder="1" applyAlignment="1">
      <alignment horizontal="center" vertical="center" wrapText="1"/>
    </xf>
    <xf numFmtId="0" fontId="5" fillId="0" borderId="39"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5" fillId="0" borderId="0" xfId="0" applyFont="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5" fillId="0" borderId="43"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5" xfId="0" applyFont="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5" fillId="9" borderId="98"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4"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4" fillId="0" borderId="0" xfId="0" applyFont="1" applyFill="1" applyBorder="1" applyAlignment="1">
      <alignment horizontal="center" vertical="top"/>
    </xf>
    <xf numFmtId="0" fontId="8" fillId="16" borderId="83" xfId="0" applyFont="1" applyFill="1" applyBorder="1" applyAlignment="1">
      <alignment horizontal="left"/>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52" fillId="0" borderId="1" xfId="0" applyFont="1" applyBorder="1" applyAlignment="1">
      <alignment horizontal="left" vertical="center" wrapText="1"/>
    </xf>
    <xf numFmtId="0" fontId="4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7" borderId="60" xfId="0" applyFont="1" applyFill="1" applyBorder="1" applyAlignment="1">
      <alignment horizontal="center" vertical="center" wrapText="1"/>
    </xf>
    <xf numFmtId="0" fontId="1" fillId="7" borderId="62" xfId="0" applyFont="1" applyFill="1" applyBorder="1" applyAlignment="1">
      <alignment horizontal="center" vertical="center" wrapText="1"/>
    </xf>
    <xf numFmtId="0" fontId="1" fillId="24" borderId="60" xfId="0" applyFont="1" applyFill="1" applyBorder="1" applyAlignment="1">
      <alignment horizontal="center" vertical="center" wrapText="1"/>
    </xf>
    <xf numFmtId="0" fontId="1" fillId="24" borderId="62" xfId="0" applyFont="1" applyFill="1" applyBorder="1" applyAlignment="1">
      <alignment horizontal="center" vertical="center" wrapText="1"/>
    </xf>
    <xf numFmtId="0" fontId="1" fillId="25" borderId="60" xfId="0" applyFont="1" applyFill="1" applyBorder="1" applyAlignment="1">
      <alignment horizontal="center" vertical="center" wrapText="1"/>
    </xf>
    <xf numFmtId="0" fontId="1" fillId="25" borderId="62" xfId="0" applyFont="1" applyFill="1" applyBorder="1" applyAlignment="1">
      <alignment horizontal="center" vertical="center" wrapText="1"/>
    </xf>
    <xf numFmtId="0" fontId="1" fillId="26" borderId="60" xfId="0" applyFont="1" applyFill="1" applyBorder="1" applyAlignment="1">
      <alignment horizontal="center" vertical="center" wrapText="1"/>
    </xf>
    <xf numFmtId="0" fontId="1" fillId="26" borderId="62" xfId="0" applyFont="1" applyFill="1" applyBorder="1" applyAlignment="1">
      <alignment horizontal="center" vertical="center" wrapText="1"/>
    </xf>
    <xf numFmtId="0" fontId="5" fillId="0" borderId="13" xfId="0" applyFont="1" applyBorder="1" applyAlignment="1">
      <alignment horizontal="center" vertical="center" wrapText="1"/>
    </xf>
    <xf numFmtId="0" fontId="19" fillId="0" borderId="10"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80" xfId="0" applyFont="1" applyBorder="1" applyAlignment="1">
      <alignment horizontal="center"/>
    </xf>
    <xf numFmtId="0" fontId="7" fillId="0" borderId="49" xfId="0" applyFont="1" applyBorder="1" applyAlignment="1">
      <alignment horizontal="center"/>
    </xf>
    <xf numFmtId="0" fontId="7" fillId="0" borderId="50" xfId="0" applyFont="1" applyBorder="1" applyAlignment="1">
      <alignment horizontal="center"/>
    </xf>
    <xf numFmtId="0" fontId="51" fillId="0" borderId="10" xfId="0" applyFont="1" applyBorder="1" applyAlignment="1">
      <alignment horizontal="center" vertical="center" wrapText="1"/>
    </xf>
    <xf numFmtId="0" fontId="51" fillId="0" borderId="28" xfId="0" applyFont="1" applyBorder="1" applyAlignment="1">
      <alignment horizontal="center" vertical="center" wrapText="1"/>
    </xf>
    <xf numFmtId="0" fontId="7" fillId="0" borderId="56" xfId="0" applyFont="1" applyBorder="1" applyAlignment="1">
      <alignment horizontal="left" vertical="center" wrapText="1"/>
    </xf>
    <xf numFmtId="0" fontId="7" fillId="0" borderId="60" xfId="0" applyFont="1" applyBorder="1" applyAlignment="1">
      <alignment horizontal="left"/>
    </xf>
    <xf numFmtId="0" fontId="7" fillId="0" borderId="56" xfId="0" applyFont="1" applyBorder="1" applyAlignment="1">
      <alignment horizontal="left"/>
    </xf>
    <xf numFmtId="0" fontId="7" fillId="0" borderId="69" xfId="0" applyFont="1" applyBorder="1" applyAlignment="1">
      <alignment horizontal="left"/>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4" xfId="0" applyFont="1" applyBorder="1" applyAlignment="1">
      <alignment horizontal="center" vertical="center" wrapText="1"/>
    </xf>
    <xf numFmtId="0" fontId="7" fillId="0" borderId="62" xfId="0" applyFont="1" applyBorder="1" applyAlignment="1">
      <alignment horizontal="left" vertical="center" wrapText="1"/>
    </xf>
    <xf numFmtId="0" fontId="7" fillId="0" borderId="59" xfId="0" applyFont="1" applyBorder="1" applyAlignment="1">
      <alignment horizontal="left" vertical="center" wrapText="1"/>
    </xf>
    <xf numFmtId="0" fontId="7" fillId="0" borderId="57" xfId="0" applyFont="1" applyBorder="1" applyAlignment="1">
      <alignment horizontal="left" vertical="center" wrapText="1"/>
    </xf>
    <xf numFmtId="0" fontId="7" fillId="0" borderId="61" xfId="0" applyFont="1" applyBorder="1" applyAlignment="1">
      <alignment horizontal="left" vertical="center" wrapText="1"/>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7" xfId="0" applyFont="1" applyBorder="1" applyAlignment="1">
      <alignment horizontal="center" vertical="center" wrapText="1"/>
    </xf>
    <xf numFmtId="0" fontId="14" fillId="0" borderId="46" xfId="0" applyFont="1" applyBorder="1" applyAlignment="1">
      <alignment horizontal="center"/>
    </xf>
    <xf numFmtId="0" fontId="14" fillId="0" borderId="12" xfId="0" applyFont="1" applyBorder="1" applyAlignment="1">
      <alignment horizontal="center"/>
    </xf>
    <xf numFmtId="0" fontId="14" fillId="0" borderId="29"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A568D2"/>
      <color rgb="FFD862B1"/>
      <color rgb="FF00BBFE"/>
      <color rgb="FF2FC9FF"/>
      <color rgb="FFFFA365"/>
      <color rgb="FFFFD2B3"/>
      <color rgb="FFFFD253"/>
      <color rgb="FFFF8837"/>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22</xdr:row>
      <xdr:rowOff>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23</xdr:row>
      <xdr:rowOff>0</xdr:rowOff>
    </xdr:from>
    <xdr:to>
      <xdr:col>0</xdr:col>
      <xdr:colOff>1</xdr:colOff>
      <xdr:row>32</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33</xdr:row>
      <xdr:rowOff>0</xdr:rowOff>
    </xdr:from>
    <xdr:to>
      <xdr:col>0</xdr:col>
      <xdr:colOff>2</xdr:colOff>
      <xdr:row>33</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0</xdr:rowOff>
        </xdr:from>
        <xdr:to>
          <xdr:col>19</xdr:col>
          <xdr:colOff>904875</xdr:colOff>
          <xdr:row>14</xdr:row>
          <xdr:rowOff>257175</xdr:rowOff>
        </xdr:to>
        <xdr:sp macro="" textlink="">
          <xdr:nvSpPr>
            <xdr:cNvPr id="3077" name="CheckBox5" hidden="1">
              <a:extLst>
                <a:ext uri="{63B3BB69-23CF-44E3-9099-C40C66FF867C}">
                  <a14:compatExt spid="_x0000_s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161925</xdr:rowOff>
        </xdr:from>
        <xdr:to>
          <xdr:col>19</xdr:col>
          <xdr:colOff>904875</xdr:colOff>
          <xdr:row>14</xdr:row>
          <xdr:rowOff>419100</xdr:rowOff>
        </xdr:to>
        <xdr:sp macro="" textlink="">
          <xdr:nvSpPr>
            <xdr:cNvPr id="3078" name="CheckBox6" hidden="1">
              <a:extLst>
                <a:ext uri="{63B3BB69-23CF-44E3-9099-C40C66FF867C}">
                  <a14:compatExt spid="_x0000_s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9" name="CheckBox7" hidden="1">
              <a:extLst>
                <a:ext uri="{63B3BB69-23CF-44E3-9099-C40C66FF867C}">
                  <a14:compatExt spid="_x0000_s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0</xdr:rowOff>
        </xdr:from>
        <xdr:to>
          <xdr:col>19</xdr:col>
          <xdr:colOff>904875</xdr:colOff>
          <xdr:row>16</xdr:row>
          <xdr:rowOff>257175</xdr:rowOff>
        </xdr:to>
        <xdr:sp macro="" textlink="">
          <xdr:nvSpPr>
            <xdr:cNvPr id="3080" name="CheckBox8" hidden="1">
              <a:extLst>
                <a:ext uri="{63B3BB69-23CF-44E3-9099-C40C66FF867C}">
                  <a14:compatExt spid="_x0000_s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81" name="CheckBox9" hidden="1">
              <a:extLst>
                <a:ext uri="{63B3BB69-23CF-44E3-9099-C40C66FF867C}">
                  <a14:compatExt spid="_x0000_s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2" name="CheckBox10" hidden="1">
              <a:extLst>
                <a:ext uri="{63B3BB69-23CF-44E3-9099-C40C66FF867C}">
                  <a14:compatExt spid="_x0000_s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3" name="CheckBox11" hidden="1">
              <a:extLst>
                <a:ext uri="{63B3BB69-23CF-44E3-9099-C40C66FF867C}">
                  <a14:compatExt spid="_x0000_s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4" name="CheckBox12" hidden="1">
              <a:extLst>
                <a:ext uri="{63B3BB69-23CF-44E3-9099-C40C66FF867C}">
                  <a14:compatExt spid="_x0000_s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5" name="CheckBox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0</xdr:rowOff>
        </xdr:from>
        <xdr:to>
          <xdr:col>19</xdr:col>
          <xdr:colOff>904875</xdr:colOff>
          <xdr:row>22</xdr:row>
          <xdr:rowOff>257175</xdr:rowOff>
        </xdr:to>
        <xdr:sp macro="" textlink="">
          <xdr:nvSpPr>
            <xdr:cNvPr id="3086" name="CheckBox14" hidden="1">
              <a:extLst>
                <a:ext uri="{63B3BB69-23CF-44E3-9099-C40C66FF867C}">
                  <a14:compatExt spid="_x0000_s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7" name="CheckBox15" hidden="1">
              <a:extLst>
                <a:ext uri="{63B3BB69-23CF-44E3-9099-C40C66FF867C}">
                  <a14:compatExt spid="_x0000_s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88" name="CheckBox16" hidden="1">
              <a:extLst>
                <a:ext uri="{63B3BB69-23CF-44E3-9099-C40C66FF867C}">
                  <a14:compatExt spid="_x0000_s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89" name="CheckBox17" hidden="1">
              <a:extLst>
                <a:ext uri="{63B3BB69-23CF-44E3-9099-C40C66FF867C}">
                  <a14:compatExt spid="_x0000_s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90" name="CheckBox18" hidden="1">
              <a:extLst>
                <a:ext uri="{63B3BB69-23CF-44E3-9099-C40C66FF867C}">
                  <a14:compatExt spid="_x0000_s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91" name="CheckBox19" hidden="1">
              <a:extLst>
                <a:ext uri="{63B3BB69-23CF-44E3-9099-C40C66FF867C}">
                  <a14:compatExt spid="_x0000_s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0</xdr:rowOff>
        </xdr:from>
        <xdr:to>
          <xdr:col>19</xdr:col>
          <xdr:colOff>904875</xdr:colOff>
          <xdr:row>23</xdr:row>
          <xdr:rowOff>257175</xdr:rowOff>
        </xdr:to>
        <xdr:sp macro="" textlink="">
          <xdr:nvSpPr>
            <xdr:cNvPr id="3092" name="CheckBox20" hidden="1">
              <a:extLst>
                <a:ext uri="{63B3BB69-23CF-44E3-9099-C40C66FF867C}">
                  <a14:compatExt spid="_x0000_s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93" name="CheckBox21" hidden="1">
              <a:extLst>
                <a:ext uri="{63B3BB69-23CF-44E3-9099-C40C66FF867C}">
                  <a14:compatExt spid="_x0000_s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94" name="CheckBox22" hidden="1">
              <a:extLst>
                <a:ext uri="{63B3BB69-23CF-44E3-9099-C40C66FF867C}">
                  <a14:compatExt spid="_x0000_s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95" name="CheckBox23" hidden="1">
              <a:extLst>
                <a:ext uri="{63B3BB69-23CF-44E3-9099-C40C66FF867C}">
                  <a14:compatExt spid="_x0000_s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96" name="CheckBox24" hidden="1">
              <a:extLst>
                <a:ext uri="{63B3BB69-23CF-44E3-9099-C40C66FF867C}">
                  <a14:compatExt spid="_x0000_s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7" name="CheckBox25" hidden="1">
              <a:extLst>
                <a:ext uri="{63B3BB69-23CF-44E3-9099-C40C66FF867C}">
                  <a14:compatExt spid="_x0000_s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8" name="CheckBox26" hidden="1">
              <a:extLst>
                <a:ext uri="{63B3BB69-23CF-44E3-9099-C40C66FF867C}">
                  <a14:compatExt spid="_x0000_s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9" name="CheckBox27" hidden="1">
              <a:extLst>
                <a:ext uri="{63B3BB69-23CF-44E3-9099-C40C66FF867C}">
                  <a14:compatExt spid="_x0000_s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100" name="CheckBox28" hidden="1">
              <a:extLst>
                <a:ext uri="{63B3BB69-23CF-44E3-9099-C40C66FF867C}">
                  <a14:compatExt spid="_x0000_s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101" name="CheckBox29" hidden="1">
              <a:extLst>
                <a:ext uri="{63B3BB69-23CF-44E3-9099-C40C66FF867C}">
                  <a14:compatExt spid="_x0000_s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102" name="CheckBox30" hidden="1">
              <a:extLst>
                <a:ext uri="{63B3BB69-23CF-44E3-9099-C40C66FF867C}">
                  <a14:compatExt spid="_x0000_s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03" name="CheckBox31" hidden="1">
              <a:extLst>
                <a:ext uri="{63B3BB69-23CF-44E3-9099-C40C66FF867C}">
                  <a14:compatExt spid="_x0000_s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04" name="CheckBox32" hidden="1">
              <a:extLst>
                <a:ext uri="{63B3BB69-23CF-44E3-9099-C40C66FF867C}">
                  <a14:compatExt spid="_x0000_s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05" name="CheckBox33" hidden="1">
              <a:extLst>
                <a:ext uri="{63B3BB69-23CF-44E3-9099-C40C66FF867C}">
                  <a14:compatExt spid="_x0000_s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06" name="CheckBox34" hidden="1">
              <a:extLst>
                <a:ext uri="{63B3BB69-23CF-44E3-9099-C40C66FF867C}">
                  <a14:compatExt spid="_x0000_s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07" name="CheckBox35" hidden="1">
              <a:extLst>
                <a:ext uri="{63B3BB69-23CF-44E3-9099-C40C66FF867C}">
                  <a14:compatExt spid="_x0000_s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08" name="CheckBox36" hidden="1">
              <a:extLst>
                <a:ext uri="{63B3BB69-23CF-44E3-9099-C40C66FF867C}">
                  <a14:compatExt spid="_x0000_s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0" name="CheckBox38" hidden="1">
              <a:extLst>
                <a:ext uri="{63B3BB69-23CF-44E3-9099-C40C66FF867C}">
                  <a14:compatExt spid="_x0000_s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1" name="CheckBox39" hidden="1">
              <a:extLst>
                <a:ext uri="{63B3BB69-23CF-44E3-9099-C40C66FF867C}">
                  <a14:compatExt spid="_x0000_s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2" name="CheckBox40" hidden="1">
              <a:extLst>
                <a:ext uri="{63B3BB69-23CF-44E3-9099-C40C66FF867C}">
                  <a14:compatExt spid="_x0000_s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3" name="CheckBox41" hidden="1">
              <a:extLst>
                <a:ext uri="{63B3BB69-23CF-44E3-9099-C40C66FF867C}">
                  <a14:compatExt spid="_x0000_s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4" name="CheckBox42" hidden="1">
              <a:extLst>
                <a:ext uri="{63B3BB69-23CF-44E3-9099-C40C66FF867C}">
                  <a14:compatExt spid="_x0000_s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5" name="CheckBox43" hidden="1">
              <a:extLst>
                <a:ext uri="{63B3BB69-23CF-44E3-9099-C40C66FF867C}">
                  <a14:compatExt spid="_x0000_s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6" name="CheckBox44" hidden="1">
              <a:extLst>
                <a:ext uri="{63B3BB69-23CF-44E3-9099-C40C66FF867C}">
                  <a14:compatExt spid="_x0000_s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7" name="CheckBox45" hidden="1">
              <a:extLst>
                <a:ext uri="{63B3BB69-23CF-44E3-9099-C40C66FF867C}">
                  <a14:compatExt spid="_x0000_s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118" name="CheckBox46" hidden="1">
              <a:extLst>
                <a:ext uri="{63B3BB69-23CF-44E3-9099-C40C66FF867C}">
                  <a14:compatExt spid="_x0000_s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260395</xdr:colOff>
      <xdr:row>0</xdr:row>
      <xdr:rowOff>67862</xdr:rowOff>
    </xdr:from>
    <xdr:ext cx="523875" cy="657225"/>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8395"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2</xdr:col>
          <xdr:colOff>276225</xdr:colOff>
          <xdr:row>0</xdr:row>
          <xdr:rowOff>0</xdr:rowOff>
        </xdr:from>
        <xdr:to>
          <xdr:col>2</xdr:col>
          <xdr:colOff>1704975</xdr:colOff>
          <xdr:row>3</xdr:row>
          <xdr:rowOff>133350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8.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A12" sqref="A12:F1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40"/>
      <c r="B1" s="349" t="s">
        <v>266</v>
      </c>
      <c r="C1" s="350"/>
      <c r="D1" s="351"/>
      <c r="E1" s="305" t="s">
        <v>444</v>
      </c>
      <c r="F1" s="343"/>
    </row>
    <row r="2" spans="1:7" x14ac:dyDescent="0.2">
      <c r="A2" s="341"/>
      <c r="B2" s="352"/>
      <c r="C2" s="353"/>
      <c r="D2" s="354"/>
      <c r="E2" s="284" t="s">
        <v>445</v>
      </c>
      <c r="F2" s="344"/>
    </row>
    <row r="3" spans="1:7" ht="15" customHeight="1" x14ac:dyDescent="0.2">
      <c r="A3" s="341"/>
      <c r="B3" s="352"/>
      <c r="C3" s="353"/>
      <c r="D3" s="354"/>
      <c r="E3" s="284" t="s">
        <v>446</v>
      </c>
      <c r="F3" s="344"/>
    </row>
    <row r="4" spans="1:7" ht="15" thickBot="1" x14ac:dyDescent="0.25">
      <c r="A4" s="342"/>
      <c r="B4" s="355"/>
      <c r="C4" s="356"/>
      <c r="D4" s="357"/>
      <c r="E4" s="306" t="s">
        <v>447</v>
      </c>
      <c r="F4" s="345"/>
    </row>
    <row r="5" spans="1:7" ht="15" thickBot="1" x14ac:dyDescent="0.25"/>
    <row r="6" spans="1:7" ht="42.75" customHeight="1" x14ac:dyDescent="0.2">
      <c r="A6" s="160" t="s">
        <v>267</v>
      </c>
      <c r="B6" s="358" t="s">
        <v>272</v>
      </c>
      <c r="C6" s="358"/>
      <c r="D6" s="358"/>
      <c r="E6" s="358"/>
      <c r="F6" s="359"/>
    </row>
    <row r="7" spans="1:7" ht="50.25" customHeight="1" thickBot="1" x14ac:dyDescent="0.25">
      <c r="A7" s="161" t="s">
        <v>268</v>
      </c>
      <c r="B7" s="329" t="s">
        <v>269</v>
      </c>
      <c r="C7" s="329"/>
      <c r="D7" s="329"/>
      <c r="E7" s="329"/>
      <c r="F7" s="330"/>
    </row>
    <row r="8" spans="1:7" ht="17.25" customHeight="1" x14ac:dyDescent="0.2">
      <c r="A8" s="361"/>
      <c r="B8" s="361"/>
      <c r="C8" s="361"/>
      <c r="D8" s="361"/>
      <c r="E8" s="361"/>
      <c r="F8" s="361"/>
    </row>
    <row r="9" spans="1:7" ht="54.75" customHeight="1" x14ac:dyDescent="0.2">
      <c r="A9" s="360" t="s">
        <v>368</v>
      </c>
      <c r="B9" s="360"/>
      <c r="C9" s="360"/>
      <c r="D9" s="360"/>
      <c r="E9" s="360"/>
      <c r="F9" s="360"/>
    </row>
    <row r="10" spans="1:7" ht="18" customHeight="1" thickBot="1" x14ac:dyDescent="0.25">
      <c r="A10" s="338"/>
      <c r="B10" s="339"/>
      <c r="C10" s="339"/>
      <c r="D10" s="339"/>
      <c r="E10" s="339"/>
      <c r="F10" s="339"/>
      <c r="G10" s="339"/>
    </row>
    <row r="11" spans="1:7" ht="24.75" customHeight="1" x14ac:dyDescent="0.2">
      <c r="A11" s="346" t="s">
        <v>270</v>
      </c>
      <c r="B11" s="347"/>
      <c r="C11" s="347"/>
      <c r="D11" s="347"/>
      <c r="E11" s="347"/>
      <c r="F11" s="348"/>
    </row>
    <row r="12" spans="1:7" ht="229.5" customHeight="1" thickBot="1" x14ac:dyDescent="0.25">
      <c r="A12" s="337" t="s">
        <v>367</v>
      </c>
      <c r="B12" s="329"/>
      <c r="C12" s="329"/>
      <c r="D12" s="329"/>
      <c r="E12" s="329"/>
      <c r="F12" s="330"/>
    </row>
    <row r="13" spans="1:7" ht="18" customHeight="1" thickBot="1" x14ac:dyDescent="0.25">
      <c r="A13" s="380"/>
      <c r="B13" s="380"/>
      <c r="C13" s="380"/>
      <c r="D13" s="380"/>
      <c r="E13" s="380"/>
      <c r="F13" s="380"/>
    </row>
    <row r="14" spans="1:7" ht="26.25" customHeight="1" x14ac:dyDescent="0.2">
      <c r="A14" s="346" t="s">
        <v>271</v>
      </c>
      <c r="B14" s="347"/>
      <c r="C14" s="347"/>
      <c r="D14" s="347"/>
      <c r="E14" s="347"/>
      <c r="F14" s="348"/>
    </row>
    <row r="15" spans="1:7" ht="284.25" customHeight="1" thickBot="1" x14ac:dyDescent="0.25">
      <c r="A15" s="337" t="s">
        <v>370</v>
      </c>
      <c r="B15" s="329"/>
      <c r="C15" s="329"/>
      <c r="D15" s="329"/>
      <c r="E15" s="329"/>
      <c r="F15" s="330"/>
    </row>
    <row r="16" spans="1:7" ht="21.75" customHeight="1" thickBot="1" x14ac:dyDescent="0.25">
      <c r="A16" s="136"/>
      <c r="B16" s="136"/>
      <c r="C16" s="136"/>
      <c r="D16" s="136"/>
      <c r="E16" s="136"/>
      <c r="F16" s="136"/>
    </row>
    <row r="17" spans="1:7" ht="23.25" customHeight="1" thickBot="1" x14ac:dyDescent="0.25">
      <c r="A17" s="346" t="s">
        <v>373</v>
      </c>
      <c r="B17" s="347"/>
      <c r="C17" s="347"/>
      <c r="D17" s="347"/>
      <c r="E17" s="347"/>
      <c r="F17" s="348"/>
    </row>
    <row r="18" spans="1:7" ht="81.75" customHeight="1" x14ac:dyDescent="0.2">
      <c r="A18" s="368" t="s">
        <v>374</v>
      </c>
      <c r="B18" s="369"/>
      <c r="C18" s="369"/>
      <c r="D18" s="369"/>
      <c r="E18" s="369"/>
      <c r="F18" s="370"/>
    </row>
    <row r="19" spans="1:7" ht="71.25" customHeight="1" thickBot="1" x14ac:dyDescent="0.25">
      <c r="A19" s="371"/>
      <c r="B19" s="372"/>
      <c r="C19" s="372"/>
      <c r="D19" s="372"/>
      <c r="E19" s="372"/>
      <c r="F19" s="373"/>
    </row>
    <row r="20" spans="1:7" ht="15" thickBot="1" x14ac:dyDescent="0.25"/>
    <row r="21" spans="1:7" ht="27" customHeight="1" x14ac:dyDescent="0.2">
      <c r="A21" s="381" t="s">
        <v>329</v>
      </c>
      <c r="B21" s="382"/>
      <c r="C21" s="382"/>
      <c r="D21" s="382"/>
      <c r="E21" s="382"/>
      <c r="F21" s="383"/>
      <c r="G21" s="61"/>
    </row>
    <row r="22" spans="1:7" ht="363" customHeight="1" thickBot="1" x14ac:dyDescent="0.25">
      <c r="A22" s="384" t="s">
        <v>339</v>
      </c>
      <c r="B22" s="385"/>
      <c r="C22" s="385"/>
      <c r="D22" s="385"/>
      <c r="E22" s="385"/>
      <c r="F22" s="386"/>
      <c r="G22" s="61"/>
    </row>
    <row r="23" spans="1:7" ht="15" thickBot="1" x14ac:dyDescent="0.25"/>
    <row r="24" spans="1:7" ht="28.5" customHeight="1" thickBot="1" x14ac:dyDescent="0.25">
      <c r="A24" s="387" t="s">
        <v>330</v>
      </c>
      <c r="B24" s="388"/>
      <c r="C24" s="388"/>
      <c r="D24" s="388"/>
      <c r="E24" s="388"/>
      <c r="F24" s="389"/>
    </row>
    <row r="25" spans="1:7" ht="375" customHeight="1" x14ac:dyDescent="0.2">
      <c r="A25" s="396" t="s">
        <v>308</v>
      </c>
      <c r="B25" s="397"/>
      <c r="C25" s="397"/>
      <c r="D25" s="397"/>
      <c r="E25" s="397"/>
      <c r="F25" s="398"/>
    </row>
    <row r="26" spans="1:7" ht="27.6" customHeight="1" thickBot="1" x14ac:dyDescent="0.25">
      <c r="A26" s="399"/>
      <c r="B26" s="400"/>
      <c r="C26" s="400"/>
      <c r="D26" s="400"/>
      <c r="E26" s="400"/>
      <c r="F26" s="401"/>
    </row>
    <row r="27" spans="1:7" ht="25.5" customHeight="1" thickBot="1" x14ac:dyDescent="0.25">
      <c r="A27" s="136"/>
      <c r="B27" s="136"/>
      <c r="C27" s="136"/>
      <c r="D27" s="136"/>
      <c r="E27" s="136"/>
      <c r="F27" s="136"/>
    </row>
    <row r="28" spans="1:7" ht="27" customHeight="1" x14ac:dyDescent="0.2">
      <c r="A28" s="390" t="s">
        <v>331</v>
      </c>
      <c r="B28" s="391"/>
      <c r="C28" s="391"/>
      <c r="D28" s="391"/>
      <c r="E28" s="391"/>
      <c r="F28" s="392"/>
    </row>
    <row r="29" spans="1:7" ht="210.75" customHeight="1" thickBot="1" x14ac:dyDescent="0.25">
      <c r="A29" s="328" t="s">
        <v>305</v>
      </c>
      <c r="B29" s="329"/>
      <c r="C29" s="329"/>
      <c r="D29" s="329"/>
      <c r="E29" s="329"/>
      <c r="F29" s="330"/>
    </row>
    <row r="30" spans="1:7" ht="15" thickBot="1" x14ac:dyDescent="0.25"/>
    <row r="31" spans="1:7" ht="30.75" customHeight="1" x14ac:dyDescent="0.2">
      <c r="A31" s="393" t="s">
        <v>332</v>
      </c>
      <c r="B31" s="394"/>
      <c r="C31" s="394"/>
      <c r="D31" s="394"/>
      <c r="E31" s="394"/>
      <c r="F31" s="395"/>
    </row>
    <row r="32" spans="1:7" ht="138" customHeight="1" thickBot="1" x14ac:dyDescent="0.25">
      <c r="A32" s="322" t="s">
        <v>306</v>
      </c>
      <c r="B32" s="323"/>
      <c r="C32" s="323"/>
      <c r="D32" s="323"/>
      <c r="E32" s="323"/>
      <c r="F32" s="324"/>
    </row>
    <row r="33" spans="1:6" ht="15" thickBot="1" x14ac:dyDescent="0.25"/>
    <row r="34" spans="1:6" ht="28.5" customHeight="1" x14ac:dyDescent="0.2">
      <c r="A34" s="325" t="s">
        <v>333</v>
      </c>
      <c r="B34" s="326"/>
      <c r="C34" s="326"/>
      <c r="D34" s="326"/>
      <c r="E34" s="326"/>
      <c r="F34" s="327"/>
    </row>
    <row r="35" spans="1:6" ht="219" customHeight="1" thickBot="1" x14ac:dyDescent="0.25">
      <c r="A35" s="328" t="s">
        <v>299</v>
      </c>
      <c r="B35" s="329"/>
      <c r="C35" s="329"/>
      <c r="D35" s="329"/>
      <c r="E35" s="329"/>
      <c r="F35" s="330"/>
    </row>
    <row r="36" spans="1:6" ht="15" thickBot="1" x14ac:dyDescent="0.25"/>
    <row r="37" spans="1:6" ht="27.75" customHeight="1" x14ac:dyDescent="0.2">
      <c r="A37" s="325" t="s">
        <v>334</v>
      </c>
      <c r="B37" s="326"/>
      <c r="C37" s="326"/>
      <c r="D37" s="326"/>
      <c r="E37" s="326"/>
      <c r="F37" s="327"/>
    </row>
    <row r="38" spans="1:6" ht="170.25" customHeight="1" thickBot="1" x14ac:dyDescent="0.25">
      <c r="A38" s="328" t="s">
        <v>300</v>
      </c>
      <c r="B38" s="329"/>
      <c r="C38" s="329"/>
      <c r="D38" s="329"/>
      <c r="E38" s="329"/>
      <c r="F38" s="330"/>
    </row>
    <row r="39" spans="1:6" ht="15" thickBot="1" x14ac:dyDescent="0.25"/>
    <row r="40" spans="1:6" ht="27.75" customHeight="1" x14ac:dyDescent="0.2">
      <c r="A40" s="402" t="s">
        <v>335</v>
      </c>
      <c r="B40" s="403"/>
      <c r="C40" s="403"/>
      <c r="D40" s="403"/>
      <c r="E40" s="403"/>
      <c r="F40" s="404"/>
    </row>
    <row r="41" spans="1:6" ht="208.5" customHeight="1" thickBot="1" x14ac:dyDescent="0.25">
      <c r="A41" s="337" t="s">
        <v>366</v>
      </c>
      <c r="B41" s="329"/>
      <c r="C41" s="329"/>
      <c r="D41" s="329"/>
      <c r="E41" s="329"/>
      <c r="F41" s="330"/>
    </row>
    <row r="42" spans="1:6" ht="15" thickBot="1" x14ac:dyDescent="0.25"/>
    <row r="43" spans="1:6" ht="29.25" customHeight="1" x14ac:dyDescent="0.2">
      <c r="A43" s="362" t="s">
        <v>371</v>
      </c>
      <c r="B43" s="363"/>
      <c r="C43" s="363"/>
      <c r="D43" s="363"/>
      <c r="E43" s="363"/>
      <c r="F43" s="364"/>
    </row>
    <row r="44" spans="1:6" ht="274.5" customHeight="1" thickBot="1" x14ac:dyDescent="0.25">
      <c r="A44" s="328" t="s">
        <v>293</v>
      </c>
      <c r="B44" s="329"/>
      <c r="C44" s="329"/>
      <c r="D44" s="329"/>
      <c r="E44" s="329"/>
      <c r="F44" s="330"/>
    </row>
    <row r="45" spans="1:6" ht="15" thickBot="1" x14ac:dyDescent="0.25"/>
    <row r="46" spans="1:6" ht="29.25" customHeight="1" x14ac:dyDescent="0.2">
      <c r="A46" s="362" t="s">
        <v>336</v>
      </c>
      <c r="B46" s="363"/>
      <c r="C46" s="363"/>
      <c r="D46" s="363"/>
      <c r="E46" s="363"/>
      <c r="F46" s="364"/>
    </row>
    <row r="47" spans="1:6" s="217" customFormat="1" ht="181.5" customHeight="1" thickBot="1" x14ac:dyDescent="0.3">
      <c r="A47" s="365" t="s">
        <v>294</v>
      </c>
      <c r="B47" s="366"/>
      <c r="C47" s="366"/>
      <c r="D47" s="366"/>
      <c r="E47" s="366"/>
      <c r="F47" s="367"/>
    </row>
    <row r="48" spans="1:6" ht="15.75" customHeight="1" thickBot="1" x14ac:dyDescent="0.25">
      <c r="A48" s="136"/>
      <c r="B48" s="136"/>
      <c r="C48" s="136"/>
      <c r="D48" s="136"/>
      <c r="E48" s="136"/>
      <c r="F48" s="136"/>
    </row>
    <row r="49" spans="1:6" ht="19.5" customHeight="1" x14ac:dyDescent="0.2">
      <c r="A49" s="331" t="s">
        <v>337</v>
      </c>
      <c r="B49" s="332"/>
      <c r="C49" s="332"/>
      <c r="D49" s="332"/>
      <c r="E49" s="332"/>
      <c r="F49" s="333"/>
    </row>
    <row r="50" spans="1:6" ht="363" customHeight="1" thickBot="1" x14ac:dyDescent="0.25">
      <c r="A50" s="334" t="s">
        <v>301</v>
      </c>
      <c r="B50" s="335"/>
      <c r="C50" s="335"/>
      <c r="D50" s="335"/>
      <c r="E50" s="335"/>
      <c r="F50" s="336"/>
    </row>
    <row r="51" spans="1:6" ht="15" thickBot="1" x14ac:dyDescent="0.25"/>
    <row r="52" spans="1:6" ht="27.75" customHeight="1" x14ac:dyDescent="0.2">
      <c r="A52" s="374" t="s">
        <v>338</v>
      </c>
      <c r="B52" s="375"/>
      <c r="C52" s="375"/>
      <c r="D52" s="375"/>
      <c r="E52" s="375"/>
      <c r="F52" s="376"/>
    </row>
    <row r="53" spans="1:6" ht="409.6" customHeight="1" x14ac:dyDescent="0.2">
      <c r="A53" s="377" t="s">
        <v>304</v>
      </c>
      <c r="B53" s="378"/>
      <c r="C53" s="378"/>
      <c r="D53" s="378"/>
      <c r="E53" s="378"/>
      <c r="F53" s="379"/>
    </row>
    <row r="54" spans="1:6" ht="77.25" customHeight="1" thickBot="1" x14ac:dyDescent="0.25">
      <c r="A54" s="371"/>
      <c r="B54" s="372"/>
      <c r="C54" s="372"/>
      <c r="D54" s="372"/>
      <c r="E54" s="372"/>
      <c r="F54" s="373"/>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topLeftCell="A10" zoomScale="70" zoomScaleNormal="70" workbookViewId="0">
      <selection activeCell="L12" sqref="L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53"/>
      <c r="B1" s="419" t="str">
        <f>CONTEXTO!B1</f>
        <v xml:space="preserve">PROCESO: </v>
      </c>
      <c r="C1" s="419"/>
      <c r="D1" s="419"/>
      <c r="E1" s="419"/>
      <c r="F1" s="425" t="s">
        <v>444</v>
      </c>
      <c r="G1" s="425"/>
      <c r="H1" s="425"/>
      <c r="I1" s="425"/>
      <c r="J1" s="583"/>
    </row>
    <row r="2" spans="1:12" x14ac:dyDescent="0.2">
      <c r="A2" s="454"/>
      <c r="B2" s="420" t="s">
        <v>68</v>
      </c>
      <c r="C2" s="420"/>
      <c r="D2" s="420"/>
      <c r="E2" s="420"/>
      <c r="F2" s="427" t="s">
        <v>445</v>
      </c>
      <c r="G2" s="427"/>
      <c r="H2" s="427"/>
      <c r="I2" s="427"/>
      <c r="J2" s="584"/>
    </row>
    <row r="3" spans="1:12" ht="15" customHeight="1" x14ac:dyDescent="0.2">
      <c r="A3" s="454"/>
      <c r="B3" s="420"/>
      <c r="C3" s="420"/>
      <c r="D3" s="420"/>
      <c r="E3" s="420"/>
      <c r="F3" s="427" t="s">
        <v>446</v>
      </c>
      <c r="G3" s="427"/>
      <c r="H3" s="427"/>
      <c r="I3" s="427"/>
      <c r="J3" s="584"/>
    </row>
    <row r="4" spans="1:12" ht="15" thickBot="1" x14ac:dyDescent="0.25">
      <c r="A4" s="454"/>
      <c r="B4" s="420"/>
      <c r="C4" s="420"/>
      <c r="D4" s="420"/>
      <c r="E4" s="420"/>
      <c r="F4" s="427" t="s">
        <v>454</v>
      </c>
      <c r="G4" s="427"/>
      <c r="H4" s="427"/>
      <c r="I4" s="427"/>
      <c r="J4" s="585"/>
    </row>
    <row r="5" spans="1:12" ht="15.75" x14ac:dyDescent="0.2">
      <c r="A5" s="573"/>
      <c r="B5" s="574"/>
      <c r="C5" s="574"/>
      <c r="D5" s="574"/>
      <c r="E5" s="574"/>
      <c r="F5" s="574"/>
      <c r="G5" s="574"/>
      <c r="H5" s="574"/>
      <c r="I5" s="574"/>
      <c r="J5" s="575"/>
    </row>
    <row r="6" spans="1:12" ht="39.75" customHeight="1" x14ac:dyDescent="0.2">
      <c r="A6" s="569" t="str">
        <f>CONTEXTO!A8</f>
        <v>PROCESO: GESTIÓN DE LA GOBERNABILIDAD, PARTICIPACIÓN Y CONVIVENCIA CIUDADANA</v>
      </c>
      <c r="B6" s="570"/>
      <c r="C6" s="570"/>
      <c r="D6" s="570"/>
      <c r="E6" s="570"/>
      <c r="F6" s="570"/>
      <c r="G6" s="570"/>
      <c r="H6" s="570"/>
      <c r="I6" s="570"/>
      <c r="J6" s="571"/>
    </row>
    <row r="7" spans="1:12" s="72" customFormat="1" ht="93.75" customHeight="1" thickBot="1" x14ac:dyDescent="0.25">
      <c r="A7" s="566"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567"/>
      <c r="C7" s="567"/>
      <c r="D7" s="567"/>
      <c r="E7" s="567"/>
      <c r="F7" s="567"/>
      <c r="G7" s="567"/>
      <c r="H7" s="567"/>
      <c r="I7" s="567"/>
      <c r="J7" s="568"/>
    </row>
    <row r="8" spans="1:12" s="72" customFormat="1" ht="25.5" customHeight="1" thickBot="1" x14ac:dyDescent="0.25">
      <c r="A8" s="572"/>
      <c r="B8" s="572"/>
      <c r="C8" s="572"/>
      <c r="D8" s="572"/>
      <c r="E8" s="572"/>
      <c r="F8" s="572"/>
      <c r="G8" s="572"/>
      <c r="H8" s="572"/>
      <c r="I8" s="572"/>
      <c r="J8" s="572"/>
    </row>
    <row r="9" spans="1:12" s="72" customFormat="1" ht="69" customHeight="1" x14ac:dyDescent="0.2">
      <c r="A9" s="86" t="s">
        <v>258</v>
      </c>
      <c r="B9" s="87" t="s">
        <v>257</v>
      </c>
      <c r="C9" s="88" t="s">
        <v>259</v>
      </c>
      <c r="D9" s="89" t="s">
        <v>79</v>
      </c>
      <c r="E9" s="90" t="s">
        <v>69</v>
      </c>
      <c r="F9" s="91" t="s">
        <v>70</v>
      </c>
      <c r="G9" s="91" t="s">
        <v>71</v>
      </c>
      <c r="H9" s="91" t="s">
        <v>72</v>
      </c>
      <c r="I9" s="91" t="s">
        <v>73</v>
      </c>
      <c r="J9" s="92" t="s">
        <v>74</v>
      </c>
    </row>
    <row r="10" spans="1:12" s="72" customFormat="1" ht="119.25" customHeight="1" x14ac:dyDescent="0.2">
      <c r="A10" s="580"/>
      <c r="B10" s="229"/>
      <c r="C10" s="576"/>
      <c r="D10" s="294"/>
      <c r="E10" s="576"/>
      <c r="F10" s="954" t="s">
        <v>138</v>
      </c>
      <c r="G10" s="954" t="s">
        <v>138</v>
      </c>
      <c r="H10" s="954" t="s">
        <v>139</v>
      </c>
      <c r="I10" s="954" t="s">
        <v>139</v>
      </c>
      <c r="J10" s="953"/>
      <c r="K10" s="85"/>
      <c r="L10" s="85"/>
    </row>
    <row r="11" spans="1:12" ht="55.5" customHeight="1" x14ac:dyDescent="0.2">
      <c r="A11" s="581"/>
      <c r="B11" s="229"/>
      <c r="C11" s="577"/>
      <c r="D11" s="295"/>
      <c r="E11" s="577"/>
      <c r="F11" s="955"/>
      <c r="G11" s="955"/>
      <c r="H11" s="955"/>
      <c r="I11" s="955"/>
      <c r="J11" s="808"/>
    </row>
    <row r="12" spans="1:12" ht="60.75" customHeight="1" x14ac:dyDescent="0.2">
      <c r="A12" s="582"/>
      <c r="B12" s="229"/>
      <c r="C12" s="578"/>
      <c r="D12" s="230"/>
      <c r="E12" s="578"/>
      <c r="F12" s="956"/>
      <c r="G12" s="956"/>
      <c r="H12" s="956"/>
      <c r="I12" s="956"/>
      <c r="J12" s="809"/>
    </row>
    <row r="13" spans="1:12" ht="67.5" customHeight="1" x14ac:dyDescent="0.2">
      <c r="A13" s="580" t="s">
        <v>396</v>
      </c>
      <c r="B13" s="229" t="s">
        <v>386</v>
      </c>
      <c r="C13" s="576" t="s">
        <v>399</v>
      </c>
      <c r="D13" s="231" t="s">
        <v>400</v>
      </c>
      <c r="E13" s="576" t="s">
        <v>394</v>
      </c>
      <c r="F13" s="579" t="s">
        <v>138</v>
      </c>
      <c r="G13" s="579" t="s">
        <v>138</v>
      </c>
      <c r="H13" s="579" t="s">
        <v>138</v>
      </c>
      <c r="I13" s="579" t="s">
        <v>138</v>
      </c>
      <c r="J13" s="561" t="str">
        <f>IF(F13="NA","GESTION",IF(G13="NA","GESTION",IF(H13="NA","GESTION",IF(I13="NA","GESTION",IF(F13&lt;&gt;"X"," ",IF(G13&lt;&gt;"X"," ",IF(H13&lt;&gt;"X"," ",IF(I13&lt;&gt;"X"," ","CORRUPCION"))))))))</f>
        <v>CORRUPCION</v>
      </c>
    </row>
    <row r="14" spans="1:12" ht="63.75" customHeight="1" x14ac:dyDescent="0.2">
      <c r="A14" s="581"/>
      <c r="B14" s="229" t="s">
        <v>397</v>
      </c>
      <c r="C14" s="577"/>
      <c r="D14" s="231" t="s">
        <v>401</v>
      </c>
      <c r="E14" s="577"/>
      <c r="F14" s="579"/>
      <c r="G14" s="579"/>
      <c r="H14" s="579"/>
      <c r="I14" s="579"/>
      <c r="J14" s="561"/>
    </row>
    <row r="15" spans="1:12" ht="64.5" customHeight="1" x14ac:dyDescent="0.2">
      <c r="A15" s="582"/>
      <c r="B15" s="229"/>
      <c r="C15" s="578"/>
      <c r="D15" s="231"/>
      <c r="E15" s="578"/>
      <c r="F15" s="579"/>
      <c r="G15" s="579"/>
      <c r="H15" s="579"/>
      <c r="I15" s="579"/>
      <c r="J15" s="561"/>
    </row>
    <row r="16" spans="1:12" ht="64.5" customHeight="1" x14ac:dyDescent="0.2">
      <c r="A16" s="580"/>
      <c r="B16" s="289"/>
      <c r="C16" s="576"/>
      <c r="D16" s="283"/>
      <c r="E16" s="576"/>
      <c r="F16" s="954"/>
      <c r="G16" s="954"/>
      <c r="H16" s="954"/>
      <c r="I16" s="954"/>
      <c r="J16" s="953"/>
    </row>
    <row r="17" spans="1:10" ht="63.75" customHeight="1" x14ac:dyDescent="0.2">
      <c r="A17" s="581"/>
      <c r="B17" s="229"/>
      <c r="C17" s="577"/>
      <c r="D17" s="229"/>
      <c r="E17" s="577"/>
      <c r="F17" s="955"/>
      <c r="G17" s="955"/>
      <c r="H17" s="955"/>
      <c r="I17" s="955"/>
      <c r="J17" s="808"/>
    </row>
    <row r="18" spans="1:10" ht="50.25" customHeight="1" x14ac:dyDescent="0.2">
      <c r="A18" s="582"/>
      <c r="B18" s="229"/>
      <c r="C18" s="578"/>
      <c r="D18" s="231"/>
      <c r="E18" s="578"/>
      <c r="F18" s="956"/>
      <c r="G18" s="956"/>
      <c r="H18" s="956"/>
      <c r="I18" s="956"/>
      <c r="J18" s="809"/>
    </row>
    <row r="19" spans="1:10" ht="58.5" customHeight="1" x14ac:dyDescent="0.2">
      <c r="A19" s="232"/>
      <c r="B19" s="233"/>
      <c r="C19" s="233"/>
      <c r="D19" s="233"/>
      <c r="E19" s="558" t="s">
        <v>264</v>
      </c>
      <c r="F19" s="233"/>
      <c r="G19" s="233"/>
      <c r="H19" s="233"/>
      <c r="I19" s="233"/>
      <c r="J19" s="953" t="str">
        <f>IF(F19="NA","GESTION",IF(G19="NA","GESTION",IF(H19="NA","GESTION",IF(I19="NA","GESTION",IF(F19&lt;&gt;"X"," ",IF(G19&lt;&gt;"X"," ",IF(H19&lt;&gt;"X"," ",IF(I19&lt;&gt;"X"," ","CORRUPCION"))))))))</f>
        <v xml:space="preserve"> </v>
      </c>
    </row>
    <row r="20" spans="1:10" ht="67.5" customHeight="1" x14ac:dyDescent="0.2">
      <c r="A20" s="232"/>
      <c r="B20" s="233"/>
      <c r="C20" s="233"/>
      <c r="D20" s="233"/>
      <c r="E20" s="559"/>
      <c r="F20" s="233"/>
      <c r="G20" s="233"/>
      <c r="H20" s="233"/>
      <c r="I20" s="233"/>
      <c r="J20" s="808"/>
    </row>
    <row r="21" spans="1:10" ht="78.75" customHeight="1" x14ac:dyDescent="0.2">
      <c r="A21" s="232"/>
      <c r="B21" s="233"/>
      <c r="C21" s="233"/>
      <c r="D21" s="233"/>
      <c r="E21" s="560"/>
      <c r="F21" s="233"/>
      <c r="G21" s="233"/>
      <c r="H21" s="233"/>
      <c r="I21" s="233"/>
      <c r="J21" s="809"/>
    </row>
    <row r="22" spans="1:10" ht="71.25" customHeight="1" x14ac:dyDescent="0.2">
      <c r="A22" s="232"/>
      <c r="B22" s="233"/>
      <c r="C22" s="233"/>
      <c r="D22" s="233"/>
      <c r="E22" s="558" t="s">
        <v>251</v>
      </c>
      <c r="F22" s="233"/>
      <c r="G22" s="233"/>
      <c r="H22" s="233"/>
      <c r="I22" s="233"/>
      <c r="J22" s="953" t="str">
        <f>IF(F22="NA","GESTION",IF(G22="NA","GESTION",IF(H22="NA","GESTION",IF(I22="NA","GESTION",IF(F22&lt;&gt;"X"," ",IF(G22&lt;&gt;"X"," ",IF(H22&lt;&gt;"X"," ",IF(I22&lt;&gt;"X"," ","CORRUPCION"))))))))</f>
        <v xml:space="preserve"> </v>
      </c>
    </row>
    <row r="23" spans="1:10" ht="80.25" customHeight="1" x14ac:dyDescent="0.2">
      <c r="A23" s="232"/>
      <c r="B23" s="233"/>
      <c r="C23" s="233"/>
      <c r="D23" s="233"/>
      <c r="E23" s="559"/>
      <c r="F23" s="233"/>
      <c r="G23" s="233"/>
      <c r="H23" s="233"/>
      <c r="I23" s="233"/>
      <c r="J23" s="808"/>
    </row>
    <row r="24" spans="1:10" ht="69.75" customHeight="1" x14ac:dyDescent="0.2">
      <c r="A24" s="232"/>
      <c r="B24" s="233"/>
      <c r="C24" s="233"/>
      <c r="D24" s="233"/>
      <c r="E24" s="560"/>
      <c r="F24" s="233"/>
      <c r="G24" s="233"/>
      <c r="H24" s="233"/>
      <c r="I24" s="233"/>
      <c r="J24" s="809"/>
    </row>
    <row r="25" spans="1:10" ht="54.75" customHeight="1" x14ac:dyDescent="0.2">
      <c r="A25" s="232"/>
      <c r="B25" s="233"/>
      <c r="C25" s="233"/>
      <c r="D25" s="233"/>
      <c r="E25" s="558" t="s">
        <v>265</v>
      </c>
      <c r="F25" s="233"/>
      <c r="G25" s="233"/>
      <c r="H25" s="233"/>
      <c r="I25" s="233"/>
      <c r="J25" s="953" t="str">
        <f>IF(F25="NA","GESTION",IF(G25="NA","GESTION",IF(H25="NA","GESTION",IF(I25="NA","GESTION",IF(F25&lt;&gt;"X"," ",IF(G25&lt;&gt;"X"," ",IF(H25&lt;&gt;"X"," ",IF(I25&lt;&gt;"X"," ","CORRUPCION"))))))))</f>
        <v xml:space="preserve"> </v>
      </c>
    </row>
    <row r="26" spans="1:10" ht="65.25" customHeight="1" x14ac:dyDescent="0.2">
      <c r="A26" s="232"/>
      <c r="B26" s="233"/>
      <c r="C26" s="233"/>
      <c r="D26" s="233"/>
      <c r="E26" s="559"/>
      <c r="F26" s="233"/>
      <c r="G26" s="233"/>
      <c r="H26" s="233"/>
      <c r="I26" s="233"/>
      <c r="J26" s="808"/>
    </row>
    <row r="27" spans="1:10" ht="69.75" customHeight="1" x14ac:dyDescent="0.2">
      <c r="A27" s="232"/>
      <c r="B27" s="233"/>
      <c r="C27" s="233"/>
      <c r="D27" s="233"/>
      <c r="E27" s="560"/>
      <c r="F27" s="233"/>
      <c r="G27" s="233"/>
      <c r="H27" s="233"/>
      <c r="I27" s="233"/>
      <c r="J27" s="809"/>
    </row>
    <row r="28" spans="1:10" ht="68.25" customHeight="1" x14ac:dyDescent="0.2">
      <c r="A28" s="232"/>
      <c r="B28" s="233"/>
      <c r="C28" s="233"/>
      <c r="D28" s="233"/>
      <c r="E28" s="558" t="s">
        <v>260</v>
      </c>
      <c r="F28" s="233"/>
      <c r="G28" s="233"/>
      <c r="H28" s="233"/>
      <c r="I28" s="233"/>
      <c r="J28" s="953" t="str">
        <f>IF(F28="NA","GESTION",IF(G28="NA","GESTION",IF(H28="NA","GESTION",IF(I28="NA","GESTION",IF(F28&lt;&gt;"X"," ",IF(G28&lt;&gt;"X"," ",IF(H28&lt;&gt;"X"," ",IF(I28&lt;&gt;"X"," ","CORRUPCION"))))))))</f>
        <v xml:space="preserve"> </v>
      </c>
    </row>
    <row r="29" spans="1:10" ht="69" customHeight="1" x14ac:dyDescent="0.2">
      <c r="A29" s="232"/>
      <c r="B29" s="233"/>
      <c r="C29" s="233"/>
      <c r="D29" s="233"/>
      <c r="E29" s="559"/>
      <c r="F29" s="233"/>
      <c r="G29" s="233"/>
      <c r="H29" s="233"/>
      <c r="I29" s="233"/>
      <c r="J29" s="808"/>
    </row>
    <row r="30" spans="1:10" ht="59.25" customHeight="1" x14ac:dyDescent="0.2">
      <c r="A30" s="232"/>
      <c r="B30" s="233"/>
      <c r="C30" s="233"/>
      <c r="D30" s="233"/>
      <c r="E30" s="560"/>
      <c r="F30" s="233"/>
      <c r="G30" s="233"/>
      <c r="H30" s="233"/>
      <c r="I30" s="233"/>
      <c r="J30" s="809"/>
    </row>
    <row r="31" spans="1:10" ht="57" customHeight="1" x14ac:dyDescent="0.2">
      <c r="A31" s="232"/>
      <c r="B31" s="233"/>
      <c r="C31" s="233"/>
      <c r="D31" s="233"/>
      <c r="E31" s="558" t="s">
        <v>261</v>
      </c>
      <c r="F31" s="233"/>
      <c r="G31" s="233"/>
      <c r="H31" s="233"/>
      <c r="I31" s="233"/>
      <c r="J31" s="953" t="str">
        <f>IF(F31="NA","GESTION",IF(G31="NA","GESTION",IF(H31="NA","GESTION",IF(I31="NA","GESTION",IF(F31&lt;&gt;"X"," ",IF(G31&lt;&gt;"X"," ",IF(H31&lt;&gt;"X"," ",IF(I31&lt;&gt;"X"," ","CORRUPCION"))))))))</f>
        <v xml:space="preserve"> </v>
      </c>
    </row>
    <row r="32" spans="1:10" ht="61.5" customHeight="1" x14ac:dyDescent="0.2">
      <c r="A32" s="232"/>
      <c r="B32" s="233"/>
      <c r="C32" s="233"/>
      <c r="D32" s="233"/>
      <c r="E32" s="559"/>
      <c r="F32" s="233"/>
      <c r="G32" s="233"/>
      <c r="H32" s="233"/>
      <c r="I32" s="233"/>
      <c r="J32" s="808"/>
    </row>
    <row r="33" spans="1:10" ht="71.25" customHeight="1" x14ac:dyDescent="0.2">
      <c r="A33" s="232"/>
      <c r="B33" s="233"/>
      <c r="C33" s="233"/>
      <c r="D33" s="233"/>
      <c r="E33" s="560"/>
      <c r="F33" s="233"/>
      <c r="G33" s="233"/>
      <c r="H33" s="233"/>
      <c r="I33" s="233"/>
      <c r="J33" s="809"/>
    </row>
    <row r="34" spans="1:10" ht="64.5" customHeight="1" x14ac:dyDescent="0.2">
      <c r="A34" s="234"/>
      <c r="B34" s="235"/>
      <c r="C34" s="235"/>
      <c r="D34" s="235"/>
      <c r="E34" s="562" t="s">
        <v>262</v>
      </c>
      <c r="F34" s="235"/>
      <c r="G34" s="235"/>
      <c r="H34" s="235"/>
      <c r="I34" s="235"/>
      <c r="J34" s="953" t="str">
        <f>IF(F34="NA","GESTION",IF(G34="NA","GESTION",IF(H34="NA","GESTION",IF(I34="NA","GESTION",IF(F34&lt;&gt;"X"," ",IF(G34&lt;&gt;"X"," ",IF(H34&lt;&gt;"X"," ",IF(I34&lt;&gt;"X"," ","CORRUPCION"))))))))</f>
        <v xml:space="preserve"> </v>
      </c>
    </row>
    <row r="35" spans="1:10" ht="74.25" customHeight="1" x14ac:dyDescent="0.2">
      <c r="A35" s="236"/>
      <c r="B35" s="237"/>
      <c r="C35" s="237"/>
      <c r="D35" s="237"/>
      <c r="E35" s="563"/>
      <c r="F35" s="237"/>
      <c r="G35" s="237"/>
      <c r="H35" s="237"/>
      <c r="I35" s="237"/>
      <c r="J35" s="808"/>
    </row>
    <row r="36" spans="1:10" ht="54.75" customHeight="1" x14ac:dyDescent="0.2">
      <c r="A36" s="236"/>
      <c r="B36" s="237"/>
      <c r="C36" s="237"/>
      <c r="D36" s="237"/>
      <c r="E36" s="565"/>
      <c r="F36" s="237"/>
      <c r="G36" s="237"/>
      <c r="H36" s="237"/>
      <c r="I36" s="237"/>
      <c r="J36" s="809"/>
    </row>
    <row r="37" spans="1:10" ht="77.25" customHeight="1" x14ac:dyDescent="0.2">
      <c r="A37" s="236"/>
      <c r="B37" s="237"/>
      <c r="C37" s="237"/>
      <c r="D37" s="237"/>
      <c r="E37" s="562" t="s">
        <v>263</v>
      </c>
      <c r="F37" s="237"/>
      <c r="G37" s="237"/>
      <c r="H37" s="237"/>
      <c r="I37" s="237"/>
      <c r="J37" s="953" t="str">
        <f>IF(F37="NA","GESTION",IF(G37="NA","GESTION",IF(H37="NA","GESTION",IF(I37="NA","GESTION",IF(F37&lt;&gt;"X"," ",IF(G37&lt;&gt;"X"," ",IF(H37&lt;&gt;"X"," ",IF(I37&lt;&gt;"X"," ","CORRUPCION"))))))))</f>
        <v xml:space="preserve"> </v>
      </c>
    </row>
    <row r="38" spans="1:10" ht="66.75" customHeight="1" x14ac:dyDescent="0.2">
      <c r="A38" s="236"/>
      <c r="B38" s="237"/>
      <c r="C38" s="237"/>
      <c r="D38" s="237"/>
      <c r="E38" s="563"/>
      <c r="F38" s="237"/>
      <c r="G38" s="237"/>
      <c r="H38" s="237"/>
      <c r="I38" s="237"/>
      <c r="J38" s="808"/>
    </row>
    <row r="39" spans="1:10" ht="52.5" customHeight="1" thickBot="1" x14ac:dyDescent="0.25">
      <c r="A39" s="238"/>
      <c r="B39" s="239"/>
      <c r="C39" s="239"/>
      <c r="D39" s="239"/>
      <c r="E39" s="564"/>
      <c r="F39" s="239"/>
      <c r="G39" s="239"/>
      <c r="H39" s="239"/>
      <c r="I39" s="239"/>
      <c r="J39" s="809"/>
    </row>
    <row r="40" spans="1:10" ht="66" customHeight="1" x14ac:dyDescent="0.2"/>
    <row r="41" spans="1:10" ht="76.5" customHeight="1" x14ac:dyDescent="0.2"/>
  </sheetData>
  <sheetProtection selectLockedCells="1"/>
  <mergeCells count="50">
    <mergeCell ref="C16:C18"/>
    <mergeCell ref="A16:A18"/>
    <mergeCell ref="E19:E21"/>
    <mergeCell ref="H16:H18"/>
    <mergeCell ref="G16:G18"/>
    <mergeCell ref="F16:F18"/>
    <mergeCell ref="E16:E18"/>
    <mergeCell ref="H10:H12"/>
    <mergeCell ref="I16:I18"/>
    <mergeCell ref="J16:J18"/>
    <mergeCell ref="I10:I12"/>
    <mergeCell ref="J10:J12"/>
    <mergeCell ref="J13:J15"/>
    <mergeCell ref="I13:I15"/>
    <mergeCell ref="J19:J21"/>
    <mergeCell ref="E13:E15"/>
    <mergeCell ref="G13:G15"/>
    <mergeCell ref="H13:H15"/>
    <mergeCell ref="A1:A4"/>
    <mergeCell ref="J1:J4"/>
    <mergeCell ref="F1:I1"/>
    <mergeCell ref="F2:I2"/>
    <mergeCell ref="F3:I3"/>
    <mergeCell ref="F4:I4"/>
    <mergeCell ref="B1:E1"/>
    <mergeCell ref="B2:E4"/>
    <mergeCell ref="A7:J7"/>
    <mergeCell ref="A6:J6"/>
    <mergeCell ref="A8:J8"/>
    <mergeCell ref="A5:J5"/>
    <mergeCell ref="C13:C15"/>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9" zoomScale="85" zoomScaleNormal="85" workbookViewId="0">
      <selection activeCell="A10" sqref="A10:A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53"/>
      <c r="B1" s="419" t="str">
        <f>CONTEXTO!B1</f>
        <v xml:space="preserve">PROCESO: </v>
      </c>
      <c r="C1" s="419"/>
      <c r="D1" s="425" t="s">
        <v>444</v>
      </c>
      <c r="E1" s="425"/>
      <c r="F1" s="625"/>
    </row>
    <row r="2" spans="1:6" x14ac:dyDescent="0.2">
      <c r="A2" s="454"/>
      <c r="B2" s="420" t="s">
        <v>75</v>
      </c>
      <c r="C2" s="420"/>
      <c r="D2" s="427" t="s">
        <v>445</v>
      </c>
      <c r="E2" s="427"/>
      <c r="F2" s="626"/>
    </row>
    <row r="3" spans="1:6" ht="15" customHeight="1" x14ac:dyDescent="0.2">
      <c r="A3" s="454"/>
      <c r="B3" s="420"/>
      <c r="C3" s="420"/>
      <c r="D3" s="427" t="s">
        <v>446</v>
      </c>
      <c r="E3" s="427"/>
      <c r="F3" s="626"/>
    </row>
    <row r="4" spans="1:6" ht="15" thickBot="1" x14ac:dyDescent="0.25">
      <c r="A4" s="454"/>
      <c r="B4" s="420"/>
      <c r="C4" s="420"/>
      <c r="D4" s="427" t="s">
        <v>455</v>
      </c>
      <c r="E4" s="427"/>
      <c r="F4" s="627"/>
    </row>
    <row r="5" spans="1:6" ht="15.75" x14ac:dyDescent="0.2">
      <c r="A5" s="573"/>
      <c r="B5" s="574"/>
      <c r="C5" s="574"/>
      <c r="D5" s="574"/>
      <c r="E5" s="574"/>
      <c r="F5" s="575"/>
    </row>
    <row r="6" spans="1:6" s="72" customFormat="1" ht="25.5" customHeight="1" x14ac:dyDescent="0.2">
      <c r="A6" s="618" t="str">
        <f>CONTEXTO!A8</f>
        <v>PROCESO: GESTIÓN DE LA GOBERNABILIDAD, PARTICIPACIÓN Y CONVIVENCIA CIUDADANA</v>
      </c>
      <c r="B6" s="619"/>
      <c r="C6" s="619"/>
      <c r="D6" s="619"/>
      <c r="E6" s="619"/>
      <c r="F6" s="620"/>
    </row>
    <row r="7" spans="1:6" s="72" customFormat="1" ht="65.25" customHeight="1" thickBot="1" x14ac:dyDescent="0.25">
      <c r="A7" s="621"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622"/>
      <c r="C7" s="622"/>
      <c r="D7" s="622"/>
      <c r="E7" s="622"/>
      <c r="F7" s="623"/>
    </row>
    <row r="8" spans="1:6" s="72" customFormat="1" ht="18.75" customHeight="1" thickBot="1" x14ac:dyDescent="0.25">
      <c r="A8" s="572"/>
      <c r="B8" s="572"/>
      <c r="C8" s="572"/>
      <c r="D8" s="572"/>
      <c r="E8" s="572"/>
      <c r="F8" s="613"/>
    </row>
    <row r="9" spans="1:6" ht="31.5" customHeight="1" x14ac:dyDescent="0.2">
      <c r="A9" s="93" t="s">
        <v>69</v>
      </c>
      <c r="B9" s="94" t="s">
        <v>76</v>
      </c>
      <c r="C9" s="94" t="s">
        <v>77</v>
      </c>
      <c r="D9" s="153" t="s">
        <v>78</v>
      </c>
      <c r="E9" s="464" t="s">
        <v>79</v>
      </c>
      <c r="F9" s="465"/>
    </row>
    <row r="10" spans="1:6" ht="102" customHeight="1" x14ac:dyDescent="0.2">
      <c r="A10" s="630"/>
      <c r="B10" s="633"/>
      <c r="C10" s="605"/>
      <c r="D10" s="320"/>
      <c r="E10" s="636"/>
      <c r="F10" s="637"/>
    </row>
    <row r="11" spans="1:6" ht="45" customHeight="1" x14ac:dyDescent="0.2">
      <c r="A11" s="632"/>
      <c r="B11" s="635"/>
      <c r="C11" s="607"/>
      <c r="D11" s="320"/>
      <c r="E11" s="636"/>
      <c r="F11" s="637"/>
    </row>
    <row r="12" spans="1:6" ht="47.25" customHeight="1" x14ac:dyDescent="0.2">
      <c r="A12" s="632"/>
      <c r="B12" s="635"/>
      <c r="C12" s="607"/>
      <c r="D12" s="320"/>
      <c r="E12" s="636"/>
      <c r="F12" s="637"/>
    </row>
    <row r="13" spans="1:6" ht="53.25" customHeight="1" x14ac:dyDescent="0.2">
      <c r="A13" s="630" t="str">
        <f>'IDENTIFICACION DE RIESGOS'!E13:E15</f>
        <v>Posibilidad de recibir o solicitar cualquier dádiva o beneficio a nombre propio o de terceros permitiendo el vencimiento, dilacion de terminos o incumplimento de los requisitos de ley en los procesos y/o tramites a cargo</v>
      </c>
      <c r="B13" s="633" t="s">
        <v>418</v>
      </c>
      <c r="C13" s="605" t="str">
        <f>'IDENTIFICACION DE RIESGOS'!J13:J15</f>
        <v>CORRUPCION</v>
      </c>
      <c r="D13" s="154" t="str">
        <f>'IDENTIFICACION DE RIESGOS'!B13</f>
        <v xml:space="preserve">Fallas en la cultura de la probidad </v>
      </c>
      <c r="E13" s="636" t="str">
        <f>'IDENTIFICACION DE RIESGOS'!D13</f>
        <v>Sanciones disciplinarias, penales, fiscales, administrativas</v>
      </c>
      <c r="F13" s="637"/>
    </row>
    <row r="14" spans="1:6" ht="54.75" customHeight="1" x14ac:dyDescent="0.2">
      <c r="A14" s="631"/>
      <c r="B14" s="634"/>
      <c r="C14" s="606"/>
      <c r="D14" s="154" t="str">
        <f>'IDENTIFICACION DE RIESGOS'!B14</f>
        <v>Actores de presión en el tema regulado por el trámite que puedan incidir en las decisiones institucionales</v>
      </c>
      <c r="E14" s="636" t="str">
        <f>'IDENTIFICACION DE RIESGOS'!D14</f>
        <v>Perdida de imagen y credibilidad institucional</v>
      </c>
      <c r="F14" s="637"/>
    </row>
    <row r="15" spans="1:6" ht="69.75" customHeight="1" x14ac:dyDescent="0.2">
      <c r="A15" s="632"/>
      <c r="B15" s="635"/>
      <c r="C15" s="607"/>
      <c r="D15" s="154">
        <f>'IDENTIFICACION DE RIESGOS'!B15</f>
        <v>0</v>
      </c>
      <c r="E15" s="636">
        <f>'IDENTIFICACION DE RIESGOS'!D15</f>
        <v>0</v>
      </c>
      <c r="F15" s="637"/>
    </row>
    <row r="16" spans="1:6" ht="53.25" customHeight="1" x14ac:dyDescent="0.2">
      <c r="A16" s="614"/>
      <c r="B16" s="624"/>
      <c r="C16" s="617"/>
      <c r="D16" s="154"/>
      <c r="E16" s="615"/>
      <c r="F16" s="616"/>
    </row>
    <row r="17" spans="1:6" ht="42.75" customHeight="1" x14ac:dyDescent="0.2">
      <c r="A17" s="614"/>
      <c r="B17" s="624"/>
      <c r="C17" s="617"/>
      <c r="D17" s="154"/>
      <c r="E17" s="628"/>
      <c r="F17" s="629"/>
    </row>
    <row r="18" spans="1:6" ht="63" customHeight="1" x14ac:dyDescent="0.2">
      <c r="A18" s="614"/>
      <c r="B18" s="624"/>
      <c r="C18" s="617"/>
      <c r="D18" s="154"/>
      <c r="E18" s="615"/>
      <c r="F18" s="616"/>
    </row>
    <row r="19" spans="1:6" ht="57" customHeight="1" x14ac:dyDescent="0.2">
      <c r="A19" s="602"/>
      <c r="B19" s="610"/>
      <c r="C19" s="605" t="str">
        <f>'IDENTIFICACION DE RIESGOS'!J19</f>
        <v xml:space="preserve"> </v>
      </c>
      <c r="D19" s="110">
        <f>'IDENTIFICACION DE RIESGOS'!B19</f>
        <v>0</v>
      </c>
      <c r="E19" s="608">
        <f>'IDENTIFICACION DE RIESGOS'!D19</f>
        <v>0</v>
      </c>
      <c r="F19" s="609"/>
    </row>
    <row r="20" spans="1:6" ht="57" customHeight="1" x14ac:dyDescent="0.2">
      <c r="A20" s="603"/>
      <c r="B20" s="611"/>
      <c r="C20" s="606"/>
      <c r="D20" s="110">
        <f>'IDENTIFICACION DE RIESGOS'!B20</f>
        <v>0</v>
      </c>
      <c r="E20" s="608">
        <f>'IDENTIFICACION DE RIESGOS'!D20</f>
        <v>0</v>
      </c>
      <c r="F20" s="609"/>
    </row>
    <row r="21" spans="1:6" ht="57" customHeight="1" x14ac:dyDescent="0.2">
      <c r="A21" s="604"/>
      <c r="B21" s="612"/>
      <c r="C21" s="607"/>
      <c r="D21" s="110">
        <f>'IDENTIFICACION DE RIESGOS'!B21</f>
        <v>0</v>
      </c>
      <c r="E21" s="608">
        <f>'IDENTIFICACION DE RIESGOS'!D21</f>
        <v>0</v>
      </c>
      <c r="F21" s="609"/>
    </row>
    <row r="22" spans="1:6" ht="63" customHeight="1" x14ac:dyDescent="0.2">
      <c r="A22" s="602" t="str">
        <f>'IDENTIFICACION DE RIESGOS'!E22</f>
        <v>e</v>
      </c>
      <c r="B22" s="610"/>
      <c r="C22" s="605" t="str">
        <f>'IDENTIFICACION DE RIESGOS'!J22</f>
        <v xml:space="preserve"> </v>
      </c>
      <c r="D22" s="110">
        <f>'IDENTIFICACION DE RIESGOS'!B22</f>
        <v>0</v>
      </c>
      <c r="E22" s="608">
        <f>'IDENTIFICACION DE RIESGOS'!D22</f>
        <v>0</v>
      </c>
      <c r="F22" s="609"/>
    </row>
    <row r="23" spans="1:6" ht="54.75" customHeight="1" x14ac:dyDescent="0.2">
      <c r="A23" s="603"/>
      <c r="B23" s="611"/>
      <c r="C23" s="606"/>
      <c r="D23" s="110">
        <f>'IDENTIFICACION DE RIESGOS'!B23</f>
        <v>0</v>
      </c>
      <c r="E23" s="608">
        <f>'IDENTIFICACION DE RIESGOS'!D23</f>
        <v>0</v>
      </c>
      <c r="F23" s="609"/>
    </row>
    <row r="24" spans="1:6" ht="54.75" customHeight="1" x14ac:dyDescent="0.2">
      <c r="A24" s="604"/>
      <c r="B24" s="612"/>
      <c r="C24" s="607"/>
      <c r="D24" s="110">
        <f>'IDENTIFICACION DE RIESGOS'!B24</f>
        <v>0</v>
      </c>
      <c r="E24" s="608">
        <f>'IDENTIFICACION DE RIESGOS'!D24</f>
        <v>0</v>
      </c>
      <c r="F24" s="609"/>
    </row>
    <row r="25" spans="1:6" ht="47.25" customHeight="1" x14ac:dyDescent="0.2">
      <c r="A25" s="602" t="str">
        <f>'IDENTIFICACION DE RIESGOS'!E25</f>
        <v>f</v>
      </c>
      <c r="B25" s="610"/>
      <c r="C25" s="605" t="str">
        <f>'IDENTIFICACION DE RIESGOS'!J25</f>
        <v xml:space="preserve"> </v>
      </c>
      <c r="D25" s="110">
        <f>'IDENTIFICACION DE RIESGOS'!B25</f>
        <v>0</v>
      </c>
      <c r="E25" s="608">
        <f>'IDENTIFICACION DE RIESGOS'!D25</f>
        <v>0</v>
      </c>
      <c r="F25" s="609"/>
    </row>
    <row r="26" spans="1:6" ht="44.25" customHeight="1" x14ac:dyDescent="0.2">
      <c r="A26" s="603"/>
      <c r="B26" s="611"/>
      <c r="C26" s="606"/>
      <c r="D26" s="110">
        <f>'IDENTIFICACION DE RIESGOS'!B26</f>
        <v>0</v>
      </c>
      <c r="E26" s="608">
        <f>'IDENTIFICACION DE RIESGOS'!D26</f>
        <v>0</v>
      </c>
      <c r="F26" s="609"/>
    </row>
    <row r="27" spans="1:6" ht="45" customHeight="1" x14ac:dyDescent="0.2">
      <c r="A27" s="604"/>
      <c r="B27" s="612"/>
      <c r="C27" s="607"/>
      <c r="D27" s="110">
        <f>'IDENTIFICACION DE RIESGOS'!B27</f>
        <v>0</v>
      </c>
      <c r="E27" s="608">
        <f>'IDENTIFICACION DE RIESGOS'!D27</f>
        <v>0</v>
      </c>
      <c r="F27" s="609"/>
    </row>
    <row r="28" spans="1:6" ht="58.5" customHeight="1" x14ac:dyDescent="0.2">
      <c r="A28" s="602" t="str">
        <f>'IDENTIFICACION DE RIESGOS'!E28</f>
        <v>g</v>
      </c>
      <c r="B28" s="610"/>
      <c r="C28" s="605" t="str">
        <f>'IDENTIFICACION DE RIESGOS'!J28</f>
        <v xml:space="preserve"> </v>
      </c>
      <c r="D28" s="110">
        <f>'IDENTIFICACION DE RIESGOS'!B28</f>
        <v>0</v>
      </c>
      <c r="E28" s="608">
        <f>'IDENTIFICACION DE RIESGOS'!D28</f>
        <v>0</v>
      </c>
      <c r="F28" s="609"/>
    </row>
    <row r="29" spans="1:6" ht="55.5" customHeight="1" x14ac:dyDescent="0.2">
      <c r="A29" s="603"/>
      <c r="B29" s="611"/>
      <c r="C29" s="606"/>
      <c r="D29" s="110">
        <f>'IDENTIFICACION DE RIESGOS'!B29</f>
        <v>0</v>
      </c>
      <c r="E29" s="608">
        <f>'IDENTIFICACION DE RIESGOS'!D29</f>
        <v>0</v>
      </c>
      <c r="F29" s="609"/>
    </row>
    <row r="30" spans="1:6" ht="63.75" customHeight="1" x14ac:dyDescent="0.2">
      <c r="A30" s="604"/>
      <c r="B30" s="612"/>
      <c r="C30" s="607"/>
      <c r="D30" s="110">
        <f>'IDENTIFICACION DE RIESGOS'!B30</f>
        <v>0</v>
      </c>
      <c r="E30" s="608">
        <f>'IDENTIFICACION DE RIESGOS'!D30</f>
        <v>0</v>
      </c>
      <c r="F30" s="609"/>
    </row>
    <row r="31" spans="1:6" ht="47.25" customHeight="1" x14ac:dyDescent="0.2">
      <c r="A31" s="602" t="str">
        <f>'IDENTIFICACION DE RIESGOS'!E31</f>
        <v>h</v>
      </c>
      <c r="B31" s="610"/>
      <c r="C31" s="605" t="str">
        <f>'IDENTIFICACION DE RIESGOS'!J31</f>
        <v xml:space="preserve"> </v>
      </c>
      <c r="D31" s="110">
        <f>'IDENTIFICACION DE RIESGOS'!B31</f>
        <v>0</v>
      </c>
      <c r="E31" s="608">
        <f>'IDENTIFICACION DE RIESGOS'!D31</f>
        <v>0</v>
      </c>
      <c r="F31" s="609"/>
    </row>
    <row r="32" spans="1:6" ht="55.5" customHeight="1" x14ac:dyDescent="0.2">
      <c r="A32" s="603"/>
      <c r="B32" s="611"/>
      <c r="C32" s="606"/>
      <c r="D32" s="110">
        <f>'IDENTIFICACION DE RIESGOS'!B32</f>
        <v>0</v>
      </c>
      <c r="E32" s="608">
        <f>'IDENTIFICACION DE RIESGOS'!D32</f>
        <v>0</v>
      </c>
      <c r="F32" s="609"/>
    </row>
    <row r="33" spans="1:6" ht="57.75" customHeight="1" x14ac:dyDescent="0.2">
      <c r="A33" s="604"/>
      <c r="B33" s="612"/>
      <c r="C33" s="607"/>
      <c r="D33" s="110">
        <f>'IDENTIFICACION DE RIESGOS'!B33</f>
        <v>0</v>
      </c>
      <c r="E33" s="608">
        <f>'IDENTIFICACION DE RIESGOS'!D33</f>
        <v>0</v>
      </c>
      <c r="F33" s="609"/>
    </row>
    <row r="34" spans="1:6" ht="45.75" customHeight="1" x14ac:dyDescent="0.2">
      <c r="A34" s="586" t="str">
        <f>'IDENTIFICACION DE RIESGOS'!E34</f>
        <v>i</v>
      </c>
      <c r="B34" s="598"/>
      <c r="C34" s="589" t="str">
        <f>'IDENTIFICACION DE RIESGOS'!J34</f>
        <v xml:space="preserve"> </v>
      </c>
      <c r="D34" s="111">
        <f>'IDENTIFICACION DE RIESGOS'!B34</f>
        <v>0</v>
      </c>
      <c r="E34" s="592">
        <f>'IDENTIFICACION DE RIESGOS'!D34</f>
        <v>0</v>
      </c>
      <c r="F34" s="593"/>
    </row>
    <row r="35" spans="1:6" ht="57.75" customHeight="1" x14ac:dyDescent="0.2">
      <c r="A35" s="587"/>
      <c r="B35" s="599"/>
      <c r="C35" s="590"/>
      <c r="D35" s="112">
        <f>'IDENTIFICACION DE RIESGOS'!B35</f>
        <v>0</v>
      </c>
      <c r="E35" s="592">
        <f>'IDENTIFICACION DE RIESGOS'!D35</f>
        <v>0</v>
      </c>
      <c r="F35" s="593"/>
    </row>
    <row r="36" spans="1:6" ht="51" customHeight="1" x14ac:dyDescent="0.2">
      <c r="A36" s="588"/>
      <c r="B36" s="600"/>
      <c r="C36" s="591"/>
      <c r="D36" s="112">
        <f>'IDENTIFICACION DE RIESGOS'!B36</f>
        <v>0</v>
      </c>
      <c r="E36" s="592">
        <f>'IDENTIFICACION DE RIESGOS'!D36</f>
        <v>0</v>
      </c>
      <c r="F36" s="593"/>
    </row>
    <row r="37" spans="1:6" ht="51" customHeight="1" x14ac:dyDescent="0.2">
      <c r="A37" s="586" t="str">
        <f>'IDENTIFICACION DE RIESGOS'!E37</f>
        <v>j</v>
      </c>
      <c r="B37" s="598"/>
      <c r="C37" s="589">
        <f>'IDENTIFICACION DE RIESGOS'!J39</f>
        <v>0</v>
      </c>
      <c r="D37" s="112">
        <f>'IDENTIFICACION DE RIESGOS'!B37</f>
        <v>0</v>
      </c>
      <c r="E37" s="592">
        <f>'IDENTIFICACION DE RIESGOS'!D37</f>
        <v>0</v>
      </c>
      <c r="F37" s="593"/>
    </row>
    <row r="38" spans="1:6" ht="51" customHeight="1" x14ac:dyDescent="0.2">
      <c r="A38" s="587"/>
      <c r="B38" s="599"/>
      <c r="C38" s="590"/>
      <c r="D38" s="112">
        <f>'IDENTIFICACION DE RIESGOS'!B38</f>
        <v>0</v>
      </c>
      <c r="E38" s="592">
        <f>'IDENTIFICACION DE RIESGOS'!D38</f>
        <v>0</v>
      </c>
      <c r="F38" s="593"/>
    </row>
    <row r="39" spans="1:6" ht="54" customHeight="1" thickBot="1" x14ac:dyDescent="0.25">
      <c r="A39" s="595"/>
      <c r="B39" s="601"/>
      <c r="C39" s="594"/>
      <c r="D39" s="113">
        <f>'IDENTIFICACION DE RIESGOS'!B39</f>
        <v>0</v>
      </c>
      <c r="E39" s="596">
        <f>'IDENTIFICACION DE RIESGOS'!D39</f>
        <v>0</v>
      </c>
      <c r="F39" s="597"/>
    </row>
  </sheetData>
  <sheetProtection selectLockedCells="1"/>
  <mergeCells count="73">
    <mergeCell ref="E12:F12"/>
    <mergeCell ref="E11:F11"/>
    <mergeCell ref="A13:A15"/>
    <mergeCell ref="B13:B15"/>
    <mergeCell ref="E13:F13"/>
    <mergeCell ref="E15:F15"/>
    <mergeCell ref="C13:C15"/>
    <mergeCell ref="E14:F14"/>
    <mergeCell ref="E16:F16"/>
    <mergeCell ref="E17:F17"/>
    <mergeCell ref="E18:F18"/>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19"/>
  <sheetViews>
    <sheetView topLeftCell="A9" zoomScale="85" zoomScaleNormal="85" workbookViewId="0">
      <selection activeCell="D11" sqref="D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5" customWidth="1"/>
    <col min="20" max="20" width="18.85546875" style="1" customWidth="1"/>
    <col min="21" max="16384" width="11.42578125" style="1"/>
  </cols>
  <sheetData>
    <row r="1" spans="1:23" ht="27.75" customHeight="1" x14ac:dyDescent="0.2">
      <c r="A1" s="453"/>
      <c r="B1" s="349" t="str">
        <f>CONTEXTO!B1</f>
        <v xml:space="preserve">PROCESO: </v>
      </c>
      <c r="C1" s="350"/>
      <c r="D1" s="350"/>
      <c r="E1" s="350"/>
      <c r="F1" s="350"/>
      <c r="G1" s="350"/>
      <c r="H1" s="350"/>
      <c r="I1" s="350"/>
      <c r="J1" s="350"/>
      <c r="K1" s="350"/>
      <c r="L1" s="350"/>
      <c r="M1" s="350"/>
      <c r="N1" s="350"/>
      <c r="O1" s="350"/>
      <c r="P1" s="351"/>
      <c r="Q1" s="425" t="s">
        <v>456</v>
      </c>
      <c r="R1" s="425"/>
      <c r="S1" s="425"/>
      <c r="T1" s="583"/>
    </row>
    <row r="2" spans="1:23" ht="20.25" customHeight="1" x14ac:dyDescent="0.2">
      <c r="A2" s="454"/>
      <c r="B2" s="456"/>
      <c r="C2" s="457"/>
      <c r="D2" s="457"/>
      <c r="E2" s="457"/>
      <c r="F2" s="457"/>
      <c r="G2" s="457"/>
      <c r="H2" s="457"/>
      <c r="I2" s="457"/>
      <c r="J2" s="457"/>
      <c r="K2" s="457"/>
      <c r="L2" s="457"/>
      <c r="M2" s="457"/>
      <c r="N2" s="457"/>
      <c r="O2" s="457"/>
      <c r="P2" s="545"/>
      <c r="Q2" s="427" t="s">
        <v>445</v>
      </c>
      <c r="R2" s="427"/>
      <c r="S2" s="427"/>
      <c r="T2" s="584"/>
    </row>
    <row r="3" spans="1:23" ht="18.75" customHeight="1" x14ac:dyDescent="0.2">
      <c r="A3" s="454"/>
      <c r="B3" s="461" t="s">
        <v>81</v>
      </c>
      <c r="C3" s="462"/>
      <c r="D3" s="462"/>
      <c r="E3" s="462"/>
      <c r="F3" s="462"/>
      <c r="G3" s="462"/>
      <c r="H3" s="462"/>
      <c r="I3" s="462"/>
      <c r="J3" s="462"/>
      <c r="K3" s="462"/>
      <c r="L3" s="462"/>
      <c r="M3" s="462"/>
      <c r="N3" s="462"/>
      <c r="O3" s="462"/>
      <c r="P3" s="544"/>
      <c r="Q3" s="427" t="s">
        <v>446</v>
      </c>
      <c r="R3" s="427"/>
      <c r="S3" s="427"/>
      <c r="T3" s="584"/>
    </row>
    <row r="4" spans="1:23" ht="19.5" customHeight="1" thickBot="1" x14ac:dyDescent="0.25">
      <c r="A4" s="455"/>
      <c r="B4" s="355"/>
      <c r="C4" s="356"/>
      <c r="D4" s="356"/>
      <c r="E4" s="356"/>
      <c r="F4" s="356"/>
      <c r="G4" s="356"/>
      <c r="H4" s="356"/>
      <c r="I4" s="356"/>
      <c r="J4" s="356"/>
      <c r="K4" s="356"/>
      <c r="L4" s="356"/>
      <c r="M4" s="356"/>
      <c r="N4" s="356"/>
      <c r="O4" s="356"/>
      <c r="P4" s="357"/>
      <c r="Q4" s="427" t="s">
        <v>457</v>
      </c>
      <c r="R4" s="427"/>
      <c r="S4" s="427"/>
      <c r="T4" s="585"/>
    </row>
    <row r="5" spans="1:23" ht="19.5" customHeight="1" x14ac:dyDescent="0.2">
      <c r="A5" s="573"/>
      <c r="B5" s="574"/>
      <c r="C5" s="574"/>
      <c r="D5" s="574"/>
      <c r="E5" s="574"/>
      <c r="F5" s="574"/>
      <c r="G5" s="574"/>
      <c r="H5" s="574"/>
      <c r="I5" s="574"/>
      <c r="J5" s="574"/>
      <c r="K5" s="574"/>
      <c r="L5" s="574"/>
      <c r="M5" s="574"/>
      <c r="N5" s="574"/>
      <c r="O5" s="574"/>
      <c r="P5" s="574"/>
      <c r="Q5" s="574"/>
      <c r="R5" s="574"/>
      <c r="S5" s="574"/>
      <c r="T5" s="575"/>
    </row>
    <row r="6" spans="1:23" ht="24.75" customHeight="1" x14ac:dyDescent="0.2">
      <c r="A6" s="618" t="str">
        <f>CONTEXTO!A8</f>
        <v>PROCESO: GESTIÓN DE LA GOBERNABILIDAD, PARTICIPACIÓN Y CONVIVENCIA CIUDADANA</v>
      </c>
      <c r="B6" s="619"/>
      <c r="C6" s="619"/>
      <c r="D6" s="619"/>
      <c r="E6" s="619"/>
      <c r="F6" s="619"/>
      <c r="G6" s="619"/>
      <c r="H6" s="619"/>
      <c r="I6" s="619"/>
      <c r="J6" s="619"/>
      <c r="K6" s="619"/>
      <c r="L6" s="619"/>
      <c r="M6" s="619"/>
      <c r="N6" s="619"/>
      <c r="O6" s="619"/>
      <c r="P6" s="619"/>
      <c r="Q6" s="619"/>
      <c r="R6" s="619"/>
      <c r="S6" s="619"/>
      <c r="T6" s="620"/>
    </row>
    <row r="7" spans="1:23" ht="66.75" customHeight="1" thickBot="1" x14ac:dyDescent="0.25">
      <c r="A7" s="638"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639"/>
      <c r="C7" s="639"/>
      <c r="D7" s="639"/>
      <c r="E7" s="639"/>
      <c r="F7" s="639"/>
      <c r="G7" s="639"/>
      <c r="H7" s="639"/>
      <c r="I7" s="639"/>
      <c r="J7" s="639"/>
      <c r="K7" s="639"/>
      <c r="L7" s="639"/>
      <c r="M7" s="639"/>
      <c r="N7" s="639"/>
      <c r="O7" s="639"/>
      <c r="P7" s="639"/>
      <c r="Q7" s="639"/>
      <c r="R7" s="639"/>
      <c r="S7" s="639"/>
      <c r="T7" s="640"/>
    </row>
    <row r="8" spans="1:23" ht="19.5" customHeight="1" thickBot="1" x14ac:dyDescent="0.25">
      <c r="A8" s="572"/>
      <c r="B8" s="572"/>
      <c r="C8" s="572"/>
      <c r="D8" s="572"/>
      <c r="E8" s="572"/>
      <c r="F8" s="572"/>
      <c r="G8" s="572"/>
      <c r="H8" s="572"/>
      <c r="I8" s="572"/>
      <c r="J8" s="572"/>
      <c r="K8" s="572"/>
      <c r="L8" s="572"/>
      <c r="M8" s="572"/>
      <c r="N8" s="572"/>
      <c r="O8" s="572"/>
      <c r="P8" s="572"/>
      <c r="Q8" s="572"/>
      <c r="R8" s="572"/>
      <c r="S8" s="572"/>
      <c r="T8" s="613"/>
    </row>
    <row r="9" spans="1:23" ht="37.5" customHeight="1" x14ac:dyDescent="0.2">
      <c r="A9" s="645" t="s">
        <v>69</v>
      </c>
      <c r="B9" s="646"/>
      <c r="C9" s="649" t="s">
        <v>82</v>
      </c>
      <c r="D9" s="650"/>
      <c r="E9" s="650"/>
      <c r="F9" s="650"/>
      <c r="G9" s="650"/>
      <c r="H9" s="650"/>
      <c r="I9" s="650"/>
      <c r="J9" s="650"/>
      <c r="K9" s="650"/>
      <c r="L9" s="650"/>
      <c r="M9" s="650"/>
      <c r="N9" s="650"/>
      <c r="O9" s="650"/>
      <c r="P9" s="650"/>
      <c r="Q9" s="650"/>
      <c r="R9" s="650"/>
      <c r="S9" s="650"/>
      <c r="T9" s="651"/>
    </row>
    <row r="10" spans="1:23" ht="25.5" customHeight="1" x14ac:dyDescent="0.2">
      <c r="A10" s="647"/>
      <c r="B10" s="648"/>
      <c r="C10" s="69" t="s">
        <v>43</v>
      </c>
      <c r="D10" s="69" t="s">
        <v>44</v>
      </c>
      <c r="E10" s="69" t="s">
        <v>45</v>
      </c>
      <c r="F10" s="69" t="s">
        <v>46</v>
      </c>
      <c r="G10" s="69" t="s">
        <v>47</v>
      </c>
      <c r="H10" s="69" t="s">
        <v>48</v>
      </c>
      <c r="I10" s="69" t="s">
        <v>49</v>
      </c>
      <c r="J10" s="69" t="s">
        <v>50</v>
      </c>
      <c r="K10" s="69" t="s">
        <v>51</v>
      </c>
      <c r="L10" s="69" t="s">
        <v>52</v>
      </c>
      <c r="M10" s="69" t="s">
        <v>53</v>
      </c>
      <c r="N10" s="69" t="s">
        <v>54</v>
      </c>
      <c r="O10" s="69" t="s">
        <v>55</v>
      </c>
      <c r="P10" s="69" t="s">
        <v>56</v>
      </c>
      <c r="Q10" s="69" t="s">
        <v>57</v>
      </c>
      <c r="R10" s="70" t="s">
        <v>58</v>
      </c>
      <c r="S10" s="73" t="s">
        <v>59</v>
      </c>
      <c r="T10" s="95" t="s">
        <v>83</v>
      </c>
    </row>
    <row r="11" spans="1:23" ht="52.5" customHeight="1" x14ac:dyDescent="0.2">
      <c r="A11" s="652" t="str">
        <f>DESCRIPCION!A13</f>
        <v>Posibilidad de recibir o solicitar cualquier dádiva o beneficio a nombre propio o de terceros permitiendo el vencimiento, dilacion de terminos o incumplimento de los requisitos de ley en los procesos y/o tramites a cargo</v>
      </c>
      <c r="B11" s="653"/>
      <c r="C11" s="221">
        <v>3</v>
      </c>
      <c r="D11" s="221">
        <v>3</v>
      </c>
      <c r="E11" s="221">
        <v>3</v>
      </c>
      <c r="F11" s="221">
        <v>3</v>
      </c>
      <c r="G11" s="221">
        <v>3</v>
      </c>
      <c r="H11" s="221">
        <v>3</v>
      </c>
      <c r="I11" s="221"/>
      <c r="J11" s="221"/>
      <c r="K11" s="221"/>
      <c r="L11" s="221"/>
      <c r="M11" s="221"/>
      <c r="N11" s="221"/>
      <c r="O11" s="221"/>
      <c r="P11" s="221"/>
      <c r="Q11" s="221"/>
      <c r="R11" s="155">
        <f>SUM(C11:Q11)</f>
        <v>18</v>
      </c>
      <c r="S11" s="115">
        <f t="shared" ref="S11:S19" si="0">IF(ISERROR(AVERAGE(C11:Q11)),0,AVERAGE(C11:Q11))</f>
        <v>3</v>
      </c>
      <c r="T11" s="76" t="str">
        <f>IF(AND(S11&gt;=1,S11&lt;1.5),"Rara Vez",IF(AND(S11&gt;=1.6,S11&lt;2.5),"Improbable",IF(AND(S11&gt;=2.6,S11&lt;3.5),"Posible",IF(AND(S11&gt;=3.6,S11&lt;4.5),"Probable",IF(AND(S11&gt;=4.6),"Casi Seguro"," ")))))</f>
        <v>Posible</v>
      </c>
      <c r="W11" s="74"/>
    </row>
    <row r="12" spans="1:23" ht="39.75" customHeight="1" x14ac:dyDescent="0.2">
      <c r="A12" s="654">
        <f>DESCRIPCION!A16</f>
        <v>0</v>
      </c>
      <c r="B12" s="655"/>
      <c r="C12" s="221"/>
      <c r="D12" s="221"/>
      <c r="E12" s="221"/>
      <c r="F12" s="221"/>
      <c r="G12" s="221"/>
      <c r="H12" s="221"/>
      <c r="I12" s="221"/>
      <c r="J12" s="221"/>
      <c r="K12" s="221"/>
      <c r="L12" s="221"/>
      <c r="M12" s="221"/>
      <c r="N12" s="221"/>
      <c r="O12" s="221"/>
      <c r="P12" s="221"/>
      <c r="Q12" s="221"/>
      <c r="R12" s="107">
        <f t="shared" ref="R12:R19" si="1">SUM(C12:Q12)</f>
        <v>0</v>
      </c>
      <c r="S12" s="115">
        <f t="shared" si="0"/>
        <v>0</v>
      </c>
      <c r="T12" s="76" t="str">
        <f t="shared" ref="T12:T19" si="2">IF(AND(S12&gt;=1,S12&lt;1.5),"Rara Vez",IF(AND(S12&gt;=1.6,S12&lt;2.5),"Improbable",IF(AND(S12&gt;=2.6,S12&lt;3.5),"Posible",IF(AND(S12&gt;=3.6,S12&lt;4.5),"Probable",IF(AND(S12&gt;=4.6),"Casi Seguro"," ")))))</f>
        <v xml:space="preserve"> </v>
      </c>
    </row>
    <row r="13" spans="1:23" ht="39.75" customHeight="1" x14ac:dyDescent="0.2">
      <c r="A13" s="641">
        <f>DESCRIPCION!A19</f>
        <v>0</v>
      </c>
      <c r="B13" s="642"/>
      <c r="C13" s="221"/>
      <c r="D13" s="221"/>
      <c r="E13" s="221"/>
      <c r="F13" s="221"/>
      <c r="G13" s="221"/>
      <c r="H13" s="221"/>
      <c r="I13" s="221"/>
      <c r="J13" s="221"/>
      <c r="K13" s="221"/>
      <c r="L13" s="221"/>
      <c r="M13" s="221"/>
      <c r="N13" s="221"/>
      <c r="O13" s="221"/>
      <c r="P13" s="221"/>
      <c r="Q13" s="221"/>
      <c r="R13" s="107">
        <f t="shared" si="1"/>
        <v>0</v>
      </c>
      <c r="S13" s="115">
        <f t="shared" si="0"/>
        <v>0</v>
      </c>
      <c r="T13" s="76" t="str">
        <f t="shared" si="2"/>
        <v xml:space="preserve"> </v>
      </c>
    </row>
    <row r="14" spans="1:23" ht="39.75" customHeight="1" x14ac:dyDescent="0.2">
      <c r="A14" s="641" t="str">
        <f>DESCRIPCION!A22</f>
        <v>e</v>
      </c>
      <c r="B14" s="642"/>
      <c r="C14" s="221"/>
      <c r="D14" s="221"/>
      <c r="E14" s="221"/>
      <c r="F14" s="221"/>
      <c r="G14" s="221"/>
      <c r="H14" s="221"/>
      <c r="I14" s="221"/>
      <c r="J14" s="221"/>
      <c r="K14" s="221"/>
      <c r="L14" s="221"/>
      <c r="M14" s="221"/>
      <c r="N14" s="221"/>
      <c r="O14" s="221"/>
      <c r="P14" s="221"/>
      <c r="Q14" s="221"/>
      <c r="R14" s="107">
        <f t="shared" si="1"/>
        <v>0</v>
      </c>
      <c r="S14" s="115">
        <f t="shared" si="0"/>
        <v>0</v>
      </c>
      <c r="T14" s="76" t="str">
        <f t="shared" si="2"/>
        <v xml:space="preserve"> </v>
      </c>
    </row>
    <row r="15" spans="1:23" ht="39.75" customHeight="1" x14ac:dyDescent="0.2">
      <c r="A15" s="641" t="str">
        <f>DESCRIPCION!A25</f>
        <v>f</v>
      </c>
      <c r="B15" s="642"/>
      <c r="C15" s="221"/>
      <c r="D15" s="221"/>
      <c r="E15" s="221"/>
      <c r="F15" s="221"/>
      <c r="G15" s="221"/>
      <c r="H15" s="221"/>
      <c r="I15" s="221"/>
      <c r="J15" s="221"/>
      <c r="K15" s="221"/>
      <c r="L15" s="221"/>
      <c r="M15" s="221"/>
      <c r="N15" s="221"/>
      <c r="O15" s="221"/>
      <c r="P15" s="221"/>
      <c r="Q15" s="221"/>
      <c r="R15" s="107">
        <f t="shared" si="1"/>
        <v>0</v>
      </c>
      <c r="S15" s="115">
        <f t="shared" si="0"/>
        <v>0</v>
      </c>
      <c r="T15" s="76" t="str">
        <f t="shared" si="2"/>
        <v xml:space="preserve"> </v>
      </c>
    </row>
    <row r="16" spans="1:23" ht="39.75" customHeight="1" x14ac:dyDescent="0.2">
      <c r="A16" s="641" t="str">
        <f>DESCRIPCION!A28</f>
        <v>g</v>
      </c>
      <c r="B16" s="642"/>
      <c r="C16" s="221"/>
      <c r="D16" s="221"/>
      <c r="E16" s="221"/>
      <c r="F16" s="221"/>
      <c r="G16" s="221"/>
      <c r="H16" s="221"/>
      <c r="I16" s="221"/>
      <c r="J16" s="221"/>
      <c r="K16" s="221"/>
      <c r="L16" s="221"/>
      <c r="M16" s="221"/>
      <c r="N16" s="221"/>
      <c r="O16" s="221"/>
      <c r="P16" s="221"/>
      <c r="Q16" s="221"/>
      <c r="R16" s="107">
        <f t="shared" si="1"/>
        <v>0</v>
      </c>
      <c r="S16" s="115">
        <f t="shared" si="0"/>
        <v>0</v>
      </c>
      <c r="T16" s="76" t="str">
        <f t="shared" si="2"/>
        <v xml:space="preserve"> </v>
      </c>
    </row>
    <row r="17" spans="1:20" ht="39.75" customHeight="1" x14ac:dyDescent="0.2">
      <c r="A17" s="641" t="str">
        <f>DESCRIPCION!A31</f>
        <v>h</v>
      </c>
      <c r="B17" s="642"/>
      <c r="C17" s="221"/>
      <c r="D17" s="221"/>
      <c r="E17" s="221"/>
      <c r="F17" s="221"/>
      <c r="G17" s="221"/>
      <c r="H17" s="221"/>
      <c r="I17" s="221"/>
      <c r="J17" s="221"/>
      <c r="K17" s="221"/>
      <c r="L17" s="221"/>
      <c r="M17" s="221"/>
      <c r="N17" s="221"/>
      <c r="O17" s="221"/>
      <c r="P17" s="221"/>
      <c r="Q17" s="221"/>
      <c r="R17" s="107">
        <f t="shared" si="1"/>
        <v>0</v>
      </c>
      <c r="S17" s="115">
        <f t="shared" si="0"/>
        <v>0</v>
      </c>
      <c r="T17" s="76" t="str">
        <f t="shared" si="2"/>
        <v xml:space="preserve"> </v>
      </c>
    </row>
    <row r="18" spans="1:20" ht="39.75" customHeight="1" x14ac:dyDescent="0.2">
      <c r="A18" s="641" t="str">
        <f>DESCRIPCION!A34</f>
        <v>i</v>
      </c>
      <c r="B18" s="642"/>
      <c r="C18" s="221"/>
      <c r="D18" s="221"/>
      <c r="E18" s="221"/>
      <c r="F18" s="221"/>
      <c r="G18" s="221"/>
      <c r="H18" s="221"/>
      <c r="I18" s="221"/>
      <c r="J18" s="221"/>
      <c r="K18" s="221"/>
      <c r="L18" s="221"/>
      <c r="M18" s="221"/>
      <c r="N18" s="221"/>
      <c r="O18" s="221"/>
      <c r="P18" s="221"/>
      <c r="Q18" s="221"/>
      <c r="R18" s="107">
        <f t="shared" si="1"/>
        <v>0</v>
      </c>
      <c r="S18" s="115">
        <f t="shared" si="0"/>
        <v>0</v>
      </c>
      <c r="T18" s="76" t="str">
        <f t="shared" si="2"/>
        <v xml:space="preserve"> </v>
      </c>
    </row>
    <row r="19" spans="1:20" ht="39.75" customHeight="1" thickBot="1" x14ac:dyDescent="0.25">
      <c r="A19" s="643" t="str">
        <f>DESCRIPCION!A37</f>
        <v>j</v>
      </c>
      <c r="B19" s="644"/>
      <c r="C19" s="221"/>
      <c r="D19" s="221"/>
      <c r="E19" s="221"/>
      <c r="F19" s="221"/>
      <c r="G19" s="221"/>
      <c r="H19" s="221"/>
      <c r="I19" s="221"/>
      <c r="J19" s="221"/>
      <c r="K19" s="221"/>
      <c r="L19" s="221"/>
      <c r="M19" s="221"/>
      <c r="N19" s="221"/>
      <c r="O19" s="221"/>
      <c r="P19" s="221"/>
      <c r="Q19" s="221"/>
      <c r="R19" s="108">
        <f t="shared" si="1"/>
        <v>0</v>
      </c>
      <c r="S19" s="116">
        <f t="shared" si="0"/>
        <v>0</v>
      </c>
      <c r="T19" s="96" t="str">
        <f t="shared" si="2"/>
        <v xml:space="preserve"> </v>
      </c>
    </row>
  </sheetData>
  <sheetProtection selectLockedCells="1"/>
  <mergeCells count="23">
    <mergeCell ref="A18:B18"/>
    <mergeCell ref="A19:B19"/>
    <mergeCell ref="B1:P2"/>
    <mergeCell ref="B3:P4"/>
    <mergeCell ref="A9:B10"/>
    <mergeCell ref="C9:T9"/>
    <mergeCell ref="A13:B13"/>
    <mergeCell ref="A14:B14"/>
    <mergeCell ref="A15:B15"/>
    <mergeCell ref="A16:B16"/>
    <mergeCell ref="A17:B17"/>
    <mergeCell ref="A11:B11"/>
    <mergeCell ref="A12:B12"/>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19">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topLeftCell="B12" zoomScale="85" zoomScaleNormal="85" workbookViewId="0">
      <selection activeCell="C14" sqref="C14:D1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670"/>
      <c r="B1" s="419" t="str">
        <f>CONTEXTO!B1</f>
        <v xml:space="preserve">PROCESO: </v>
      </c>
      <c r="C1" s="419"/>
      <c r="D1" s="419"/>
      <c r="E1" s="30" t="s">
        <v>458</v>
      </c>
      <c r="F1" s="583"/>
    </row>
    <row r="2" spans="1:7" ht="15.75" customHeight="1" x14ac:dyDescent="0.2">
      <c r="A2" s="481"/>
      <c r="B2" s="420"/>
      <c r="C2" s="420"/>
      <c r="D2" s="420"/>
      <c r="E2" s="31" t="s">
        <v>445</v>
      </c>
      <c r="F2" s="584"/>
    </row>
    <row r="3" spans="1:7" ht="15" customHeight="1" x14ac:dyDescent="0.2">
      <c r="A3" s="481"/>
      <c r="B3" s="420" t="s">
        <v>85</v>
      </c>
      <c r="C3" s="420"/>
      <c r="D3" s="420"/>
      <c r="E3" s="31" t="s">
        <v>446</v>
      </c>
      <c r="F3" s="584"/>
    </row>
    <row r="4" spans="1:7" ht="15.75" customHeight="1" x14ac:dyDescent="0.2">
      <c r="A4" s="667"/>
      <c r="B4" s="420"/>
      <c r="C4" s="420"/>
      <c r="D4" s="420"/>
      <c r="E4" s="31" t="s">
        <v>459</v>
      </c>
      <c r="F4" s="584"/>
    </row>
    <row r="5" spans="1:7" ht="15.75" customHeight="1" x14ac:dyDescent="0.2">
      <c r="A5" s="667"/>
      <c r="B5" s="668"/>
      <c r="C5" s="668"/>
      <c r="D5" s="668"/>
      <c r="E5" s="668"/>
      <c r="F5" s="669"/>
    </row>
    <row r="6" spans="1:7" x14ac:dyDescent="0.2">
      <c r="A6" s="485" t="str">
        <f>CONTEXTO!A8</f>
        <v>PROCESO: GESTIÓN DE LA GOBERNABILIDAD, PARTICIPACIÓN Y CONVIVENCIA CIUDADANA</v>
      </c>
      <c r="B6" s="486"/>
      <c r="C6" s="486"/>
      <c r="D6" s="486"/>
      <c r="E6" s="486"/>
      <c r="F6" s="487"/>
    </row>
    <row r="7" spans="1:7" ht="13.5" customHeight="1" x14ac:dyDescent="0.2">
      <c r="A7" s="485"/>
      <c r="B7" s="486"/>
      <c r="C7" s="486"/>
      <c r="D7" s="486"/>
      <c r="E7" s="486"/>
      <c r="F7" s="487"/>
    </row>
    <row r="8" spans="1:7" ht="59.25" customHeight="1" x14ac:dyDescent="0.2">
      <c r="A8" s="672"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8" s="673"/>
      <c r="C8" s="673"/>
      <c r="D8" s="673"/>
      <c r="E8" s="673"/>
      <c r="F8" s="674"/>
    </row>
    <row r="9" spans="1:7" ht="15" thickBot="1" x14ac:dyDescent="0.25">
      <c r="A9" s="675"/>
      <c r="B9" s="676"/>
      <c r="C9" s="676"/>
      <c r="D9" s="676"/>
      <c r="E9" s="676"/>
      <c r="F9" s="677"/>
    </row>
    <row r="10" spans="1:7" ht="15" thickBot="1" x14ac:dyDescent="0.25">
      <c r="A10" s="660"/>
      <c r="B10" s="572"/>
      <c r="C10" s="572"/>
      <c r="D10" s="572"/>
      <c r="E10" s="572"/>
      <c r="F10" s="572"/>
      <c r="G10" s="61"/>
    </row>
    <row r="11" spans="1:7" ht="51" customHeight="1" x14ac:dyDescent="0.2">
      <c r="A11" s="663" t="s">
        <v>87</v>
      </c>
      <c r="B11" s="661" t="s">
        <v>88</v>
      </c>
      <c r="C11" s="661" t="s">
        <v>89</v>
      </c>
      <c r="D11" s="661"/>
      <c r="E11" s="661"/>
      <c r="F11" s="662"/>
    </row>
    <row r="12" spans="1:7" ht="15" x14ac:dyDescent="0.2">
      <c r="A12" s="664"/>
      <c r="B12" s="671"/>
      <c r="C12" s="671" t="s">
        <v>90</v>
      </c>
      <c r="D12" s="671"/>
      <c r="E12" s="665" t="s">
        <v>91</v>
      </c>
      <c r="F12" s="666"/>
    </row>
    <row r="13" spans="1:7" ht="174" customHeight="1" x14ac:dyDescent="0.2">
      <c r="A13" s="293" t="s">
        <v>395</v>
      </c>
      <c r="B13" s="220" t="s">
        <v>152</v>
      </c>
      <c r="C13" s="470"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70"/>
      <c r="E13" s="656"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57"/>
    </row>
    <row r="14" spans="1:7" ht="174" customHeight="1" x14ac:dyDescent="0.2">
      <c r="A14" s="222"/>
      <c r="B14" s="220" t="s">
        <v>92</v>
      </c>
      <c r="C14" s="470" t="str">
        <f>IF(B14="5. CATASTROFICO",+NOOO!$C$28,IF(B14="4. MAYOR",+NOOO!$C$29,IF(B14="3. MODERADO",+NOOO!$C$30,IF(B14="2. MENOR",+NOOO!$C$31,IF(B14="1. INSIGNIFICANTE",NOOO!$C$32," ")))))</f>
        <v xml:space="preserve"> </v>
      </c>
      <c r="D14" s="470"/>
      <c r="E14" s="656" t="str">
        <f>IF(B14="5. CATASTROFICO",+NOOO!$B$28,IF(B14="4. MAYOR",+NOOO!$B$29,IF(B14="3. MODERADO",+NOOO!$B$30,IF(B14="2. MENOR",+NOOO!$B$31,IF(B14="1. INSIGNIFICANTE",NOOO!$B$32," ")))))</f>
        <v xml:space="preserve"> </v>
      </c>
      <c r="F14" s="657"/>
    </row>
    <row r="15" spans="1:7" ht="174" customHeight="1" x14ac:dyDescent="0.2">
      <c r="A15" s="223"/>
      <c r="B15" s="220" t="s">
        <v>92</v>
      </c>
      <c r="C15" s="470" t="str">
        <f>IF(B15="5. CATASTROFICO",+NOOO!$C$28,IF(B15="4. MAYOR",+NOOO!$C$29,IF(B15="3. MODERADO",+NOOO!$C$30,IF(B15="2. MENOR",+NOOO!$C$31,IF(B15="1. INSIGNIFICANTE",NOOO!$C$32," ")))))</f>
        <v xml:space="preserve"> </v>
      </c>
      <c r="D15" s="470"/>
      <c r="E15" s="656" t="str">
        <f>IF(B15="5. CATASTROFICO",+NOOO!$B$28,IF(B15="4. MAYOR",+NOOO!$B$29,IF(B15="3. MODERADO",+NOOO!$B$30,IF(B15="2. MENOR",+NOOO!$B$31,IF(B15="1. INSIGNIFICANTE",NOOO!$B$32," ")))))</f>
        <v xml:space="preserve"> </v>
      </c>
      <c r="F15" s="657"/>
    </row>
    <row r="16" spans="1:7" ht="174" customHeight="1" x14ac:dyDescent="0.2">
      <c r="A16" s="223"/>
      <c r="B16" s="220" t="s">
        <v>92</v>
      </c>
      <c r="C16" s="470" t="str">
        <f>IF(B16="5. CATASTROFICO",+NOOO!$C$28,IF(B16="4. MAYOR",+NOOO!$C$29,IF(B16="3. MODERADO",+NOOO!$C$30,IF(B16="2. MENOR",+NOOO!$C$31,IF(B16="1. INSIGNIFICANTE",NOOO!$C$32," ")))))</f>
        <v xml:space="preserve"> </v>
      </c>
      <c r="D16" s="470"/>
      <c r="E16" s="656" t="str">
        <f>IF(B16="5. CATASTROFICO",+NOOO!$B$28,IF(B16="4. MAYOR",+NOOO!$B$29,IF(B16="3. MODERADO",+NOOO!$B$30,IF(B16="2. MENOR",+NOOO!$B$31,IF(B16="1. INSIGNIFICANTE",NOOO!$B$32," ")))))</f>
        <v xml:space="preserve"> </v>
      </c>
      <c r="F16" s="657"/>
    </row>
    <row r="17" spans="1:6" ht="174" customHeight="1" x14ac:dyDescent="0.2">
      <c r="A17" s="223"/>
      <c r="B17" s="220" t="s">
        <v>92</v>
      </c>
      <c r="C17" s="470" t="str">
        <f>IF(B17="5. CATASTROFICO",+NOOO!$C$28,IF(B17="4. MAYOR",+NOOO!$C$29,IF(B17="3. MODERADO",+NOOO!$C$30,IF(B17="2. MENOR",+NOOO!$C$31,IF(B17="1. INSIGNIFICANTE",NOOO!$C$32," ")))))</f>
        <v xml:space="preserve"> </v>
      </c>
      <c r="D17" s="470"/>
      <c r="E17" s="656" t="str">
        <f>IF(B17="5. CATASTROFICO",+NOOO!$B$28,IF(B17="4. MAYOR",+NOOO!$B$29,IF(B17="3. MODERADO",+NOOO!$B$30,IF(B17="2. MENOR",+NOOO!$B$31,IF(B17="1. INSIGNIFICANTE",NOOO!$B$32," ")))))</f>
        <v xml:space="preserve"> </v>
      </c>
      <c r="F17" s="657"/>
    </row>
    <row r="18" spans="1:6" ht="174" customHeight="1" x14ac:dyDescent="0.2">
      <c r="A18" s="223"/>
      <c r="B18" s="220" t="s">
        <v>92</v>
      </c>
      <c r="C18" s="470" t="str">
        <f>IF(B18="5. CATASTROFICO",+NOOO!$C$28,IF(B18="4. MAYOR",+NOOO!$C$29,IF(B18="3. MODERADO",+NOOO!$C$30,IF(B18="2. MENOR",+NOOO!$C$31,IF(B18="1. INSIGNIFICANTE",NOOO!$C$32," ")))))</f>
        <v xml:space="preserve"> </v>
      </c>
      <c r="D18" s="470"/>
      <c r="E18" s="656" t="str">
        <f>IF(B18="5. CATASTROFICO",+NOOO!$B$28,IF(B18="4. MAYOR",+NOOO!$B$29,IF(B18="3. MODERADO",+NOOO!$B$30,IF(B18="2. MENOR",+NOOO!$B$31,IF(B18="1. INSIGNIFICANTE",NOOO!$B$32," ")))))</f>
        <v xml:space="preserve"> </v>
      </c>
      <c r="F18" s="657"/>
    </row>
    <row r="19" spans="1:6" ht="174" customHeight="1" x14ac:dyDescent="0.2">
      <c r="A19" s="223"/>
      <c r="B19" s="220" t="s">
        <v>92</v>
      </c>
      <c r="C19" s="470" t="str">
        <f>IF(B19="5. CATASTROFICO",+NOOO!$C$28,IF(B19="4. MAYOR",+NOOO!$C$29,IF(B19="3. MODERADO",+NOOO!$C$30,IF(B19="2. MENOR",+NOOO!$C$31,IF(B19="1. INSIGNIFICANTE",NOOO!$C$32," ")))))</f>
        <v xml:space="preserve"> </v>
      </c>
      <c r="D19" s="470"/>
      <c r="E19" s="656" t="str">
        <f>IF(B19="5. CATASTROFICO",+NOOO!$B$28,IF(B19="4. MAYOR",+NOOO!$B$29,IF(B19="3. MODERADO",+NOOO!$B$30,IF(B19="2. MENOR",+NOOO!$B$31,IF(B19="1. INSIGNIFICANTE",NOOO!$B$32," ")))))</f>
        <v xml:space="preserve"> </v>
      </c>
      <c r="F19" s="657"/>
    </row>
    <row r="20" spans="1:6" ht="174" customHeight="1" x14ac:dyDescent="0.2">
      <c r="A20" s="223"/>
      <c r="B20" s="220" t="s">
        <v>92</v>
      </c>
      <c r="C20" s="470" t="str">
        <f>IF(B20="5. CATASTROFICO",+NOOO!$C$28,IF(B20="4. MAYOR",+NOOO!$C$29,IF(B20="3. MODERADO",+NOOO!$C$30,IF(B20="2. MENOR",+NOOO!$C$31,IF(B20="1. INSIGNIFICANTE",NOOO!$C$32," ")))))</f>
        <v xml:space="preserve"> </v>
      </c>
      <c r="D20" s="470"/>
      <c r="E20" s="656" t="str">
        <f>IF(B20="5. CATASTROFICO",+NOOO!$B$28,IF(B20="4. MAYOR",+NOOO!$B$29,IF(B20="3. MODERADO",+NOOO!$B$30,IF(B20="2. MENOR",+NOOO!$B$31,IF(B20="1. INSIGNIFICANTE",NOOO!$B$32," ")))))</f>
        <v xml:space="preserve"> </v>
      </c>
      <c r="F20" s="657"/>
    </row>
    <row r="21" spans="1:6" ht="188.25" customHeight="1" x14ac:dyDescent="0.2">
      <c r="A21" s="223"/>
      <c r="B21" s="220" t="s">
        <v>92</v>
      </c>
      <c r="C21" s="470" t="str">
        <f>IF(B21="5. CATASTROFICO",+NOOO!$C$28,IF(B21="4. MAYOR",+NOOO!$C$29,IF(B21="3. MODERADO",+NOOO!$C$30,IF(B21="2. MENOR",+NOOO!$C$31,IF(B21="1. INSIGNIFICANTE",NOOO!$C$32," ")))))</f>
        <v xml:space="preserve"> </v>
      </c>
      <c r="D21" s="470"/>
      <c r="E21" s="656" t="str">
        <f>IF(B21="5. CATASTROFICO",+NOOO!$B$28,IF(B21="4. MAYOR",+NOOO!$B$29,IF(B21="3. MODERADO",+NOOO!$B$30,IF(B21="2. MENOR",+NOOO!$B$31,IF(B21="1. INSIGNIFICANTE",NOOO!$B$32," ")))))</f>
        <v xml:space="preserve"> </v>
      </c>
      <c r="F21" s="657"/>
    </row>
    <row r="22" spans="1:6" ht="183" customHeight="1" thickBot="1" x14ac:dyDescent="0.25">
      <c r="A22" s="224"/>
      <c r="B22" s="225" t="s">
        <v>92</v>
      </c>
      <c r="C22" s="366" t="str">
        <f>IF(B22="5. CATASTROFICO",+NOOO!$C$28,IF(B22="4. MAYOR",+NOOO!$C$29,IF(B22="3. MODERADO",+NOOO!$C$30,IF(B22="2. MENOR",+NOOO!$C$31,IF(B22="1. INSIGNIFICANTE",NOOO!$C$32," ")))))</f>
        <v xml:space="preserve"> </v>
      </c>
      <c r="D22" s="366"/>
      <c r="E22" s="658" t="str">
        <f>IF(B22="5. CATASTROFICO",+NOOO!$B$28,IF(B22="4. MAYOR",+NOOO!$B$29,IF(B22="3. MODERADO",+NOOO!$B$30,IF(B22="2. MENOR",+NOOO!$B$31,IF(B22="1. INSIGNIFICANTE",NOOO!$B$32," ")))))</f>
        <v xml:space="preserve"> </v>
      </c>
      <c r="F22" s="659"/>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21" zoomScale="85" zoomScaleNormal="85" workbookViewId="0">
      <selection activeCell="D32" sqref="D3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76"/>
      <c r="B1" s="419" t="str">
        <f>CONTEXTO!B1</f>
        <v xml:space="preserve">PROCESO: </v>
      </c>
      <c r="C1" s="688" t="s">
        <v>460</v>
      </c>
      <c r="D1" s="688"/>
      <c r="E1" s="688"/>
      <c r="F1" s="689"/>
    </row>
    <row r="2" spans="1:6" ht="15.75" customHeight="1" x14ac:dyDescent="0.2">
      <c r="A2" s="477"/>
      <c r="B2" s="420"/>
      <c r="C2" s="615" t="s">
        <v>445</v>
      </c>
      <c r="D2" s="615"/>
      <c r="E2" s="615"/>
      <c r="F2" s="690"/>
    </row>
    <row r="3" spans="1:6" ht="15" customHeight="1" x14ac:dyDescent="0.2">
      <c r="A3" s="477"/>
      <c r="B3" s="420" t="s">
        <v>93</v>
      </c>
      <c r="C3" s="615" t="s">
        <v>446</v>
      </c>
      <c r="D3" s="615"/>
      <c r="E3" s="615"/>
      <c r="F3" s="690"/>
    </row>
    <row r="4" spans="1:6" ht="15.75" customHeight="1" x14ac:dyDescent="0.2">
      <c r="A4" s="477"/>
      <c r="B4" s="420"/>
      <c r="C4" s="615" t="s">
        <v>461</v>
      </c>
      <c r="D4" s="615"/>
      <c r="E4" s="615"/>
      <c r="F4" s="690"/>
    </row>
    <row r="5" spans="1:6" ht="15.75" customHeight="1" x14ac:dyDescent="0.2">
      <c r="A5" s="678"/>
      <c r="B5" s="679"/>
      <c r="C5" s="679"/>
      <c r="D5" s="679"/>
      <c r="E5" s="679"/>
      <c r="F5" s="680"/>
    </row>
    <row r="6" spans="1:6" x14ac:dyDescent="0.2">
      <c r="A6" s="485" t="str">
        <f>+CONTEXTO!A8</f>
        <v>PROCESO: GESTIÓN DE LA GOBERNABILIDAD, PARTICIPACIÓN Y CONVIVENCIA CIUDADANA</v>
      </c>
      <c r="B6" s="486"/>
      <c r="C6" s="486"/>
      <c r="D6" s="486"/>
      <c r="E6" s="486"/>
      <c r="F6" s="487"/>
    </row>
    <row r="7" spans="1:6" ht="12.75" customHeight="1" x14ac:dyDescent="0.2">
      <c r="A7" s="485"/>
      <c r="B7" s="486"/>
      <c r="C7" s="486"/>
      <c r="D7" s="486"/>
      <c r="E7" s="486"/>
      <c r="F7" s="487"/>
    </row>
    <row r="8" spans="1:6" ht="60.75" customHeight="1" x14ac:dyDescent="0.2">
      <c r="A8" s="488"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8" s="489"/>
      <c r="C8" s="489"/>
      <c r="D8" s="489"/>
      <c r="E8" s="489"/>
      <c r="F8" s="490"/>
    </row>
    <row r="9" spans="1:6" ht="3.75" customHeight="1" thickBot="1" x14ac:dyDescent="0.25">
      <c r="A9" s="491"/>
      <c r="B9" s="492"/>
      <c r="C9" s="492"/>
      <c r="D9" s="492"/>
      <c r="E9" s="492"/>
      <c r="F9" s="493"/>
    </row>
    <row r="10" spans="1:6" ht="13.5" customHeight="1" thickBot="1" x14ac:dyDescent="0.25">
      <c r="A10" s="494"/>
      <c r="B10" s="494"/>
      <c r="C10" s="494"/>
      <c r="D10" s="494"/>
      <c r="E10" s="494"/>
      <c r="F10" s="494"/>
    </row>
    <row r="11" spans="1:6" ht="34.5" customHeight="1" x14ac:dyDescent="0.25">
      <c r="A11" s="681" t="s">
        <v>94</v>
      </c>
      <c r="B11" s="497" t="s">
        <v>95</v>
      </c>
      <c r="C11" s="497"/>
      <c r="D11" s="695" t="s">
        <v>96</v>
      </c>
      <c r="E11" s="695"/>
      <c r="F11" s="691" t="s">
        <v>97</v>
      </c>
    </row>
    <row r="12" spans="1:6" ht="21" customHeight="1" x14ac:dyDescent="0.2">
      <c r="A12" s="682"/>
      <c r="B12" s="498"/>
      <c r="C12" s="498"/>
      <c r="D12" s="101" t="s">
        <v>98</v>
      </c>
      <c r="E12" s="101" t="s">
        <v>99</v>
      </c>
      <c r="F12" s="692"/>
    </row>
    <row r="13" spans="1:6" ht="26.25" customHeight="1" x14ac:dyDescent="0.2">
      <c r="A13" s="466" t="s">
        <v>402</v>
      </c>
      <c r="B13" s="470" t="s">
        <v>100</v>
      </c>
      <c r="C13" s="470"/>
      <c r="D13" s="296" t="s">
        <v>138</v>
      </c>
      <c r="E13" s="220"/>
      <c r="F13" s="683" t="str">
        <f>IF(D28="X","CATASTROFICO",IF(AND(D32&gt;0,D32&lt;=5),"MODERADO",IF(AND(D32&gt;=6,D32&lt;=11),"MAYOR",IF(AND(D32&gt;=12,D32&lt;=19),"CATASTROFICO",IF(AND(D32=0),"MENOR")))))</f>
        <v>CATASTROFICO</v>
      </c>
    </row>
    <row r="14" spans="1:6" ht="26.25" customHeight="1" x14ac:dyDescent="0.2">
      <c r="A14" s="467"/>
      <c r="B14" s="470" t="s">
        <v>101</v>
      </c>
      <c r="C14" s="470"/>
      <c r="D14" s="296" t="s">
        <v>138</v>
      </c>
      <c r="E14" s="220"/>
      <c r="F14" s="684"/>
    </row>
    <row r="15" spans="1:6" ht="26.25" customHeight="1" x14ac:dyDescent="0.2">
      <c r="A15" s="467"/>
      <c r="B15" s="470" t="s">
        <v>102</v>
      </c>
      <c r="C15" s="470"/>
      <c r="D15" s="296" t="s">
        <v>138</v>
      </c>
      <c r="E15" s="220"/>
      <c r="F15" s="684"/>
    </row>
    <row r="16" spans="1:6" ht="26.25" customHeight="1" x14ac:dyDescent="0.2">
      <c r="A16" s="467"/>
      <c r="B16" s="470" t="s">
        <v>103</v>
      </c>
      <c r="C16" s="470"/>
      <c r="D16" s="296" t="s">
        <v>138</v>
      </c>
      <c r="E16" s="220"/>
      <c r="F16" s="684"/>
    </row>
    <row r="17" spans="1:6" ht="26.25" customHeight="1" x14ac:dyDescent="0.2">
      <c r="A17" s="467"/>
      <c r="B17" s="470" t="s">
        <v>104</v>
      </c>
      <c r="C17" s="470"/>
      <c r="D17" s="296" t="s">
        <v>138</v>
      </c>
      <c r="E17" s="220"/>
      <c r="F17" s="684"/>
    </row>
    <row r="18" spans="1:6" ht="26.25" customHeight="1" x14ac:dyDescent="0.2">
      <c r="A18" s="467"/>
      <c r="B18" s="470" t="s">
        <v>105</v>
      </c>
      <c r="C18" s="470"/>
      <c r="D18" s="296" t="s">
        <v>138</v>
      </c>
      <c r="E18" s="220"/>
      <c r="F18" s="684"/>
    </row>
    <row r="19" spans="1:6" ht="26.25" customHeight="1" x14ac:dyDescent="0.2">
      <c r="A19" s="467"/>
      <c r="B19" s="470" t="s">
        <v>106</v>
      </c>
      <c r="C19" s="470"/>
      <c r="D19" s="296" t="s">
        <v>138</v>
      </c>
      <c r="E19" s="220"/>
      <c r="F19" s="684"/>
    </row>
    <row r="20" spans="1:6" ht="33" customHeight="1" x14ac:dyDescent="0.2">
      <c r="A20" s="467"/>
      <c r="B20" s="470" t="s">
        <v>107</v>
      </c>
      <c r="C20" s="470"/>
      <c r="D20" s="296" t="s">
        <v>138</v>
      </c>
      <c r="E20" s="220"/>
      <c r="F20" s="684"/>
    </row>
    <row r="21" spans="1:6" ht="26.25" customHeight="1" x14ac:dyDescent="0.2">
      <c r="A21" s="467"/>
      <c r="B21" s="470" t="s">
        <v>108</v>
      </c>
      <c r="C21" s="470"/>
      <c r="D21" s="296" t="s">
        <v>138</v>
      </c>
      <c r="E21" s="220"/>
      <c r="F21" s="684"/>
    </row>
    <row r="22" spans="1:6" ht="26.25" customHeight="1" x14ac:dyDescent="0.2">
      <c r="A22" s="467"/>
      <c r="B22" s="470" t="s">
        <v>109</v>
      </c>
      <c r="C22" s="470"/>
      <c r="D22" s="296" t="s">
        <v>138</v>
      </c>
      <c r="E22" s="220"/>
      <c r="F22" s="684"/>
    </row>
    <row r="23" spans="1:6" ht="26.25" customHeight="1" x14ac:dyDescent="0.2">
      <c r="A23" s="467"/>
      <c r="B23" s="470" t="s">
        <v>110</v>
      </c>
      <c r="C23" s="470"/>
      <c r="D23" s="296" t="s">
        <v>138</v>
      </c>
      <c r="E23" s="220"/>
      <c r="F23" s="684"/>
    </row>
    <row r="24" spans="1:6" ht="26.25" customHeight="1" x14ac:dyDescent="0.2">
      <c r="A24" s="467"/>
      <c r="B24" s="470" t="s">
        <v>111</v>
      </c>
      <c r="C24" s="470"/>
      <c r="D24" s="296" t="s">
        <v>138</v>
      </c>
      <c r="E24" s="220"/>
      <c r="F24" s="684"/>
    </row>
    <row r="25" spans="1:6" ht="26.25" customHeight="1" x14ac:dyDescent="0.2">
      <c r="A25" s="467"/>
      <c r="B25" s="470" t="s">
        <v>112</v>
      </c>
      <c r="C25" s="470"/>
      <c r="D25" s="296" t="s">
        <v>138</v>
      </c>
      <c r="E25" s="220"/>
      <c r="F25" s="684"/>
    </row>
    <row r="26" spans="1:6" ht="26.25" customHeight="1" x14ac:dyDescent="0.2">
      <c r="A26" s="467"/>
      <c r="B26" s="470" t="s">
        <v>113</v>
      </c>
      <c r="C26" s="470"/>
      <c r="D26" s="296" t="s">
        <v>138</v>
      </c>
      <c r="E26" s="220"/>
      <c r="F26" s="684"/>
    </row>
    <row r="27" spans="1:6" ht="26.25" customHeight="1" x14ac:dyDescent="0.2">
      <c r="A27" s="467"/>
      <c r="B27" s="470" t="s">
        <v>114</v>
      </c>
      <c r="C27" s="470"/>
      <c r="D27" s="296" t="s">
        <v>138</v>
      </c>
      <c r="E27" s="220"/>
      <c r="F27" s="684"/>
    </row>
    <row r="28" spans="1:6" ht="26.25" customHeight="1" x14ac:dyDescent="0.2">
      <c r="A28" s="467"/>
      <c r="B28" s="470" t="s">
        <v>115</v>
      </c>
      <c r="C28" s="470"/>
      <c r="D28" s="220"/>
      <c r="E28" s="296" t="s">
        <v>138</v>
      </c>
      <c r="F28" s="684"/>
    </row>
    <row r="29" spans="1:6" ht="26.25" customHeight="1" x14ac:dyDescent="0.2">
      <c r="A29" s="467"/>
      <c r="B29" s="470" t="s">
        <v>116</v>
      </c>
      <c r="C29" s="470"/>
      <c r="D29" s="220"/>
      <c r="E29" s="296" t="s">
        <v>138</v>
      </c>
      <c r="F29" s="684"/>
    </row>
    <row r="30" spans="1:6" ht="26.25" customHeight="1" x14ac:dyDescent="0.2">
      <c r="A30" s="467"/>
      <c r="B30" s="470" t="s">
        <v>117</v>
      </c>
      <c r="C30" s="470"/>
      <c r="D30" s="220"/>
      <c r="E30" s="296" t="s">
        <v>138</v>
      </c>
      <c r="F30" s="684"/>
    </row>
    <row r="31" spans="1:6" ht="26.25" customHeight="1" x14ac:dyDescent="0.2">
      <c r="A31" s="467"/>
      <c r="B31" s="470" t="s">
        <v>118</v>
      </c>
      <c r="C31" s="470"/>
      <c r="D31" s="220"/>
      <c r="E31" s="296" t="s">
        <v>138</v>
      </c>
      <c r="F31" s="684"/>
    </row>
    <row r="32" spans="1:6" ht="16.5" thickBot="1" x14ac:dyDescent="0.3">
      <c r="A32" s="468"/>
      <c r="B32" s="686" t="s">
        <v>58</v>
      </c>
      <c r="C32" s="687"/>
      <c r="D32" s="97">
        <f>+NOOO!B54</f>
        <v>15</v>
      </c>
      <c r="E32" s="98"/>
      <c r="F32" s="685"/>
    </row>
    <row r="33" spans="1:6" ht="15.75" customHeight="1" thickBot="1" x14ac:dyDescent="0.25">
      <c r="A33" s="693"/>
      <c r="B33" s="380"/>
      <c r="C33" s="380"/>
      <c r="D33" s="380"/>
      <c r="E33" s="380"/>
      <c r="F33" s="694"/>
    </row>
    <row r="34" spans="1:6" ht="34.5" customHeight="1" x14ac:dyDescent="0.25">
      <c r="A34" s="681" t="s">
        <v>94</v>
      </c>
      <c r="B34" s="497" t="s">
        <v>95</v>
      </c>
      <c r="C34" s="497"/>
      <c r="D34" s="695" t="s">
        <v>96</v>
      </c>
      <c r="E34" s="695"/>
      <c r="F34" s="691" t="s">
        <v>97</v>
      </c>
    </row>
    <row r="35" spans="1:6" ht="21" customHeight="1" x14ac:dyDescent="0.25">
      <c r="A35" s="682"/>
      <c r="B35" s="498"/>
      <c r="C35" s="498"/>
      <c r="D35" s="77" t="s">
        <v>98</v>
      </c>
      <c r="E35" s="77" t="s">
        <v>99</v>
      </c>
      <c r="F35" s="692"/>
    </row>
    <row r="36" spans="1:6" ht="26.25" customHeight="1" x14ac:dyDescent="0.2">
      <c r="A36" s="467"/>
      <c r="B36" s="470" t="s">
        <v>100</v>
      </c>
      <c r="C36" s="470"/>
      <c r="D36" s="220"/>
      <c r="E36" s="220"/>
      <c r="F36" s="698" t="str">
        <f>IF(D51="X","CATASTROFICO",IF(AND(D55&gt;0,D55&lt;=5),"MODERADO",IF(AND(D55&gt;=6,D55&lt;=11),"MAYOR",IF(AND(D55&gt;=12,D55&lt;=19),"CATASTROFICO"," "))))</f>
        <v xml:space="preserve"> </v>
      </c>
    </row>
    <row r="37" spans="1:6" ht="26.25" customHeight="1" x14ac:dyDescent="0.2">
      <c r="A37" s="467"/>
      <c r="B37" s="470" t="s">
        <v>101</v>
      </c>
      <c r="C37" s="470"/>
      <c r="D37" s="220"/>
      <c r="E37" s="220"/>
      <c r="F37" s="698"/>
    </row>
    <row r="38" spans="1:6" ht="26.25" customHeight="1" x14ac:dyDescent="0.2">
      <c r="A38" s="467"/>
      <c r="B38" s="470" t="s">
        <v>102</v>
      </c>
      <c r="C38" s="470"/>
      <c r="D38" s="220"/>
      <c r="E38" s="220"/>
      <c r="F38" s="698"/>
    </row>
    <row r="39" spans="1:6" ht="26.25" customHeight="1" x14ac:dyDescent="0.2">
      <c r="A39" s="467"/>
      <c r="B39" s="470" t="s">
        <v>103</v>
      </c>
      <c r="C39" s="470"/>
      <c r="D39" s="220"/>
      <c r="E39" s="220"/>
      <c r="F39" s="698"/>
    </row>
    <row r="40" spans="1:6" ht="26.25" customHeight="1" x14ac:dyDescent="0.2">
      <c r="A40" s="467"/>
      <c r="B40" s="470" t="s">
        <v>104</v>
      </c>
      <c r="C40" s="470"/>
      <c r="D40" s="220"/>
      <c r="E40" s="220"/>
      <c r="F40" s="698"/>
    </row>
    <row r="41" spans="1:6" ht="26.25" customHeight="1" x14ac:dyDescent="0.2">
      <c r="A41" s="467"/>
      <c r="B41" s="470" t="s">
        <v>105</v>
      </c>
      <c r="C41" s="470"/>
      <c r="D41" s="220"/>
      <c r="E41" s="220"/>
      <c r="F41" s="698"/>
    </row>
    <row r="42" spans="1:6" ht="26.25" customHeight="1" x14ac:dyDescent="0.2">
      <c r="A42" s="467"/>
      <c r="B42" s="470" t="s">
        <v>106</v>
      </c>
      <c r="C42" s="470"/>
      <c r="D42" s="220"/>
      <c r="E42" s="220"/>
      <c r="F42" s="698"/>
    </row>
    <row r="43" spans="1:6" ht="33" customHeight="1" x14ac:dyDescent="0.2">
      <c r="A43" s="467"/>
      <c r="B43" s="470" t="s">
        <v>107</v>
      </c>
      <c r="C43" s="470"/>
      <c r="D43" s="220"/>
      <c r="E43" s="220"/>
      <c r="F43" s="698"/>
    </row>
    <row r="44" spans="1:6" ht="26.25" customHeight="1" x14ac:dyDescent="0.2">
      <c r="A44" s="467"/>
      <c r="B44" s="470" t="s">
        <v>108</v>
      </c>
      <c r="C44" s="470"/>
      <c r="D44" s="220"/>
      <c r="E44" s="220"/>
      <c r="F44" s="698"/>
    </row>
    <row r="45" spans="1:6" ht="26.25" customHeight="1" x14ac:dyDescent="0.2">
      <c r="A45" s="467"/>
      <c r="B45" s="470" t="s">
        <v>109</v>
      </c>
      <c r="C45" s="470"/>
      <c r="D45" s="220"/>
      <c r="E45" s="220"/>
      <c r="F45" s="698"/>
    </row>
    <row r="46" spans="1:6" ht="26.25" customHeight="1" x14ac:dyDescent="0.2">
      <c r="A46" s="467"/>
      <c r="B46" s="470" t="s">
        <v>110</v>
      </c>
      <c r="C46" s="470"/>
      <c r="D46" s="220"/>
      <c r="E46" s="220"/>
      <c r="F46" s="698"/>
    </row>
    <row r="47" spans="1:6" ht="26.25" customHeight="1" x14ac:dyDescent="0.2">
      <c r="A47" s="467"/>
      <c r="B47" s="470" t="s">
        <v>111</v>
      </c>
      <c r="C47" s="470"/>
      <c r="D47" s="226"/>
      <c r="E47" s="226"/>
      <c r="F47" s="698"/>
    </row>
    <row r="48" spans="1:6" ht="26.25" customHeight="1" x14ac:dyDescent="0.2">
      <c r="A48" s="467"/>
      <c r="B48" s="470" t="s">
        <v>112</v>
      </c>
      <c r="C48" s="470"/>
      <c r="D48" s="226"/>
      <c r="E48" s="226"/>
      <c r="F48" s="698"/>
    </row>
    <row r="49" spans="1:6" ht="26.25" customHeight="1" x14ac:dyDescent="0.2">
      <c r="A49" s="467"/>
      <c r="B49" s="470" t="s">
        <v>113</v>
      </c>
      <c r="C49" s="470"/>
      <c r="D49" s="226"/>
      <c r="E49" s="226"/>
      <c r="F49" s="698"/>
    </row>
    <row r="50" spans="1:6" ht="26.25" customHeight="1" x14ac:dyDescent="0.2">
      <c r="A50" s="467"/>
      <c r="B50" s="470" t="s">
        <v>114</v>
      </c>
      <c r="C50" s="470"/>
      <c r="D50" s="226"/>
      <c r="E50" s="226"/>
      <c r="F50" s="698"/>
    </row>
    <row r="51" spans="1:6" ht="26.25" customHeight="1" x14ac:dyDescent="0.2">
      <c r="A51" s="467"/>
      <c r="B51" s="470" t="s">
        <v>115</v>
      </c>
      <c r="C51" s="470"/>
      <c r="D51" s="226"/>
      <c r="E51" s="226"/>
      <c r="F51" s="698"/>
    </row>
    <row r="52" spans="1:6" ht="26.25" customHeight="1" x14ac:dyDescent="0.2">
      <c r="A52" s="467"/>
      <c r="B52" s="470" t="s">
        <v>116</v>
      </c>
      <c r="C52" s="470"/>
      <c r="D52" s="226"/>
      <c r="E52" s="226"/>
      <c r="F52" s="698"/>
    </row>
    <row r="53" spans="1:6" ht="26.25" customHeight="1" x14ac:dyDescent="0.2">
      <c r="A53" s="467"/>
      <c r="B53" s="470" t="s">
        <v>117</v>
      </c>
      <c r="C53" s="470"/>
      <c r="D53" s="226"/>
      <c r="E53" s="226"/>
      <c r="F53" s="698"/>
    </row>
    <row r="54" spans="1:6" ht="26.25" customHeight="1" x14ac:dyDescent="0.2">
      <c r="A54" s="467"/>
      <c r="B54" s="470" t="s">
        <v>118</v>
      </c>
      <c r="C54" s="470"/>
      <c r="D54" s="226"/>
      <c r="E54" s="226"/>
      <c r="F54" s="698"/>
    </row>
    <row r="55" spans="1:6" ht="16.5" thickBot="1" x14ac:dyDescent="0.3">
      <c r="A55" s="468"/>
      <c r="B55" s="686" t="s">
        <v>58</v>
      </c>
      <c r="C55" s="687"/>
      <c r="D55" s="97">
        <f>+NOOO!B77</f>
        <v>0</v>
      </c>
      <c r="E55" s="98"/>
      <c r="F55" s="699"/>
    </row>
    <row r="56" spans="1:6" ht="15" thickBot="1" x14ac:dyDescent="0.25"/>
    <row r="57" spans="1:6" ht="34.5" customHeight="1" x14ac:dyDescent="0.25">
      <c r="A57" s="681" t="s">
        <v>94</v>
      </c>
      <c r="B57" s="497" t="s">
        <v>95</v>
      </c>
      <c r="C57" s="497"/>
      <c r="D57" s="695" t="s">
        <v>96</v>
      </c>
      <c r="E57" s="695"/>
      <c r="F57" s="691" t="s">
        <v>97</v>
      </c>
    </row>
    <row r="58" spans="1:6" ht="21" customHeight="1" x14ac:dyDescent="0.25">
      <c r="A58" s="682"/>
      <c r="B58" s="498"/>
      <c r="C58" s="498"/>
      <c r="D58" s="77" t="s">
        <v>98</v>
      </c>
      <c r="E58" s="77" t="s">
        <v>99</v>
      </c>
      <c r="F58" s="692"/>
    </row>
    <row r="59" spans="1:6" ht="26.25" customHeight="1" x14ac:dyDescent="0.2">
      <c r="A59" s="696"/>
      <c r="B59" s="470" t="s">
        <v>100</v>
      </c>
      <c r="C59" s="470"/>
      <c r="D59" s="227"/>
      <c r="E59" s="227"/>
      <c r="F59" s="698" t="str">
        <f>IF(D74="X","CATASTROFICO",IF(AND(D78&gt;0,D78&lt;=5),"MODERADO",IF(AND(D78&gt;=6,D78&lt;=11),"MAYOR",IF(AND(D78&gt;=12,D78&lt;=19),"CATASTROFICO"," "))))</f>
        <v xml:space="preserve"> </v>
      </c>
    </row>
    <row r="60" spans="1:6" ht="26.25" customHeight="1" x14ac:dyDescent="0.2">
      <c r="A60" s="696"/>
      <c r="B60" s="470" t="s">
        <v>101</v>
      </c>
      <c r="C60" s="470"/>
      <c r="D60" s="227"/>
      <c r="E60" s="227"/>
      <c r="F60" s="698"/>
    </row>
    <row r="61" spans="1:6" ht="26.25" customHeight="1" x14ac:dyDescent="0.2">
      <c r="A61" s="696"/>
      <c r="B61" s="470" t="s">
        <v>102</v>
      </c>
      <c r="C61" s="470"/>
      <c r="D61" s="227"/>
      <c r="E61" s="227"/>
      <c r="F61" s="698"/>
    </row>
    <row r="62" spans="1:6" ht="26.25" customHeight="1" x14ac:dyDescent="0.2">
      <c r="A62" s="696"/>
      <c r="B62" s="470" t="s">
        <v>103</v>
      </c>
      <c r="C62" s="470"/>
      <c r="D62" s="227"/>
      <c r="E62" s="227"/>
      <c r="F62" s="698"/>
    </row>
    <row r="63" spans="1:6" ht="26.25" customHeight="1" x14ac:dyDescent="0.2">
      <c r="A63" s="696"/>
      <c r="B63" s="470" t="s">
        <v>104</v>
      </c>
      <c r="C63" s="470"/>
      <c r="D63" s="227"/>
      <c r="E63" s="227"/>
      <c r="F63" s="698"/>
    </row>
    <row r="64" spans="1:6" ht="26.25" customHeight="1" x14ac:dyDescent="0.2">
      <c r="A64" s="696"/>
      <c r="B64" s="470" t="s">
        <v>105</v>
      </c>
      <c r="C64" s="470"/>
      <c r="D64" s="227"/>
      <c r="E64" s="227"/>
      <c r="F64" s="698"/>
    </row>
    <row r="65" spans="1:6" ht="26.25" customHeight="1" x14ac:dyDescent="0.2">
      <c r="A65" s="696"/>
      <c r="B65" s="470" t="s">
        <v>106</v>
      </c>
      <c r="C65" s="470"/>
      <c r="D65" s="227"/>
      <c r="E65" s="227"/>
      <c r="F65" s="698"/>
    </row>
    <row r="66" spans="1:6" ht="32.25" customHeight="1" x14ac:dyDescent="0.2">
      <c r="A66" s="696"/>
      <c r="B66" s="470" t="s">
        <v>107</v>
      </c>
      <c r="C66" s="470"/>
      <c r="D66" s="227"/>
      <c r="E66" s="227"/>
      <c r="F66" s="698"/>
    </row>
    <row r="67" spans="1:6" ht="26.25" customHeight="1" x14ac:dyDescent="0.2">
      <c r="A67" s="696"/>
      <c r="B67" s="470" t="s">
        <v>108</v>
      </c>
      <c r="C67" s="470"/>
      <c r="D67" s="227"/>
      <c r="E67" s="227"/>
      <c r="F67" s="698"/>
    </row>
    <row r="68" spans="1:6" ht="26.25" customHeight="1" x14ac:dyDescent="0.2">
      <c r="A68" s="696"/>
      <c r="B68" s="470" t="s">
        <v>109</v>
      </c>
      <c r="C68" s="470"/>
      <c r="D68" s="227"/>
      <c r="E68" s="227"/>
      <c r="F68" s="698"/>
    </row>
    <row r="69" spans="1:6" ht="26.25" customHeight="1" x14ac:dyDescent="0.2">
      <c r="A69" s="696"/>
      <c r="B69" s="470" t="s">
        <v>110</v>
      </c>
      <c r="C69" s="470"/>
      <c r="D69" s="227"/>
      <c r="E69" s="227"/>
      <c r="F69" s="698"/>
    </row>
    <row r="70" spans="1:6" ht="26.25" customHeight="1" x14ac:dyDescent="0.2">
      <c r="A70" s="696"/>
      <c r="B70" s="470" t="s">
        <v>111</v>
      </c>
      <c r="C70" s="470"/>
      <c r="D70" s="227"/>
      <c r="E70" s="227"/>
      <c r="F70" s="698"/>
    </row>
    <row r="71" spans="1:6" ht="26.25" customHeight="1" x14ac:dyDescent="0.2">
      <c r="A71" s="696"/>
      <c r="B71" s="470" t="s">
        <v>112</v>
      </c>
      <c r="C71" s="470"/>
      <c r="D71" s="227"/>
      <c r="E71" s="227"/>
      <c r="F71" s="698"/>
    </row>
    <row r="72" spans="1:6" ht="26.25" customHeight="1" x14ac:dyDescent="0.2">
      <c r="A72" s="696"/>
      <c r="B72" s="470" t="s">
        <v>113</v>
      </c>
      <c r="C72" s="470"/>
      <c r="D72" s="227"/>
      <c r="E72" s="227"/>
      <c r="F72" s="698"/>
    </row>
    <row r="73" spans="1:6" ht="26.25" customHeight="1" x14ac:dyDescent="0.2">
      <c r="A73" s="696"/>
      <c r="B73" s="470" t="s">
        <v>114</v>
      </c>
      <c r="C73" s="470"/>
      <c r="D73" s="227"/>
      <c r="E73" s="227"/>
      <c r="F73" s="698"/>
    </row>
    <row r="74" spans="1:6" ht="26.25" customHeight="1" x14ac:dyDescent="0.2">
      <c r="A74" s="696"/>
      <c r="B74" s="470" t="s">
        <v>115</v>
      </c>
      <c r="C74" s="470"/>
      <c r="D74" s="227"/>
      <c r="E74" s="227"/>
      <c r="F74" s="698"/>
    </row>
    <row r="75" spans="1:6" ht="26.25" customHeight="1" x14ac:dyDescent="0.2">
      <c r="A75" s="696"/>
      <c r="B75" s="470" t="s">
        <v>116</v>
      </c>
      <c r="C75" s="470"/>
      <c r="D75" s="227"/>
      <c r="E75" s="227"/>
      <c r="F75" s="698"/>
    </row>
    <row r="76" spans="1:6" ht="26.25" customHeight="1" x14ac:dyDescent="0.2">
      <c r="A76" s="696"/>
      <c r="B76" s="470" t="s">
        <v>117</v>
      </c>
      <c r="C76" s="470"/>
      <c r="D76" s="227"/>
      <c r="E76" s="227"/>
      <c r="F76" s="698"/>
    </row>
    <row r="77" spans="1:6" ht="26.25" customHeight="1" x14ac:dyDescent="0.2">
      <c r="A77" s="696"/>
      <c r="B77" s="470" t="s">
        <v>118</v>
      </c>
      <c r="C77" s="470"/>
      <c r="D77" s="227"/>
      <c r="E77" s="227"/>
      <c r="F77" s="698"/>
    </row>
    <row r="78" spans="1:6" ht="16.5" thickBot="1" x14ac:dyDescent="0.3">
      <c r="A78" s="697"/>
      <c r="B78" s="686" t="s">
        <v>58</v>
      </c>
      <c r="C78" s="687"/>
      <c r="D78" s="97">
        <f>+NOOO!B100</f>
        <v>0</v>
      </c>
      <c r="E78" s="98"/>
      <c r="F78" s="699"/>
    </row>
    <row r="79" spans="1:6" ht="15" thickBot="1" x14ac:dyDescent="0.25"/>
    <row r="80" spans="1:6" ht="34.5" customHeight="1" x14ac:dyDescent="0.25">
      <c r="A80" s="681" t="s">
        <v>94</v>
      </c>
      <c r="B80" s="497" t="s">
        <v>95</v>
      </c>
      <c r="C80" s="497"/>
      <c r="D80" s="695" t="s">
        <v>96</v>
      </c>
      <c r="E80" s="695"/>
      <c r="F80" s="691" t="s">
        <v>97</v>
      </c>
    </row>
    <row r="81" spans="1:6" ht="21" customHeight="1" x14ac:dyDescent="0.25">
      <c r="A81" s="682"/>
      <c r="B81" s="498"/>
      <c r="C81" s="498"/>
      <c r="D81" s="77" t="s">
        <v>98</v>
      </c>
      <c r="E81" s="77" t="s">
        <v>99</v>
      </c>
      <c r="F81" s="692"/>
    </row>
    <row r="82" spans="1:6" ht="26.25" customHeight="1" x14ac:dyDescent="0.2">
      <c r="A82" s="696"/>
      <c r="B82" s="470" t="s">
        <v>100</v>
      </c>
      <c r="C82" s="470"/>
      <c r="D82" s="227"/>
      <c r="E82" s="227"/>
      <c r="F82" s="698" t="str">
        <f>IF(D97="X","CATASTROFICO",IF(AND(D101&gt;0,D101&lt;=5),"MODERADO",IF(AND(D101&gt;=6,D101&lt;=11),"MAYOR",IF(AND(D101&gt;=12,D101&lt;=19),"CATASTROFICO"," "))))</f>
        <v xml:space="preserve"> </v>
      </c>
    </row>
    <row r="83" spans="1:6" ht="26.25" customHeight="1" x14ac:dyDescent="0.2">
      <c r="A83" s="696"/>
      <c r="B83" s="470" t="s">
        <v>101</v>
      </c>
      <c r="C83" s="470"/>
      <c r="D83" s="227"/>
      <c r="E83" s="227"/>
      <c r="F83" s="698"/>
    </row>
    <row r="84" spans="1:6" ht="26.25" customHeight="1" x14ac:dyDescent="0.2">
      <c r="A84" s="696"/>
      <c r="B84" s="470" t="s">
        <v>102</v>
      </c>
      <c r="C84" s="470"/>
      <c r="D84" s="227"/>
      <c r="E84" s="227"/>
      <c r="F84" s="698"/>
    </row>
    <row r="85" spans="1:6" ht="26.25" customHeight="1" x14ac:dyDescent="0.2">
      <c r="A85" s="696"/>
      <c r="B85" s="470" t="s">
        <v>103</v>
      </c>
      <c r="C85" s="470"/>
      <c r="D85" s="227"/>
      <c r="E85" s="227"/>
      <c r="F85" s="698"/>
    </row>
    <row r="86" spans="1:6" ht="26.25" customHeight="1" x14ac:dyDescent="0.2">
      <c r="A86" s="696"/>
      <c r="B86" s="470" t="s">
        <v>104</v>
      </c>
      <c r="C86" s="470"/>
      <c r="D86" s="227"/>
      <c r="E86" s="227"/>
      <c r="F86" s="698"/>
    </row>
    <row r="87" spans="1:6" ht="26.25" customHeight="1" x14ac:dyDescent="0.2">
      <c r="A87" s="696"/>
      <c r="B87" s="470" t="s">
        <v>105</v>
      </c>
      <c r="C87" s="470"/>
      <c r="D87" s="227"/>
      <c r="E87" s="227"/>
      <c r="F87" s="698"/>
    </row>
    <row r="88" spans="1:6" ht="26.25" customHeight="1" x14ac:dyDescent="0.2">
      <c r="A88" s="696"/>
      <c r="B88" s="470" t="s">
        <v>106</v>
      </c>
      <c r="C88" s="470"/>
      <c r="D88" s="227"/>
      <c r="E88" s="227"/>
      <c r="F88" s="698"/>
    </row>
    <row r="89" spans="1:6" ht="33" customHeight="1" x14ac:dyDescent="0.2">
      <c r="A89" s="696"/>
      <c r="B89" s="470" t="s">
        <v>107</v>
      </c>
      <c r="C89" s="470"/>
      <c r="D89" s="227"/>
      <c r="E89" s="227"/>
      <c r="F89" s="698"/>
    </row>
    <row r="90" spans="1:6" ht="26.25" customHeight="1" x14ac:dyDescent="0.2">
      <c r="A90" s="696"/>
      <c r="B90" s="470" t="s">
        <v>108</v>
      </c>
      <c r="C90" s="470"/>
      <c r="D90" s="227"/>
      <c r="E90" s="227"/>
      <c r="F90" s="698"/>
    </row>
    <row r="91" spans="1:6" ht="26.25" customHeight="1" x14ac:dyDescent="0.2">
      <c r="A91" s="696"/>
      <c r="B91" s="470" t="s">
        <v>109</v>
      </c>
      <c r="C91" s="470"/>
      <c r="D91" s="227"/>
      <c r="E91" s="227"/>
      <c r="F91" s="698"/>
    </row>
    <row r="92" spans="1:6" ht="26.25" customHeight="1" x14ac:dyDescent="0.2">
      <c r="A92" s="696"/>
      <c r="B92" s="470" t="s">
        <v>110</v>
      </c>
      <c r="C92" s="470"/>
      <c r="D92" s="227"/>
      <c r="E92" s="227"/>
      <c r="F92" s="698"/>
    </row>
    <row r="93" spans="1:6" ht="26.25" customHeight="1" x14ac:dyDescent="0.2">
      <c r="A93" s="696"/>
      <c r="B93" s="470" t="s">
        <v>111</v>
      </c>
      <c r="C93" s="470"/>
      <c r="D93" s="227"/>
      <c r="E93" s="227"/>
      <c r="F93" s="698"/>
    </row>
    <row r="94" spans="1:6" ht="26.25" customHeight="1" x14ac:dyDescent="0.2">
      <c r="A94" s="696"/>
      <c r="B94" s="470" t="s">
        <v>112</v>
      </c>
      <c r="C94" s="470"/>
      <c r="D94" s="227"/>
      <c r="E94" s="227"/>
      <c r="F94" s="698"/>
    </row>
    <row r="95" spans="1:6" ht="26.25" customHeight="1" x14ac:dyDescent="0.2">
      <c r="A95" s="696"/>
      <c r="B95" s="470" t="s">
        <v>113</v>
      </c>
      <c r="C95" s="470"/>
      <c r="D95" s="227"/>
      <c r="E95" s="227"/>
      <c r="F95" s="698"/>
    </row>
    <row r="96" spans="1:6" ht="26.25" customHeight="1" x14ac:dyDescent="0.2">
      <c r="A96" s="696"/>
      <c r="B96" s="470" t="s">
        <v>114</v>
      </c>
      <c r="C96" s="470"/>
      <c r="D96" s="227"/>
      <c r="E96" s="227"/>
      <c r="F96" s="698"/>
    </row>
    <row r="97" spans="1:6" ht="26.25" customHeight="1" x14ac:dyDescent="0.2">
      <c r="A97" s="696"/>
      <c r="B97" s="470" t="s">
        <v>115</v>
      </c>
      <c r="C97" s="470"/>
      <c r="D97" s="227"/>
      <c r="E97" s="227"/>
      <c r="F97" s="698"/>
    </row>
    <row r="98" spans="1:6" ht="26.25" customHeight="1" x14ac:dyDescent="0.2">
      <c r="A98" s="696"/>
      <c r="B98" s="470" t="s">
        <v>116</v>
      </c>
      <c r="C98" s="470"/>
      <c r="D98" s="227"/>
      <c r="E98" s="227"/>
      <c r="F98" s="698"/>
    </row>
    <row r="99" spans="1:6" ht="26.25" customHeight="1" x14ac:dyDescent="0.2">
      <c r="A99" s="696"/>
      <c r="B99" s="470" t="s">
        <v>117</v>
      </c>
      <c r="C99" s="470"/>
      <c r="D99" s="227"/>
      <c r="E99" s="227"/>
      <c r="F99" s="698"/>
    </row>
    <row r="100" spans="1:6" ht="26.25" customHeight="1" x14ac:dyDescent="0.2">
      <c r="A100" s="696"/>
      <c r="B100" s="470" t="s">
        <v>118</v>
      </c>
      <c r="C100" s="470"/>
      <c r="D100" s="227"/>
      <c r="E100" s="227"/>
      <c r="F100" s="698"/>
    </row>
    <row r="101" spans="1:6" ht="16.5" thickBot="1" x14ac:dyDescent="0.3">
      <c r="A101" s="697"/>
      <c r="B101" s="686" t="s">
        <v>58</v>
      </c>
      <c r="C101" s="687"/>
      <c r="D101" s="97">
        <f>+NOOO!B123</f>
        <v>0</v>
      </c>
      <c r="E101" s="98"/>
      <c r="F101" s="699"/>
    </row>
    <row r="102" spans="1:6" ht="15" thickBot="1" x14ac:dyDescent="0.25"/>
    <row r="103" spans="1:6" ht="34.5" customHeight="1" x14ac:dyDescent="0.25">
      <c r="A103" s="681" t="s">
        <v>94</v>
      </c>
      <c r="B103" s="497" t="s">
        <v>95</v>
      </c>
      <c r="C103" s="497"/>
      <c r="D103" s="695" t="s">
        <v>96</v>
      </c>
      <c r="E103" s="695"/>
      <c r="F103" s="691" t="s">
        <v>97</v>
      </c>
    </row>
    <row r="104" spans="1:6" ht="21" customHeight="1" x14ac:dyDescent="0.25">
      <c r="A104" s="682"/>
      <c r="B104" s="498"/>
      <c r="C104" s="498"/>
      <c r="D104" s="77" t="s">
        <v>98</v>
      </c>
      <c r="E104" s="77" t="s">
        <v>99</v>
      </c>
      <c r="F104" s="692"/>
    </row>
    <row r="105" spans="1:6" ht="26.25" customHeight="1" x14ac:dyDescent="0.2">
      <c r="A105" s="696"/>
      <c r="B105" s="470" t="s">
        <v>100</v>
      </c>
      <c r="C105" s="470"/>
      <c r="D105" s="227"/>
      <c r="E105" s="227"/>
      <c r="F105" s="698" t="str">
        <f>IF(D120="X","CATASTROFICO",IF(AND(D124&gt;0,D124&lt;=5),"MODERADO",IF(AND(D124&gt;=6,D124&lt;=11),"MAYOR",IF(AND(D124&gt;=12,D124&lt;=19),"CATASTROFICO"," "))))</f>
        <v xml:space="preserve"> </v>
      </c>
    </row>
    <row r="106" spans="1:6" ht="26.25" customHeight="1" x14ac:dyDescent="0.2">
      <c r="A106" s="696"/>
      <c r="B106" s="470" t="s">
        <v>101</v>
      </c>
      <c r="C106" s="470"/>
      <c r="D106" s="227"/>
      <c r="E106" s="227"/>
      <c r="F106" s="698"/>
    </row>
    <row r="107" spans="1:6" ht="26.25" customHeight="1" x14ac:dyDescent="0.2">
      <c r="A107" s="696"/>
      <c r="B107" s="470" t="s">
        <v>102</v>
      </c>
      <c r="C107" s="470"/>
      <c r="D107" s="227"/>
      <c r="E107" s="227"/>
      <c r="F107" s="698"/>
    </row>
    <row r="108" spans="1:6" ht="26.25" customHeight="1" x14ac:dyDescent="0.2">
      <c r="A108" s="696"/>
      <c r="B108" s="470" t="s">
        <v>103</v>
      </c>
      <c r="C108" s="470"/>
      <c r="D108" s="227"/>
      <c r="E108" s="227"/>
      <c r="F108" s="698"/>
    </row>
    <row r="109" spans="1:6" ht="26.25" customHeight="1" x14ac:dyDescent="0.2">
      <c r="A109" s="696"/>
      <c r="B109" s="470" t="s">
        <v>104</v>
      </c>
      <c r="C109" s="470"/>
      <c r="D109" s="227"/>
      <c r="E109" s="227"/>
      <c r="F109" s="698"/>
    </row>
    <row r="110" spans="1:6" ht="26.25" customHeight="1" x14ac:dyDescent="0.2">
      <c r="A110" s="696"/>
      <c r="B110" s="470" t="s">
        <v>105</v>
      </c>
      <c r="C110" s="470"/>
      <c r="D110" s="227"/>
      <c r="E110" s="227"/>
      <c r="F110" s="698"/>
    </row>
    <row r="111" spans="1:6" ht="26.25" customHeight="1" x14ac:dyDescent="0.2">
      <c r="A111" s="696"/>
      <c r="B111" s="470" t="s">
        <v>106</v>
      </c>
      <c r="C111" s="470"/>
      <c r="D111" s="227"/>
      <c r="E111" s="227"/>
      <c r="F111" s="698"/>
    </row>
    <row r="112" spans="1:6" ht="36" customHeight="1" x14ac:dyDescent="0.2">
      <c r="A112" s="696"/>
      <c r="B112" s="470" t="s">
        <v>107</v>
      </c>
      <c r="C112" s="470"/>
      <c r="D112" s="227"/>
      <c r="E112" s="227"/>
      <c r="F112" s="698"/>
    </row>
    <row r="113" spans="1:6" ht="26.25" customHeight="1" x14ac:dyDescent="0.2">
      <c r="A113" s="696"/>
      <c r="B113" s="470" t="s">
        <v>108</v>
      </c>
      <c r="C113" s="470"/>
      <c r="D113" s="227"/>
      <c r="E113" s="227"/>
      <c r="F113" s="698"/>
    </row>
    <row r="114" spans="1:6" ht="26.25" customHeight="1" x14ac:dyDescent="0.2">
      <c r="A114" s="696"/>
      <c r="B114" s="470" t="s">
        <v>109</v>
      </c>
      <c r="C114" s="470"/>
      <c r="D114" s="227"/>
      <c r="E114" s="227"/>
      <c r="F114" s="698"/>
    </row>
    <row r="115" spans="1:6" ht="26.25" customHeight="1" x14ac:dyDescent="0.2">
      <c r="A115" s="696"/>
      <c r="B115" s="470" t="s">
        <v>110</v>
      </c>
      <c r="C115" s="470"/>
      <c r="D115" s="227"/>
      <c r="E115" s="227"/>
      <c r="F115" s="698"/>
    </row>
    <row r="116" spans="1:6" ht="26.25" customHeight="1" x14ac:dyDescent="0.2">
      <c r="A116" s="696"/>
      <c r="B116" s="470" t="s">
        <v>111</v>
      </c>
      <c r="C116" s="470"/>
      <c r="D116" s="227"/>
      <c r="E116" s="227"/>
      <c r="F116" s="698"/>
    </row>
    <row r="117" spans="1:6" ht="26.25" customHeight="1" x14ac:dyDescent="0.2">
      <c r="A117" s="696"/>
      <c r="B117" s="470" t="s">
        <v>112</v>
      </c>
      <c r="C117" s="470"/>
      <c r="D117" s="227"/>
      <c r="E117" s="227"/>
      <c r="F117" s="698"/>
    </row>
    <row r="118" spans="1:6" ht="26.25" customHeight="1" x14ac:dyDescent="0.2">
      <c r="A118" s="696"/>
      <c r="B118" s="470" t="s">
        <v>113</v>
      </c>
      <c r="C118" s="470"/>
      <c r="D118" s="227"/>
      <c r="E118" s="227"/>
      <c r="F118" s="698"/>
    </row>
    <row r="119" spans="1:6" ht="26.25" customHeight="1" x14ac:dyDescent="0.2">
      <c r="A119" s="696"/>
      <c r="B119" s="470" t="s">
        <v>114</v>
      </c>
      <c r="C119" s="470"/>
      <c r="D119" s="227"/>
      <c r="E119" s="227"/>
      <c r="F119" s="698"/>
    </row>
    <row r="120" spans="1:6" ht="26.25" customHeight="1" x14ac:dyDescent="0.2">
      <c r="A120" s="696"/>
      <c r="B120" s="470" t="s">
        <v>115</v>
      </c>
      <c r="C120" s="470"/>
      <c r="D120" s="227"/>
      <c r="E120" s="227"/>
      <c r="F120" s="698"/>
    </row>
    <row r="121" spans="1:6" ht="26.25" customHeight="1" x14ac:dyDescent="0.2">
      <c r="A121" s="696"/>
      <c r="B121" s="470" t="s">
        <v>116</v>
      </c>
      <c r="C121" s="470"/>
      <c r="D121" s="227"/>
      <c r="E121" s="227"/>
      <c r="F121" s="698"/>
    </row>
    <row r="122" spans="1:6" ht="26.25" customHeight="1" x14ac:dyDescent="0.2">
      <c r="A122" s="696"/>
      <c r="B122" s="470" t="s">
        <v>117</v>
      </c>
      <c r="C122" s="470"/>
      <c r="D122" s="227"/>
      <c r="E122" s="227"/>
      <c r="F122" s="698"/>
    </row>
    <row r="123" spans="1:6" ht="26.25" customHeight="1" x14ac:dyDescent="0.2">
      <c r="A123" s="696"/>
      <c r="B123" s="470" t="s">
        <v>118</v>
      </c>
      <c r="C123" s="470"/>
      <c r="D123" s="227"/>
      <c r="E123" s="227"/>
      <c r="F123" s="698"/>
    </row>
    <row r="124" spans="1:6" ht="16.5" thickBot="1" x14ac:dyDescent="0.3">
      <c r="A124" s="697"/>
      <c r="B124" s="686" t="s">
        <v>58</v>
      </c>
      <c r="C124" s="687"/>
      <c r="D124" s="97">
        <f>+NOOO!B146</f>
        <v>0</v>
      </c>
      <c r="E124" s="98"/>
      <c r="F124" s="69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topLeftCell="A11" workbookViewId="0">
      <selection activeCell="D19" sqref="D19:D20"/>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53"/>
      <c r="B1" s="787"/>
      <c r="C1" s="419" t="str">
        <f>CONTEXTO!B1</f>
        <v xml:space="preserve">PROCESO: </v>
      </c>
      <c r="D1" s="419"/>
      <c r="E1" s="419"/>
      <c r="F1" s="419"/>
      <c r="G1" s="425" t="s">
        <v>444</v>
      </c>
      <c r="H1" s="425"/>
      <c r="I1" s="425"/>
      <c r="J1" s="785"/>
      <c r="K1" s="343"/>
    </row>
    <row r="2" spans="1:12" ht="15" customHeight="1" x14ac:dyDescent="0.2">
      <c r="A2" s="454"/>
      <c r="B2" s="448"/>
      <c r="C2" s="420"/>
      <c r="D2" s="420"/>
      <c r="E2" s="420"/>
      <c r="F2" s="420"/>
      <c r="G2" s="427" t="s">
        <v>462</v>
      </c>
      <c r="H2" s="427"/>
      <c r="I2" s="427"/>
      <c r="J2" s="786"/>
      <c r="K2" s="344"/>
    </row>
    <row r="3" spans="1:12" ht="34.5" customHeight="1" x14ac:dyDescent="0.2">
      <c r="A3" s="454"/>
      <c r="B3" s="448"/>
      <c r="C3" s="420" t="s">
        <v>32</v>
      </c>
      <c r="D3" s="420"/>
      <c r="E3" s="420"/>
      <c r="F3" s="420"/>
      <c r="G3" s="427" t="s">
        <v>446</v>
      </c>
      <c r="H3" s="427"/>
      <c r="I3" s="427"/>
      <c r="J3" s="786"/>
      <c r="K3" s="344"/>
    </row>
    <row r="4" spans="1:12" ht="15.75" customHeight="1" x14ac:dyDescent="0.2">
      <c r="A4" s="454"/>
      <c r="B4" s="448"/>
      <c r="C4" s="420"/>
      <c r="D4" s="420"/>
      <c r="E4" s="420"/>
      <c r="F4" s="420"/>
      <c r="G4" s="427" t="s">
        <v>463</v>
      </c>
      <c r="H4" s="427"/>
      <c r="I4" s="427"/>
      <c r="J4" s="786"/>
      <c r="K4" s="344"/>
    </row>
    <row r="5" spans="1:12" ht="15.75" customHeight="1" x14ac:dyDescent="0.2">
      <c r="A5" s="406"/>
      <c r="B5" s="407"/>
      <c r="C5" s="407"/>
      <c r="D5" s="407"/>
      <c r="E5" s="407"/>
      <c r="F5" s="407"/>
      <c r="G5" s="407"/>
      <c r="H5" s="407"/>
      <c r="I5" s="407"/>
      <c r="J5" s="407"/>
      <c r="K5" s="408"/>
    </row>
    <row r="6" spans="1:12" x14ac:dyDescent="0.2">
      <c r="A6" s="794" t="s">
        <v>119</v>
      </c>
      <c r="B6" s="795"/>
      <c r="C6" s="795"/>
      <c r="D6" s="795"/>
      <c r="E6" s="795"/>
      <c r="F6" s="795"/>
      <c r="G6" s="795"/>
      <c r="H6" s="795"/>
      <c r="I6" s="795"/>
      <c r="J6" s="795"/>
      <c r="K6" s="796"/>
    </row>
    <row r="7" spans="1:12" ht="11.25" customHeight="1" x14ac:dyDescent="0.2">
      <c r="A7" s="794"/>
      <c r="B7" s="795"/>
      <c r="C7" s="795"/>
      <c r="D7" s="795"/>
      <c r="E7" s="795"/>
      <c r="F7" s="795"/>
      <c r="G7" s="795"/>
      <c r="H7" s="795"/>
      <c r="I7" s="795"/>
      <c r="J7" s="795"/>
      <c r="K7" s="796"/>
    </row>
    <row r="8" spans="1:12" ht="24" customHeight="1" x14ac:dyDescent="0.2">
      <c r="A8" s="790" t="str">
        <f>CONTEXTO!A8</f>
        <v>PROCESO: GESTIÓN DE LA GOBERNABILIDAD, PARTICIPACIÓN Y CONVIVENCIA CIUDADANA</v>
      </c>
      <c r="B8" s="410"/>
      <c r="C8" s="410"/>
      <c r="D8" s="410"/>
      <c r="E8" s="410"/>
      <c r="F8" s="410"/>
      <c r="G8" s="410"/>
      <c r="H8" s="410"/>
      <c r="I8" s="410"/>
      <c r="J8" s="410"/>
      <c r="K8" s="411"/>
    </row>
    <row r="9" spans="1:12" ht="56.25" customHeight="1" thickBot="1" x14ac:dyDescent="0.25">
      <c r="A9" s="791"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9" s="792"/>
      <c r="C9" s="792"/>
      <c r="D9" s="792"/>
      <c r="E9" s="792"/>
      <c r="F9" s="792"/>
      <c r="G9" s="792"/>
      <c r="H9" s="792"/>
      <c r="I9" s="792"/>
      <c r="J9" s="792"/>
      <c r="K9" s="793"/>
    </row>
    <row r="10" spans="1:12" ht="19.5" customHeight="1" thickBot="1" x14ac:dyDescent="0.25">
      <c r="A10" s="788"/>
      <c r="B10" s="789"/>
      <c r="C10" s="789"/>
      <c r="D10" s="789"/>
      <c r="E10" s="789"/>
      <c r="F10" s="789"/>
      <c r="G10" s="789"/>
      <c r="H10" s="789"/>
      <c r="I10" s="789"/>
      <c r="J10" s="789"/>
      <c r="K10" s="789"/>
      <c r="L10" s="61"/>
    </row>
    <row r="11" spans="1:12" ht="29.25" customHeight="1" thickBot="1" x14ac:dyDescent="0.25">
      <c r="A11" s="140" t="s">
        <v>120</v>
      </c>
      <c r="B11" s="729">
        <f>DESCRIPCION!A10</f>
        <v>0</v>
      </c>
      <c r="C11" s="730"/>
      <c r="D11" s="730"/>
      <c r="E11" s="730"/>
      <c r="F11" s="730"/>
      <c r="G11" s="730"/>
      <c r="H11" s="730"/>
      <c r="I11" s="731"/>
      <c r="J11" s="141" t="s">
        <v>343</v>
      </c>
      <c r="K11" s="144" t="str">
        <f>IF(J17="x","EXTREMA",IF(J19="x","ALTA",IF(J21="x","MODERADA",IF(J23="x","BAJA",""))))</f>
        <v>MODERADA</v>
      </c>
    </row>
    <row r="12" spans="1:12" ht="16.5" customHeight="1" thickBot="1" x14ac:dyDescent="0.25">
      <c r="A12" s="738" t="s">
        <v>122</v>
      </c>
      <c r="B12" s="739"/>
      <c r="C12" s="739"/>
      <c r="D12" s="740" t="e">
        <f>PROBABILIDAD!#REF!</f>
        <v>#REF!</v>
      </c>
      <c r="E12" s="741"/>
      <c r="F12" s="738" t="s">
        <v>344</v>
      </c>
      <c r="G12" s="739"/>
      <c r="H12" s="739"/>
      <c r="I12" s="742"/>
      <c r="J12" s="743" t="s">
        <v>132</v>
      </c>
      <c r="K12" s="744"/>
    </row>
    <row r="13" spans="1:12" x14ac:dyDescent="0.2">
      <c r="A13" s="178"/>
      <c r="B13" s="156"/>
      <c r="C13" s="156"/>
      <c r="D13" s="156"/>
      <c r="E13" s="156"/>
      <c r="F13" s="156"/>
      <c r="G13" s="156"/>
      <c r="H13" s="156"/>
      <c r="I13" s="156"/>
      <c r="J13" s="174"/>
      <c r="K13" s="175"/>
    </row>
    <row r="14" spans="1:12" x14ac:dyDescent="0.2">
      <c r="A14" s="178"/>
      <c r="B14" s="156"/>
      <c r="C14" s="179"/>
      <c r="D14" s="156"/>
      <c r="E14" s="156"/>
      <c r="F14" s="156"/>
      <c r="G14" s="156"/>
      <c r="H14" s="156"/>
      <c r="I14" s="156"/>
      <c r="J14" s="174"/>
      <c r="K14" s="175"/>
    </row>
    <row r="15" spans="1:12" ht="30" customHeight="1" x14ac:dyDescent="0.2">
      <c r="A15" s="724" t="s">
        <v>122</v>
      </c>
      <c r="B15" s="156">
        <v>5</v>
      </c>
      <c r="C15" s="725"/>
      <c r="D15" s="704"/>
      <c r="E15" s="705"/>
      <c r="F15" s="705"/>
      <c r="G15" s="705"/>
      <c r="H15" s="156"/>
      <c r="I15" s="156"/>
      <c r="J15" s="719" t="s">
        <v>121</v>
      </c>
      <c r="K15" s="720"/>
    </row>
    <row r="16" spans="1:12" ht="30" customHeight="1" x14ac:dyDescent="0.2">
      <c r="A16" s="724"/>
      <c r="B16" s="156" t="s">
        <v>124</v>
      </c>
      <c r="C16" s="726"/>
      <c r="D16" s="704"/>
      <c r="E16" s="705"/>
      <c r="F16" s="705"/>
      <c r="G16" s="705"/>
      <c r="H16" s="156"/>
      <c r="I16" s="156"/>
      <c r="J16" s="158"/>
      <c r="K16" s="159"/>
    </row>
    <row r="17" spans="1:11" ht="30" customHeight="1" x14ac:dyDescent="0.2">
      <c r="A17" s="724"/>
      <c r="B17" s="156">
        <v>4</v>
      </c>
      <c r="C17" s="727"/>
      <c r="D17" s="704"/>
      <c r="E17" s="704"/>
      <c r="F17" s="717"/>
      <c r="G17" s="705"/>
      <c r="H17" s="156"/>
      <c r="I17" s="156"/>
      <c r="J17" s="165" t="str">
        <f xml:space="preserve"> IF(OR(E15="X",F15="X",G15="x",F17="x",G17="X",F19="X",G19="X",G21="X" ),"x","")</f>
        <v/>
      </c>
      <c r="K17" s="159" t="s">
        <v>123</v>
      </c>
    </row>
    <row r="18" spans="1:11" ht="30" customHeight="1" x14ac:dyDescent="0.2">
      <c r="A18" s="724"/>
      <c r="B18" s="156" t="s">
        <v>126</v>
      </c>
      <c r="C18" s="728"/>
      <c r="D18" s="704"/>
      <c r="E18" s="704"/>
      <c r="F18" s="717"/>
      <c r="G18" s="705"/>
      <c r="H18" s="156"/>
      <c r="I18" s="156"/>
      <c r="J18" s="166"/>
      <c r="K18" s="159"/>
    </row>
    <row r="19" spans="1:11" ht="30" customHeight="1" x14ac:dyDescent="0.2">
      <c r="A19" s="724"/>
      <c r="B19" s="156">
        <v>3</v>
      </c>
      <c r="C19" s="707"/>
      <c r="D19" s="702" t="s">
        <v>138</v>
      </c>
      <c r="E19" s="703"/>
      <c r="F19" s="717"/>
      <c r="G19" s="705"/>
      <c r="H19" s="156"/>
      <c r="I19" s="156"/>
      <c r="J19" s="167" t="str">
        <f xml:space="preserve"> IF(OR(C15="X",D15="X",D17="x",E17="x",E19="X",F21="X",F23="X",G23="X" ),"x","")</f>
        <v/>
      </c>
      <c r="K19" s="159" t="s">
        <v>125</v>
      </c>
    </row>
    <row r="20" spans="1:11" ht="30" customHeight="1" x14ac:dyDescent="0.2">
      <c r="A20" s="724"/>
      <c r="B20" s="156" t="s">
        <v>128</v>
      </c>
      <c r="C20" s="718"/>
      <c r="D20" s="702"/>
      <c r="E20" s="704"/>
      <c r="F20" s="717"/>
      <c r="G20" s="705"/>
      <c r="H20" s="156"/>
      <c r="I20" s="156"/>
      <c r="J20" s="168"/>
      <c r="K20" s="159"/>
    </row>
    <row r="21" spans="1:11" ht="30" customHeight="1" x14ac:dyDescent="0.2">
      <c r="A21" s="724"/>
      <c r="B21" s="156">
        <v>2</v>
      </c>
      <c r="C21" s="707"/>
      <c r="D21" s="700"/>
      <c r="E21" s="701"/>
      <c r="F21" s="703"/>
      <c r="G21" s="705"/>
      <c r="H21" s="156"/>
      <c r="I21" s="156"/>
      <c r="J21" s="169" t="str">
        <f xml:space="preserve"> IF(OR(C17="X",D19="X",E21="x",E23="x" ),"x","")</f>
        <v>x</v>
      </c>
      <c r="K21" s="159" t="s">
        <v>127</v>
      </c>
    </row>
    <row r="22" spans="1:11" ht="30" customHeight="1" x14ac:dyDescent="0.2">
      <c r="A22" s="724"/>
      <c r="B22" s="156" t="s">
        <v>250</v>
      </c>
      <c r="C22" s="718"/>
      <c r="D22" s="700"/>
      <c r="E22" s="702"/>
      <c r="F22" s="704"/>
      <c r="G22" s="705"/>
      <c r="H22" s="156"/>
      <c r="I22" s="156"/>
      <c r="J22" s="168"/>
      <c r="K22" s="159"/>
    </row>
    <row r="23" spans="1:11" ht="30" customHeight="1" x14ac:dyDescent="0.2">
      <c r="A23" s="724"/>
      <c r="B23" s="156">
        <v>1</v>
      </c>
      <c r="C23" s="707"/>
      <c r="D23" s="709"/>
      <c r="E23" s="711"/>
      <c r="F23" s="713"/>
      <c r="G23" s="715"/>
      <c r="H23" s="156"/>
      <c r="I23" s="156"/>
      <c r="J23" s="170" t="str">
        <f xml:space="preserve"> IF(OR(C19="X",C21="X",C23="x",D21="x",D23="x" ),"x","")</f>
        <v/>
      </c>
      <c r="K23" s="159" t="s">
        <v>129</v>
      </c>
    </row>
    <row r="24" spans="1:11" ht="30" customHeight="1" x14ac:dyDescent="0.2">
      <c r="A24" s="724"/>
      <c r="B24" s="156" t="s">
        <v>130</v>
      </c>
      <c r="C24" s="708"/>
      <c r="D24" s="710"/>
      <c r="E24" s="712"/>
      <c r="F24" s="714"/>
      <c r="G24" s="716"/>
      <c r="H24" s="156"/>
      <c r="I24" s="156"/>
      <c r="J24" s="142"/>
      <c r="K24" s="143"/>
    </row>
    <row r="25" spans="1:11" x14ac:dyDescent="0.2">
      <c r="A25" s="178"/>
      <c r="B25" s="156"/>
      <c r="C25" s="156">
        <v>1</v>
      </c>
      <c r="D25" s="156">
        <v>2</v>
      </c>
      <c r="E25" s="156">
        <v>3</v>
      </c>
      <c r="F25" s="156">
        <v>4</v>
      </c>
      <c r="G25" s="156">
        <v>5</v>
      </c>
      <c r="H25" s="156"/>
      <c r="I25" s="156"/>
      <c r="J25" s="798"/>
      <c r="K25" s="799"/>
    </row>
    <row r="26" spans="1:11" x14ac:dyDescent="0.2">
      <c r="A26" s="178"/>
      <c r="B26" s="156"/>
      <c r="C26" s="156" t="s">
        <v>131</v>
      </c>
      <c r="D26" s="156" t="s">
        <v>132</v>
      </c>
      <c r="E26" s="156" t="s">
        <v>133</v>
      </c>
      <c r="F26" s="156" t="s">
        <v>134</v>
      </c>
      <c r="G26" s="156" t="s">
        <v>135</v>
      </c>
      <c r="H26" s="156"/>
      <c r="I26" s="156"/>
      <c r="J26" s="156"/>
      <c r="K26" s="175"/>
    </row>
    <row r="27" spans="1:11" x14ac:dyDescent="0.2">
      <c r="A27" s="178"/>
      <c r="B27" s="156"/>
      <c r="C27" s="706" t="s">
        <v>136</v>
      </c>
      <c r="D27" s="706"/>
      <c r="E27" s="706"/>
      <c r="F27" s="706"/>
      <c r="G27" s="706"/>
      <c r="H27" s="156"/>
      <c r="I27" s="156"/>
      <c r="J27" s="156"/>
      <c r="K27" s="175"/>
    </row>
    <row r="28" spans="1:11" x14ac:dyDescent="0.2">
      <c r="A28" s="178"/>
      <c r="B28" s="156"/>
      <c r="C28" s="706"/>
      <c r="D28" s="706"/>
      <c r="E28" s="706"/>
      <c r="F28" s="706"/>
      <c r="G28" s="706"/>
      <c r="H28" s="156"/>
      <c r="I28" s="156"/>
      <c r="J28" s="156"/>
      <c r="K28" s="175"/>
    </row>
    <row r="29" spans="1:11" ht="15.75" customHeight="1" thickBot="1" x14ac:dyDescent="0.25">
      <c r="A29" s="180"/>
      <c r="B29" s="181"/>
      <c r="C29" s="181"/>
      <c r="D29" s="181"/>
      <c r="E29" s="181"/>
      <c r="F29" s="181"/>
      <c r="G29" s="181"/>
      <c r="H29" s="181"/>
      <c r="I29" s="181"/>
      <c r="J29" s="181"/>
      <c r="K29" s="182"/>
    </row>
    <row r="30" spans="1:11" ht="15" thickBot="1" x14ac:dyDescent="0.25"/>
    <row r="31" spans="1:11" ht="28.5" customHeight="1" thickBot="1" x14ac:dyDescent="0.25">
      <c r="A31" s="99" t="s">
        <v>120</v>
      </c>
      <c r="B31" s="797" t="str">
        <f>DESCRIPCION!A13</f>
        <v>Posibilidad de recibir o solicitar cualquier dádiva o beneficio a nombre propio o de terceros permitiendo el vencimiento, dilacion de terminos o incumplimento de los requisitos de ley en los procesos y/o tramites a cargo</v>
      </c>
      <c r="C31" s="730"/>
      <c r="D31" s="730"/>
      <c r="E31" s="730"/>
      <c r="F31" s="730"/>
      <c r="G31" s="730"/>
      <c r="H31" s="730"/>
      <c r="I31" s="731"/>
      <c r="J31" s="141" t="s">
        <v>343</v>
      </c>
      <c r="K31" s="139" t="str">
        <f>IF(J37="x","EXTREMA",IF(J39="x","ALTA",IF(J41="x","MODERADA",IF(J43="x","BAJA",""))))</f>
        <v>EXTREMA</v>
      </c>
    </row>
    <row r="32" spans="1:11" ht="16.5" thickBot="1" x14ac:dyDescent="0.25">
      <c r="A32" s="738" t="s">
        <v>122</v>
      </c>
      <c r="B32" s="739"/>
      <c r="C32" s="739"/>
      <c r="D32" s="740" t="str">
        <f>PROBABILIDAD!T11</f>
        <v>Posible</v>
      </c>
      <c r="E32" s="741"/>
      <c r="F32" s="738" t="s">
        <v>344</v>
      </c>
      <c r="G32" s="739"/>
      <c r="H32" s="739"/>
      <c r="I32" s="742"/>
      <c r="J32" s="743" t="s">
        <v>135</v>
      </c>
      <c r="K32" s="744"/>
    </row>
    <row r="33" spans="1:11" ht="15" x14ac:dyDescent="0.2">
      <c r="A33" s="173"/>
      <c r="B33" s="172"/>
      <c r="C33" s="172"/>
      <c r="D33" s="172"/>
      <c r="E33" s="172"/>
      <c r="F33" s="172"/>
      <c r="G33" s="172"/>
      <c r="H33" s="172"/>
      <c r="I33" s="172"/>
      <c r="J33" s="174"/>
      <c r="K33" s="175"/>
    </row>
    <row r="34" spans="1:11" ht="15.75" thickBot="1" x14ac:dyDescent="0.25">
      <c r="A34" s="173"/>
      <c r="B34" s="171"/>
      <c r="C34" s="172"/>
      <c r="D34" s="172"/>
      <c r="E34" s="172"/>
      <c r="F34" s="172"/>
      <c r="G34" s="172"/>
      <c r="H34" s="172"/>
      <c r="I34" s="172"/>
      <c r="J34" s="174"/>
      <c r="K34" s="175"/>
    </row>
    <row r="35" spans="1:11" ht="30.75" customHeight="1" thickBot="1" x14ac:dyDescent="0.25">
      <c r="A35" s="769" t="s">
        <v>122</v>
      </c>
      <c r="B35" s="171">
        <v>5</v>
      </c>
      <c r="C35" s="770"/>
      <c r="D35" s="771"/>
      <c r="E35" s="765"/>
      <c r="F35" s="765"/>
      <c r="G35" s="765"/>
      <c r="H35" s="172"/>
      <c r="I35" s="172"/>
      <c r="J35" s="767" t="s">
        <v>121</v>
      </c>
      <c r="K35" s="768"/>
    </row>
    <row r="36" spans="1:11" ht="21" customHeight="1" thickBot="1" x14ac:dyDescent="0.25">
      <c r="A36" s="769"/>
      <c r="B36" s="171" t="s">
        <v>124</v>
      </c>
      <c r="C36" s="770"/>
      <c r="D36" s="771"/>
      <c r="E36" s="765"/>
      <c r="F36" s="765"/>
      <c r="G36" s="765"/>
      <c r="H36" s="172"/>
      <c r="I36" s="172"/>
      <c r="J36" s="176"/>
      <c r="K36" s="20"/>
    </row>
    <row r="37" spans="1:11" ht="34.5" customHeight="1" thickBot="1" x14ac:dyDescent="0.25">
      <c r="A37" s="769"/>
      <c r="B37" s="171">
        <v>4</v>
      </c>
      <c r="C37" s="772"/>
      <c r="D37" s="771"/>
      <c r="E37" s="771"/>
      <c r="F37" s="773"/>
      <c r="G37" s="765"/>
      <c r="H37" s="172"/>
      <c r="I37" s="172"/>
      <c r="J37" s="186" t="str">
        <f xml:space="preserve"> IF(OR(E35="X",F35="X",G35="x",F37="x",G37="X",F39="X",G39="X",G41="X" ),"x","")</f>
        <v>x</v>
      </c>
      <c r="K37" s="20" t="s">
        <v>123</v>
      </c>
    </row>
    <row r="38" spans="1:11" ht="29.25" thickBot="1" x14ac:dyDescent="0.25">
      <c r="A38" s="769"/>
      <c r="B38" s="171" t="s">
        <v>126</v>
      </c>
      <c r="C38" s="772"/>
      <c r="D38" s="771"/>
      <c r="E38" s="771"/>
      <c r="F38" s="774"/>
      <c r="G38" s="765"/>
      <c r="H38" s="172"/>
      <c r="I38" s="172"/>
      <c r="J38" s="187"/>
      <c r="K38" s="20"/>
    </row>
    <row r="39" spans="1:11" ht="35.25" customHeight="1" thickBot="1" x14ac:dyDescent="0.25">
      <c r="A39" s="769"/>
      <c r="B39" s="171">
        <v>3</v>
      </c>
      <c r="C39" s="775"/>
      <c r="D39" s="762"/>
      <c r="E39" s="776"/>
      <c r="F39" s="773"/>
      <c r="G39" s="765"/>
      <c r="H39" s="172"/>
      <c r="I39" s="172"/>
      <c r="J39" s="188" t="str">
        <f xml:space="preserve"> IF(OR(C35="X",D35="X",D37="x",E37="x",E39="X",F41="X",F43="X",G43="X" ),"x","")</f>
        <v/>
      </c>
      <c r="K39" s="20" t="s">
        <v>125</v>
      </c>
    </row>
    <row r="40" spans="1:11" ht="29.25" thickBot="1" x14ac:dyDescent="0.25">
      <c r="A40" s="769"/>
      <c r="B40" s="171" t="s">
        <v>128</v>
      </c>
      <c r="C40" s="775"/>
      <c r="D40" s="762"/>
      <c r="E40" s="771"/>
      <c r="F40" s="774"/>
      <c r="G40" s="765"/>
      <c r="H40" s="172"/>
      <c r="I40" s="172"/>
      <c r="J40" s="189"/>
      <c r="K40" s="20"/>
    </row>
    <row r="41" spans="1:11" ht="36" customHeight="1" thickBot="1" x14ac:dyDescent="0.25">
      <c r="A41" s="769"/>
      <c r="B41" s="171">
        <v>2</v>
      </c>
      <c r="C41" s="775"/>
      <c r="D41" s="778"/>
      <c r="E41" s="761"/>
      <c r="F41" s="763"/>
      <c r="G41" s="765" t="s">
        <v>340</v>
      </c>
      <c r="H41" s="172"/>
      <c r="I41" s="172"/>
      <c r="J41" s="190" t="str">
        <f xml:space="preserve"> IF(OR(C37="X",D39="X",E41="x",E43="x" ),"x","")</f>
        <v/>
      </c>
      <c r="K41" s="20" t="s">
        <v>127</v>
      </c>
    </row>
    <row r="42" spans="1:11" ht="29.25" thickBot="1" x14ac:dyDescent="0.25">
      <c r="A42" s="769"/>
      <c r="B42" s="171" t="s">
        <v>250</v>
      </c>
      <c r="C42" s="775"/>
      <c r="D42" s="778"/>
      <c r="E42" s="762"/>
      <c r="F42" s="764"/>
      <c r="G42" s="765"/>
      <c r="H42" s="172"/>
      <c r="I42" s="172"/>
      <c r="J42" s="189"/>
      <c r="K42" s="20"/>
    </row>
    <row r="43" spans="1:11" ht="38.25" customHeight="1" thickBot="1" x14ac:dyDescent="0.25">
      <c r="A43" s="769"/>
      <c r="B43" s="171">
        <v>1</v>
      </c>
      <c r="C43" s="775"/>
      <c r="D43" s="778"/>
      <c r="E43" s="782"/>
      <c r="F43" s="783"/>
      <c r="G43" s="771"/>
      <c r="H43" s="172"/>
      <c r="I43" s="172"/>
      <c r="J43" s="191" t="str">
        <f xml:space="preserve"> IF(OR(C39="X",C41="X",D41="x",C43="x",D43="x" ),"x","")</f>
        <v/>
      </c>
      <c r="K43" s="20" t="s">
        <v>129</v>
      </c>
    </row>
    <row r="44" spans="1:11" ht="17.25" customHeight="1" thickBot="1" x14ac:dyDescent="0.25">
      <c r="A44" s="769"/>
      <c r="B44" s="171" t="s">
        <v>130</v>
      </c>
      <c r="C44" s="777"/>
      <c r="D44" s="779"/>
      <c r="E44" s="780"/>
      <c r="F44" s="784"/>
      <c r="G44" s="781"/>
      <c r="H44" s="177"/>
      <c r="I44" s="172"/>
      <c r="J44" s="172"/>
      <c r="K44" s="171"/>
    </row>
    <row r="45" spans="1:11" ht="15" x14ac:dyDescent="0.2">
      <c r="A45" s="173"/>
      <c r="B45" s="172"/>
      <c r="C45" s="172">
        <v>1</v>
      </c>
      <c r="D45" s="172">
        <v>2</v>
      </c>
      <c r="E45" s="172">
        <v>3</v>
      </c>
      <c r="F45" s="172">
        <v>4</v>
      </c>
      <c r="G45" s="172">
        <v>5</v>
      </c>
      <c r="H45" s="172"/>
      <c r="I45" s="172"/>
      <c r="J45" s="172"/>
      <c r="K45" s="171"/>
    </row>
    <row r="46" spans="1:11" ht="15" x14ac:dyDescent="0.2">
      <c r="A46" s="173"/>
      <c r="B46" s="172"/>
      <c r="C46" s="172" t="s">
        <v>131</v>
      </c>
      <c r="D46" s="172" t="s">
        <v>132</v>
      </c>
      <c r="E46" s="172" t="s">
        <v>133</v>
      </c>
      <c r="F46" s="172" t="s">
        <v>134</v>
      </c>
      <c r="G46" s="172" t="s">
        <v>135</v>
      </c>
      <c r="H46" s="172"/>
      <c r="I46" s="172"/>
      <c r="J46" s="172"/>
      <c r="K46" s="171"/>
    </row>
    <row r="47" spans="1:11" ht="15" x14ac:dyDescent="0.2">
      <c r="A47" s="173"/>
      <c r="B47" s="172"/>
      <c r="C47" s="766" t="s">
        <v>136</v>
      </c>
      <c r="D47" s="766"/>
      <c r="E47" s="766"/>
      <c r="F47" s="766"/>
      <c r="G47" s="766"/>
      <c r="H47" s="172"/>
      <c r="I47" s="172"/>
      <c r="J47" s="172"/>
      <c r="K47" s="171"/>
    </row>
    <row r="48" spans="1:11" ht="15" x14ac:dyDescent="0.2">
      <c r="A48" s="173"/>
      <c r="B48" s="172"/>
      <c r="C48" s="766"/>
      <c r="D48" s="766"/>
      <c r="E48" s="766"/>
      <c r="F48" s="766"/>
      <c r="G48" s="766"/>
      <c r="H48" s="172"/>
      <c r="I48" s="172"/>
      <c r="J48" s="172"/>
      <c r="K48" s="171"/>
    </row>
    <row r="49" spans="1:11" ht="22.5" customHeight="1" thickBot="1" x14ac:dyDescent="0.3">
      <c r="A49" s="21"/>
      <c r="B49" s="19"/>
      <c r="C49" s="19"/>
      <c r="D49" s="19"/>
      <c r="E49" s="19"/>
      <c r="F49" s="19"/>
      <c r="G49" s="19"/>
      <c r="H49" s="19"/>
      <c r="I49" s="137"/>
      <c r="J49" s="137"/>
      <c r="K49" s="138"/>
    </row>
    <row r="50" spans="1:11" ht="15" thickBot="1" x14ac:dyDescent="0.25"/>
    <row r="51" spans="1:11" ht="36.75" customHeight="1" thickBot="1" x14ac:dyDescent="0.25">
      <c r="A51" s="145" t="s">
        <v>120</v>
      </c>
      <c r="B51" s="729">
        <f>DESCRIPCION!A16</f>
        <v>0</v>
      </c>
      <c r="C51" s="730"/>
      <c r="D51" s="730"/>
      <c r="E51" s="730"/>
      <c r="F51" s="730"/>
      <c r="G51" s="730"/>
      <c r="H51" s="730"/>
      <c r="I51" s="731"/>
      <c r="J51" s="141" t="s">
        <v>343</v>
      </c>
      <c r="K51" s="139" t="str">
        <f>IF(J57="x","EXTREMA",IF(J59="x","ALTA",IF(J61="x","MODERADA",IF(J63="x","BAJA",""))))</f>
        <v/>
      </c>
    </row>
    <row r="52" spans="1:11" ht="16.5" thickBot="1" x14ac:dyDescent="0.25">
      <c r="A52" s="738" t="s">
        <v>122</v>
      </c>
      <c r="B52" s="739"/>
      <c r="C52" s="739"/>
      <c r="D52" s="740" t="str">
        <f>PROBABILIDAD!T12</f>
        <v xml:space="preserve"> </v>
      </c>
      <c r="E52" s="741"/>
      <c r="F52" s="738" t="s">
        <v>344</v>
      </c>
      <c r="G52" s="739"/>
      <c r="H52" s="739"/>
      <c r="I52" s="742"/>
      <c r="J52" s="743"/>
      <c r="K52" s="744"/>
    </row>
    <row r="53" spans="1:11" ht="15" x14ac:dyDescent="0.2">
      <c r="A53" s="173"/>
      <c r="B53" s="172"/>
      <c r="C53" s="172"/>
      <c r="D53" s="172"/>
      <c r="E53" s="172"/>
      <c r="F53" s="172"/>
      <c r="G53" s="172"/>
      <c r="H53" s="172"/>
      <c r="I53" s="172"/>
      <c r="J53" s="174"/>
      <c r="K53" s="175"/>
    </row>
    <row r="54" spans="1:11" ht="15.75" thickBot="1" x14ac:dyDescent="0.25">
      <c r="A54" s="173"/>
      <c r="B54" s="171"/>
      <c r="C54" s="172"/>
      <c r="D54" s="172"/>
      <c r="E54" s="172"/>
      <c r="F54" s="172"/>
      <c r="G54" s="172"/>
      <c r="H54" s="172"/>
      <c r="I54" s="172"/>
      <c r="J54" s="174"/>
      <c r="K54" s="175"/>
    </row>
    <row r="55" spans="1:11" ht="26.25" customHeight="1" thickBot="1" x14ac:dyDescent="0.25">
      <c r="A55" s="769" t="s">
        <v>122</v>
      </c>
      <c r="B55" s="171">
        <v>5</v>
      </c>
      <c r="C55" s="770"/>
      <c r="D55" s="771"/>
      <c r="E55" s="765"/>
      <c r="F55" s="765"/>
      <c r="G55" s="765"/>
      <c r="H55" s="172"/>
      <c r="I55" s="172"/>
      <c r="J55" s="767" t="s">
        <v>121</v>
      </c>
      <c r="K55" s="768"/>
    </row>
    <row r="56" spans="1:11" ht="18.75" customHeight="1" thickBot="1" x14ac:dyDescent="0.25">
      <c r="A56" s="769"/>
      <c r="B56" s="171" t="s">
        <v>124</v>
      </c>
      <c r="C56" s="770"/>
      <c r="D56" s="771"/>
      <c r="E56" s="765"/>
      <c r="F56" s="765"/>
      <c r="G56" s="765"/>
      <c r="H56" s="172"/>
      <c r="I56" s="172"/>
      <c r="J56" s="176"/>
      <c r="K56" s="20"/>
    </row>
    <row r="57" spans="1:11" ht="30.75" customHeight="1" thickBot="1" x14ac:dyDescent="0.25">
      <c r="A57" s="769"/>
      <c r="B57" s="171">
        <v>4</v>
      </c>
      <c r="C57" s="772"/>
      <c r="D57" s="771"/>
      <c r="E57" s="771"/>
      <c r="F57" s="773"/>
      <c r="G57" s="765"/>
      <c r="H57" s="172"/>
      <c r="I57" s="172"/>
      <c r="J57" s="186" t="str">
        <f xml:space="preserve"> IF(OR(E55="X",F55="X",G55="x",F57="x",G57="X",F59="X",G59="X",G61="X" ),"x","")</f>
        <v/>
      </c>
      <c r="K57" s="20" t="s">
        <v>123</v>
      </c>
    </row>
    <row r="58" spans="1:11" ht="29.25" thickBot="1" x14ac:dyDescent="0.25">
      <c r="A58" s="769"/>
      <c r="B58" s="171" t="s">
        <v>126</v>
      </c>
      <c r="C58" s="772"/>
      <c r="D58" s="771"/>
      <c r="E58" s="771"/>
      <c r="F58" s="774"/>
      <c r="G58" s="765"/>
      <c r="H58" s="172"/>
      <c r="I58" s="172"/>
      <c r="J58" s="187"/>
      <c r="K58" s="20"/>
    </row>
    <row r="59" spans="1:11" ht="26.25" customHeight="1" thickBot="1" x14ac:dyDescent="0.25">
      <c r="A59" s="769"/>
      <c r="B59" s="171">
        <v>3</v>
      </c>
      <c r="C59" s="775"/>
      <c r="D59" s="762"/>
      <c r="E59" s="776"/>
      <c r="F59" s="773"/>
      <c r="G59" s="765"/>
      <c r="H59" s="172"/>
      <c r="I59" s="172"/>
      <c r="J59" s="188" t="str">
        <f xml:space="preserve"> IF(OR(C55="X",D55="X",D57="x",E57="x",E59="X",F61="X",F63="X",G63="X" ),"x","")</f>
        <v/>
      </c>
      <c r="K59" s="20" t="s">
        <v>125</v>
      </c>
    </row>
    <row r="60" spans="1:11" ht="29.25" thickBot="1" x14ac:dyDescent="0.25">
      <c r="A60" s="769"/>
      <c r="B60" s="171" t="s">
        <v>128</v>
      </c>
      <c r="C60" s="775"/>
      <c r="D60" s="762"/>
      <c r="E60" s="771"/>
      <c r="F60" s="774"/>
      <c r="G60" s="765"/>
      <c r="H60" s="172"/>
      <c r="I60" s="172"/>
      <c r="J60" s="189"/>
      <c r="K60" s="20"/>
    </row>
    <row r="61" spans="1:11" ht="30" customHeight="1" thickBot="1" x14ac:dyDescent="0.25">
      <c r="A61" s="769"/>
      <c r="B61" s="171">
        <v>2</v>
      </c>
      <c r="C61" s="775"/>
      <c r="D61" s="778"/>
      <c r="E61" s="761"/>
      <c r="F61" s="763"/>
      <c r="G61" s="765"/>
      <c r="H61" s="172"/>
      <c r="I61" s="172"/>
      <c r="J61" s="190" t="str">
        <f xml:space="preserve"> IF(OR(C57="X",D59="X",E61="x",E63="x" ),"x","")</f>
        <v/>
      </c>
      <c r="K61" s="20" t="s">
        <v>127</v>
      </c>
    </row>
    <row r="62" spans="1:11" ht="29.25" thickBot="1" x14ac:dyDescent="0.25">
      <c r="A62" s="769"/>
      <c r="B62" s="171" t="s">
        <v>250</v>
      </c>
      <c r="C62" s="775"/>
      <c r="D62" s="778"/>
      <c r="E62" s="762"/>
      <c r="F62" s="764"/>
      <c r="G62" s="765"/>
      <c r="H62" s="172"/>
      <c r="I62" s="172"/>
      <c r="J62" s="189"/>
      <c r="K62" s="20"/>
    </row>
    <row r="63" spans="1:11" ht="30.75" customHeight="1" thickBot="1" x14ac:dyDescent="0.25">
      <c r="A63" s="769"/>
      <c r="B63" s="171">
        <v>1</v>
      </c>
      <c r="C63" s="775"/>
      <c r="D63" s="778"/>
      <c r="E63" s="762"/>
      <c r="F63" s="771"/>
      <c r="G63" s="771"/>
      <c r="H63" s="172"/>
      <c r="I63" s="172"/>
      <c r="J63" s="191" t="str">
        <f xml:space="preserve"> IF(OR(C59="X",C61="X",D61="x",C63="x",D63="x" ),"x","")</f>
        <v/>
      </c>
      <c r="K63" s="20" t="s">
        <v>129</v>
      </c>
    </row>
    <row r="64" spans="1:11" ht="20.25" customHeight="1" thickBot="1" x14ac:dyDescent="0.25">
      <c r="A64" s="769"/>
      <c r="B64" s="171" t="s">
        <v>130</v>
      </c>
      <c r="C64" s="777"/>
      <c r="D64" s="779"/>
      <c r="E64" s="780"/>
      <c r="F64" s="781"/>
      <c r="G64" s="781"/>
      <c r="H64" s="177"/>
      <c r="I64" s="172"/>
      <c r="J64" s="172"/>
      <c r="K64" s="171"/>
    </row>
    <row r="65" spans="1:11" ht="15" x14ac:dyDescent="0.2">
      <c r="A65" s="173"/>
      <c r="B65" s="172"/>
      <c r="C65" s="172">
        <v>1</v>
      </c>
      <c r="D65" s="172">
        <v>2</v>
      </c>
      <c r="E65" s="172">
        <v>3</v>
      </c>
      <c r="F65" s="172">
        <v>4</v>
      </c>
      <c r="G65" s="172">
        <v>5</v>
      </c>
      <c r="H65" s="172"/>
      <c r="I65" s="172"/>
      <c r="J65" s="172"/>
      <c r="K65" s="171"/>
    </row>
    <row r="66" spans="1:11" ht="15" x14ac:dyDescent="0.2">
      <c r="A66" s="173"/>
      <c r="B66" s="172"/>
      <c r="C66" s="172" t="s">
        <v>131</v>
      </c>
      <c r="D66" s="172" t="s">
        <v>132</v>
      </c>
      <c r="E66" s="172" t="s">
        <v>133</v>
      </c>
      <c r="F66" s="172" t="s">
        <v>134</v>
      </c>
      <c r="G66" s="172" t="s">
        <v>135</v>
      </c>
      <c r="H66" s="172"/>
      <c r="I66" s="172"/>
      <c r="J66" s="172"/>
      <c r="K66" s="171"/>
    </row>
    <row r="67" spans="1:11" ht="15" customHeight="1" x14ac:dyDescent="0.2">
      <c r="A67" s="173"/>
      <c r="B67" s="172"/>
      <c r="C67" s="766" t="s">
        <v>136</v>
      </c>
      <c r="D67" s="766"/>
      <c r="E67" s="766"/>
      <c r="F67" s="766"/>
      <c r="G67" s="766"/>
      <c r="H67" s="172"/>
      <c r="I67" s="172"/>
      <c r="J67" s="172"/>
      <c r="K67" s="171"/>
    </row>
    <row r="68" spans="1:11" ht="15" customHeight="1" x14ac:dyDescent="0.2">
      <c r="A68" s="173"/>
      <c r="B68" s="172"/>
      <c r="C68" s="766"/>
      <c r="D68" s="766"/>
      <c r="E68" s="766"/>
      <c r="F68" s="766"/>
      <c r="G68" s="766"/>
      <c r="H68" s="172"/>
      <c r="I68" s="172"/>
      <c r="J68" s="172"/>
      <c r="K68" s="171"/>
    </row>
    <row r="69" spans="1:11" ht="45.75" customHeight="1" thickBot="1" x14ac:dyDescent="0.25">
      <c r="A69" s="183"/>
      <c r="B69" s="184"/>
      <c r="C69" s="184"/>
      <c r="D69" s="184"/>
      <c r="E69" s="184"/>
      <c r="F69" s="184"/>
      <c r="G69" s="184"/>
      <c r="H69" s="184"/>
      <c r="I69" s="184"/>
      <c r="J69" s="184"/>
      <c r="K69" s="185"/>
    </row>
    <row r="70" spans="1:11" ht="15" thickBot="1" x14ac:dyDescent="0.25"/>
    <row r="71" spans="1:11" ht="30.75" customHeight="1" thickBot="1" x14ac:dyDescent="0.25">
      <c r="A71" s="99" t="s">
        <v>120</v>
      </c>
      <c r="B71" s="797">
        <f>DESCRIPCION!A19</f>
        <v>0</v>
      </c>
      <c r="C71" s="730"/>
      <c r="D71" s="730"/>
      <c r="E71" s="730"/>
      <c r="F71" s="730"/>
      <c r="G71" s="730"/>
      <c r="H71" s="730"/>
      <c r="I71" s="731"/>
      <c r="J71" s="141" t="s">
        <v>343</v>
      </c>
      <c r="K71" s="139" t="str">
        <f>IF(J77="x","EXTREMA",IF(J79="x","ALTA",IF(J81="x","MODERADA",IF(J83="x","BAJA",""))))</f>
        <v/>
      </c>
    </row>
    <row r="72" spans="1:11" ht="16.5" thickBot="1" x14ac:dyDescent="0.25">
      <c r="A72" s="738" t="s">
        <v>122</v>
      </c>
      <c r="B72" s="739"/>
      <c r="C72" s="739"/>
      <c r="D72" s="740" t="str">
        <f>PROBABILIDAD!T13</f>
        <v xml:space="preserve"> </v>
      </c>
      <c r="E72" s="741"/>
      <c r="F72" s="738" t="s">
        <v>344</v>
      </c>
      <c r="G72" s="739"/>
      <c r="H72" s="739"/>
      <c r="I72" s="742"/>
      <c r="J72" s="743"/>
      <c r="K72" s="744"/>
    </row>
    <row r="73" spans="1:11" ht="21.75" customHeight="1" x14ac:dyDescent="0.2">
      <c r="A73" s="178"/>
      <c r="B73" s="156"/>
      <c r="C73" s="156"/>
      <c r="D73" s="156"/>
      <c r="E73" s="156"/>
      <c r="F73" s="156"/>
      <c r="G73" s="156"/>
      <c r="H73" s="156"/>
      <c r="I73" s="156"/>
      <c r="J73" s="174"/>
      <c r="K73" s="175"/>
    </row>
    <row r="74" spans="1:11" ht="18.75" customHeight="1" x14ac:dyDescent="0.2">
      <c r="A74" s="178"/>
      <c r="B74" s="156"/>
      <c r="C74" s="179"/>
      <c r="D74" s="156"/>
      <c r="E74" s="156"/>
      <c r="F74" s="156"/>
      <c r="G74" s="156"/>
      <c r="H74" s="156"/>
      <c r="I74" s="156"/>
      <c r="J74" s="174"/>
      <c r="K74" s="175"/>
    </row>
    <row r="75" spans="1:11" ht="42.75" customHeight="1" x14ac:dyDescent="0.2">
      <c r="A75" s="724" t="s">
        <v>122</v>
      </c>
      <c r="B75" s="156">
        <v>5</v>
      </c>
      <c r="C75" s="725"/>
      <c r="D75" s="704"/>
      <c r="E75" s="705"/>
      <c r="F75" s="705"/>
      <c r="G75" s="705"/>
      <c r="H75" s="156"/>
      <c r="I75" s="156"/>
      <c r="J75" s="719" t="s">
        <v>121</v>
      </c>
      <c r="K75" s="720"/>
    </row>
    <row r="76" spans="1:11" ht="15" x14ac:dyDescent="0.2">
      <c r="A76" s="724"/>
      <c r="B76" s="156" t="s">
        <v>124</v>
      </c>
      <c r="C76" s="726"/>
      <c r="D76" s="704"/>
      <c r="E76" s="705"/>
      <c r="F76" s="705"/>
      <c r="G76" s="705"/>
      <c r="H76" s="156"/>
      <c r="I76" s="156"/>
      <c r="J76" s="158"/>
      <c r="K76" s="159"/>
    </row>
    <row r="77" spans="1:11" ht="29.25" customHeight="1" x14ac:dyDescent="0.2">
      <c r="A77" s="724"/>
      <c r="B77" s="156">
        <v>4</v>
      </c>
      <c r="C77" s="727"/>
      <c r="D77" s="704"/>
      <c r="E77" s="704"/>
      <c r="F77" s="717"/>
      <c r="G77" s="705"/>
      <c r="H77" s="156"/>
      <c r="I77" s="156"/>
      <c r="J77" s="165" t="str">
        <f xml:space="preserve"> IF(OR(E75="X",F75="X",G75="x",F77="x",G77="X",F79="X",G79="X",G81="X" ),"x","")</f>
        <v/>
      </c>
      <c r="K77" s="159" t="s">
        <v>123</v>
      </c>
    </row>
    <row r="78" spans="1:11" ht="27.75" x14ac:dyDescent="0.2">
      <c r="A78" s="724"/>
      <c r="B78" s="156" t="s">
        <v>126</v>
      </c>
      <c r="C78" s="728"/>
      <c r="D78" s="704"/>
      <c r="E78" s="704"/>
      <c r="F78" s="717"/>
      <c r="G78" s="705"/>
      <c r="H78" s="156"/>
      <c r="I78" s="156"/>
      <c r="J78" s="166"/>
      <c r="K78" s="159"/>
    </row>
    <row r="79" spans="1:11" ht="29.25" customHeight="1" x14ac:dyDescent="0.2">
      <c r="A79" s="724"/>
      <c r="B79" s="156">
        <v>3</v>
      </c>
      <c r="C79" s="707"/>
      <c r="D79" s="702"/>
      <c r="E79" s="703"/>
      <c r="F79" s="717"/>
      <c r="G79" s="705"/>
      <c r="H79" s="156"/>
      <c r="I79" s="156"/>
      <c r="J79" s="167" t="str">
        <f xml:space="preserve"> IF(OR(C75="X",D75="X",D77="x",E77="x",E79="X",F81="X",F83="X",G83="X" ),"x","")</f>
        <v/>
      </c>
      <c r="K79" s="159" t="s">
        <v>125</v>
      </c>
    </row>
    <row r="80" spans="1:11" ht="27.75" x14ac:dyDescent="0.2">
      <c r="A80" s="724"/>
      <c r="B80" s="156" t="s">
        <v>128</v>
      </c>
      <c r="C80" s="718"/>
      <c r="D80" s="702"/>
      <c r="E80" s="704"/>
      <c r="F80" s="717"/>
      <c r="G80" s="705"/>
      <c r="H80" s="156"/>
      <c r="I80" s="156"/>
      <c r="J80" s="168"/>
      <c r="K80" s="159"/>
    </row>
    <row r="81" spans="1:11" ht="29.25" customHeight="1" x14ac:dyDescent="0.2">
      <c r="A81" s="724"/>
      <c r="B81" s="156">
        <v>2</v>
      </c>
      <c r="C81" s="707"/>
      <c r="D81" s="700"/>
      <c r="E81" s="701"/>
      <c r="F81" s="703"/>
      <c r="G81" s="705"/>
      <c r="H81" s="156"/>
      <c r="I81" s="156"/>
      <c r="J81" s="169" t="str">
        <f xml:space="preserve"> IF(OR(C77="X",D79="X",E81="x",E83="x" ),"x","")</f>
        <v/>
      </c>
      <c r="K81" s="159" t="s">
        <v>127</v>
      </c>
    </row>
    <row r="82" spans="1:11" ht="27.75" x14ac:dyDescent="0.2">
      <c r="A82" s="724"/>
      <c r="B82" s="156" t="s">
        <v>250</v>
      </c>
      <c r="C82" s="718"/>
      <c r="D82" s="700"/>
      <c r="E82" s="702"/>
      <c r="F82" s="704"/>
      <c r="G82" s="705"/>
      <c r="H82" s="156"/>
      <c r="I82" s="156"/>
      <c r="J82" s="168"/>
      <c r="K82" s="159"/>
    </row>
    <row r="83" spans="1:11" ht="28.5" customHeight="1" x14ac:dyDescent="0.2">
      <c r="A83" s="724"/>
      <c r="B83" s="156">
        <v>1</v>
      </c>
      <c r="C83" s="707"/>
      <c r="D83" s="709"/>
      <c r="E83" s="711"/>
      <c r="F83" s="713"/>
      <c r="G83" s="715"/>
      <c r="H83" s="156"/>
      <c r="I83" s="156"/>
      <c r="J83" s="170" t="str">
        <f xml:space="preserve"> IF(OR(C79="X",C81="X",D81="x",D83="x",C83="x" ),"x","")</f>
        <v/>
      </c>
      <c r="K83" s="159" t="s">
        <v>129</v>
      </c>
    </row>
    <row r="84" spans="1:11" ht="19.5" customHeight="1" x14ac:dyDescent="0.2">
      <c r="A84" s="724"/>
      <c r="B84" s="156" t="s">
        <v>130</v>
      </c>
      <c r="C84" s="708"/>
      <c r="D84" s="710"/>
      <c r="E84" s="712"/>
      <c r="F84" s="714"/>
      <c r="G84" s="716"/>
      <c r="H84" s="156"/>
      <c r="I84" s="156"/>
      <c r="J84" s="156"/>
      <c r="K84" s="157"/>
    </row>
    <row r="85" spans="1:11" x14ac:dyDescent="0.2">
      <c r="A85" s="178"/>
      <c r="B85" s="156"/>
      <c r="C85" s="156">
        <v>1</v>
      </c>
      <c r="D85" s="156">
        <v>2</v>
      </c>
      <c r="E85" s="156">
        <v>3</v>
      </c>
      <c r="F85" s="156">
        <v>4</v>
      </c>
      <c r="G85" s="156">
        <v>5</v>
      </c>
      <c r="H85" s="156"/>
      <c r="I85" s="156"/>
      <c r="J85" s="156"/>
      <c r="K85" s="157"/>
    </row>
    <row r="86" spans="1:11" x14ac:dyDescent="0.2">
      <c r="A86" s="178"/>
      <c r="B86" s="156"/>
      <c r="C86" s="156" t="s">
        <v>131</v>
      </c>
      <c r="D86" s="156" t="s">
        <v>132</v>
      </c>
      <c r="E86" s="156" t="s">
        <v>133</v>
      </c>
      <c r="F86" s="156" t="s">
        <v>134</v>
      </c>
      <c r="G86" s="156" t="s">
        <v>135</v>
      </c>
      <c r="H86" s="156"/>
      <c r="I86" s="156"/>
      <c r="J86" s="156"/>
      <c r="K86" s="157"/>
    </row>
    <row r="87" spans="1:11" x14ac:dyDescent="0.2">
      <c r="A87" s="178"/>
      <c r="B87" s="156"/>
      <c r="C87" s="706" t="s">
        <v>136</v>
      </c>
      <c r="D87" s="706"/>
      <c r="E87" s="706"/>
      <c r="F87" s="706"/>
      <c r="G87" s="706"/>
      <c r="H87" s="156"/>
      <c r="I87" s="156"/>
      <c r="J87" s="156"/>
      <c r="K87" s="157"/>
    </row>
    <row r="88" spans="1:11" x14ac:dyDescent="0.2">
      <c r="A88" s="178"/>
      <c r="B88" s="156"/>
      <c r="C88" s="706"/>
      <c r="D88" s="706"/>
      <c r="E88" s="706"/>
      <c r="F88" s="706"/>
      <c r="G88" s="706"/>
      <c r="H88" s="156"/>
      <c r="I88" s="156"/>
      <c r="J88" s="156"/>
      <c r="K88" s="157"/>
    </row>
    <row r="89" spans="1:11" ht="15" thickBot="1" x14ac:dyDescent="0.25">
      <c r="A89" s="79"/>
      <c r="B89" s="80"/>
      <c r="C89" s="80"/>
      <c r="D89" s="80"/>
      <c r="E89" s="80"/>
      <c r="F89" s="80"/>
      <c r="G89" s="80"/>
      <c r="H89" s="80"/>
      <c r="I89" s="80"/>
      <c r="J89" s="80"/>
      <c r="K89" s="81"/>
    </row>
    <row r="90" spans="1:11" ht="15" thickBot="1" x14ac:dyDescent="0.25"/>
    <row r="91" spans="1:11" ht="33.75" customHeight="1" thickBot="1" x14ac:dyDescent="0.25">
      <c r="A91" s="140" t="s">
        <v>120</v>
      </c>
      <c r="B91" s="729" t="str">
        <f>DESCRIPCION!A22</f>
        <v>e</v>
      </c>
      <c r="C91" s="730"/>
      <c r="D91" s="730"/>
      <c r="E91" s="730"/>
      <c r="F91" s="730"/>
      <c r="G91" s="730"/>
      <c r="H91" s="730"/>
      <c r="I91" s="731"/>
      <c r="J91" s="141" t="s">
        <v>343</v>
      </c>
      <c r="K91" s="139" t="str">
        <f>IF(J97="x","EXTREMA",IF(J99="x","ALTA",IF(J101="x","MODERADA",IF(J103="x","BAJA",""))))</f>
        <v/>
      </c>
    </row>
    <row r="92" spans="1:11" ht="16.5" thickBot="1" x14ac:dyDescent="0.25">
      <c r="A92" s="738" t="s">
        <v>122</v>
      </c>
      <c r="B92" s="739"/>
      <c r="C92" s="739"/>
      <c r="D92" s="740" t="str">
        <f>PROBABILIDAD!T14</f>
        <v xml:space="preserve"> </v>
      </c>
      <c r="E92" s="741"/>
      <c r="F92" s="738" t="s">
        <v>344</v>
      </c>
      <c r="G92" s="739"/>
      <c r="H92" s="739"/>
      <c r="I92" s="742"/>
      <c r="J92" s="743"/>
      <c r="K92" s="744"/>
    </row>
    <row r="93" spans="1:11" x14ac:dyDescent="0.2">
      <c r="A93" s="78"/>
      <c r="B93" s="82"/>
      <c r="C93" s="82"/>
      <c r="D93" s="82"/>
      <c r="E93" s="82"/>
      <c r="F93" s="82"/>
      <c r="G93" s="82"/>
      <c r="H93" s="82"/>
      <c r="I93" s="82"/>
      <c r="J93" s="61"/>
      <c r="K93" s="71"/>
    </row>
    <row r="94" spans="1:11" x14ac:dyDescent="0.2">
      <c r="A94" s="178"/>
      <c r="B94" s="156"/>
      <c r="C94" s="179"/>
      <c r="D94" s="156"/>
      <c r="E94" s="156"/>
      <c r="F94" s="156"/>
      <c r="G94" s="156"/>
      <c r="H94" s="156"/>
      <c r="I94" s="156"/>
      <c r="J94" s="174"/>
      <c r="K94" s="175"/>
    </row>
    <row r="95" spans="1:11" ht="56.25" customHeight="1" x14ac:dyDescent="0.2">
      <c r="A95" s="724" t="s">
        <v>122</v>
      </c>
      <c r="B95" s="156">
        <v>5</v>
      </c>
      <c r="C95" s="725"/>
      <c r="D95" s="704"/>
      <c r="E95" s="705"/>
      <c r="F95" s="705"/>
      <c r="G95" s="705"/>
      <c r="H95" s="156"/>
      <c r="I95" s="156"/>
      <c r="J95" s="719" t="s">
        <v>121</v>
      </c>
      <c r="K95" s="720"/>
    </row>
    <row r="96" spans="1:11" ht="5.25" customHeight="1" x14ac:dyDescent="0.2">
      <c r="A96" s="724"/>
      <c r="B96" s="156" t="s">
        <v>124</v>
      </c>
      <c r="C96" s="726"/>
      <c r="D96" s="704"/>
      <c r="E96" s="705"/>
      <c r="F96" s="705"/>
      <c r="G96" s="705"/>
      <c r="H96" s="156"/>
      <c r="I96" s="156"/>
      <c r="J96" s="158"/>
      <c r="K96" s="159"/>
    </row>
    <row r="97" spans="1:11" ht="27.75" customHeight="1" x14ac:dyDescent="0.2">
      <c r="A97" s="724"/>
      <c r="B97" s="156">
        <v>4</v>
      </c>
      <c r="C97" s="727"/>
      <c r="D97" s="704"/>
      <c r="E97" s="704"/>
      <c r="F97" s="717"/>
      <c r="G97" s="705"/>
      <c r="H97" s="156"/>
      <c r="I97" s="156"/>
      <c r="J97" s="165" t="str">
        <f xml:space="preserve"> IF(OR(E95="X",F95="X",G95="x",F97="x",G97="X",F99="X",G99="X",G101="X" ),"x","")</f>
        <v/>
      </c>
      <c r="K97" s="159" t="s">
        <v>123</v>
      </c>
    </row>
    <row r="98" spans="1:11" ht="27.75" x14ac:dyDescent="0.2">
      <c r="A98" s="724"/>
      <c r="B98" s="156" t="s">
        <v>126</v>
      </c>
      <c r="C98" s="728"/>
      <c r="D98" s="704"/>
      <c r="E98" s="704"/>
      <c r="F98" s="717"/>
      <c r="G98" s="705"/>
      <c r="H98" s="156"/>
      <c r="I98" s="156"/>
      <c r="J98" s="166"/>
      <c r="K98" s="159"/>
    </row>
    <row r="99" spans="1:11" ht="27" customHeight="1" x14ac:dyDescent="0.2">
      <c r="A99" s="724"/>
      <c r="B99" s="156">
        <v>3</v>
      </c>
      <c r="C99" s="707"/>
      <c r="D99" s="702"/>
      <c r="E99" s="703"/>
      <c r="F99" s="717"/>
      <c r="G99" s="705"/>
      <c r="H99" s="156"/>
      <c r="I99" s="156"/>
      <c r="J99" s="167" t="str">
        <f xml:space="preserve"> IF(OR(C95="X",D95="X",D97="x",E97="x",E99="X",F101="X",F103="X",G103="X" ),"x","")</f>
        <v/>
      </c>
      <c r="K99" s="159" t="s">
        <v>125</v>
      </c>
    </row>
    <row r="100" spans="1:11" ht="27.75" x14ac:dyDescent="0.2">
      <c r="A100" s="724"/>
      <c r="B100" s="156" t="s">
        <v>128</v>
      </c>
      <c r="C100" s="718"/>
      <c r="D100" s="702"/>
      <c r="E100" s="704"/>
      <c r="F100" s="717"/>
      <c r="G100" s="705"/>
      <c r="H100" s="156"/>
      <c r="I100" s="156"/>
      <c r="J100" s="168"/>
      <c r="K100" s="159"/>
    </row>
    <row r="101" spans="1:11" ht="25.5" customHeight="1" x14ac:dyDescent="0.2">
      <c r="A101" s="724"/>
      <c r="B101" s="156">
        <v>2</v>
      </c>
      <c r="C101" s="707"/>
      <c r="D101" s="700"/>
      <c r="E101" s="701"/>
      <c r="F101" s="703"/>
      <c r="G101" s="705"/>
      <c r="H101" s="156"/>
      <c r="I101" s="156"/>
      <c r="J101" s="169" t="str">
        <f xml:space="preserve"> IF(OR(C97="X",D99="X",E103="x",E101="x" ),"x","")</f>
        <v/>
      </c>
      <c r="K101" s="159" t="s">
        <v>127</v>
      </c>
    </row>
    <row r="102" spans="1:11" ht="27.75" x14ac:dyDescent="0.2">
      <c r="A102" s="724"/>
      <c r="B102" s="156" t="s">
        <v>250</v>
      </c>
      <c r="C102" s="718"/>
      <c r="D102" s="700"/>
      <c r="E102" s="702"/>
      <c r="F102" s="704"/>
      <c r="G102" s="705"/>
      <c r="H102" s="156"/>
      <c r="I102" s="156"/>
      <c r="J102" s="168"/>
      <c r="K102" s="159"/>
    </row>
    <row r="103" spans="1:11" ht="29.25" customHeight="1" x14ac:dyDescent="0.2">
      <c r="A103" s="724"/>
      <c r="B103" s="156">
        <v>1</v>
      </c>
      <c r="C103" s="707"/>
      <c r="D103" s="709"/>
      <c r="E103" s="711"/>
      <c r="F103" s="713"/>
      <c r="G103" s="715"/>
      <c r="H103" s="156"/>
      <c r="I103" s="156"/>
      <c r="J103" s="170" t="str">
        <f xml:space="preserve"> IF(OR(C99="X",C101="X",C103="x",D101="x",D103="x" ),"x","")</f>
        <v/>
      </c>
      <c r="K103" s="159" t="s">
        <v>129</v>
      </c>
    </row>
    <row r="104" spans="1:11" ht="13.5" customHeight="1" x14ac:dyDescent="0.2">
      <c r="A104" s="724"/>
      <c r="B104" s="156" t="s">
        <v>130</v>
      </c>
      <c r="C104" s="708"/>
      <c r="D104" s="710"/>
      <c r="E104" s="712"/>
      <c r="F104" s="714"/>
      <c r="G104" s="716"/>
      <c r="H104" s="156"/>
      <c r="I104" s="156"/>
      <c r="J104" s="156"/>
      <c r="K104" s="157"/>
    </row>
    <row r="105" spans="1:11" x14ac:dyDescent="0.2">
      <c r="A105" s="178"/>
      <c r="B105" s="156"/>
      <c r="C105" s="156">
        <v>1</v>
      </c>
      <c r="D105" s="156">
        <v>2</v>
      </c>
      <c r="E105" s="156">
        <v>3</v>
      </c>
      <c r="F105" s="156">
        <v>4</v>
      </c>
      <c r="G105" s="156">
        <v>5</v>
      </c>
      <c r="H105" s="156"/>
      <c r="I105" s="156"/>
      <c r="J105" s="156"/>
      <c r="K105" s="157"/>
    </row>
    <row r="106" spans="1:11" x14ac:dyDescent="0.2">
      <c r="A106" s="178"/>
      <c r="B106" s="156"/>
      <c r="C106" s="156" t="s">
        <v>131</v>
      </c>
      <c r="D106" s="156" t="s">
        <v>132</v>
      </c>
      <c r="E106" s="156" t="s">
        <v>133</v>
      </c>
      <c r="F106" s="156" t="s">
        <v>134</v>
      </c>
      <c r="G106" s="156" t="s">
        <v>135</v>
      </c>
      <c r="H106" s="156"/>
      <c r="I106" s="156"/>
      <c r="J106" s="156"/>
      <c r="K106" s="157"/>
    </row>
    <row r="107" spans="1:11" x14ac:dyDescent="0.2">
      <c r="A107" s="178"/>
      <c r="B107" s="156"/>
      <c r="C107" s="706" t="s">
        <v>136</v>
      </c>
      <c r="D107" s="706"/>
      <c r="E107" s="706"/>
      <c r="F107" s="706"/>
      <c r="G107" s="706"/>
      <c r="H107" s="156"/>
      <c r="I107" s="156"/>
      <c r="J107" s="156"/>
      <c r="K107" s="157"/>
    </row>
    <row r="108" spans="1:11" x14ac:dyDescent="0.2">
      <c r="A108" s="178"/>
      <c r="B108" s="156"/>
      <c r="C108" s="706"/>
      <c r="D108" s="706"/>
      <c r="E108" s="706"/>
      <c r="F108" s="706"/>
      <c r="G108" s="706"/>
      <c r="H108" s="156"/>
      <c r="I108" s="156"/>
      <c r="J108" s="156"/>
      <c r="K108" s="157"/>
    </row>
    <row r="109" spans="1:11" ht="15" thickBot="1" x14ac:dyDescent="0.25">
      <c r="A109" s="79"/>
      <c r="B109" s="80"/>
      <c r="C109" s="80"/>
      <c r="D109" s="80"/>
      <c r="E109" s="80"/>
      <c r="F109" s="80"/>
      <c r="G109" s="80"/>
      <c r="H109" s="80"/>
      <c r="I109" s="80"/>
      <c r="J109" s="80"/>
      <c r="K109" s="81"/>
    </row>
    <row r="110" spans="1:11" ht="15" thickBot="1" x14ac:dyDescent="0.25"/>
    <row r="111" spans="1:11" ht="33.75" customHeight="1" thickBot="1" x14ac:dyDescent="0.25">
      <c r="A111" s="140" t="s">
        <v>120</v>
      </c>
      <c r="B111" s="729" t="str">
        <f>DESCRIPCION!A25</f>
        <v>f</v>
      </c>
      <c r="C111" s="730"/>
      <c r="D111" s="730"/>
      <c r="E111" s="730"/>
      <c r="F111" s="730"/>
      <c r="G111" s="730"/>
      <c r="H111" s="730"/>
      <c r="I111" s="731"/>
      <c r="J111" s="141" t="s">
        <v>343</v>
      </c>
      <c r="K111" s="139" t="str">
        <f>IF(J117="x","EXTREMA",IF(J119="x","ALTA",IF(J121="x","MODERADA",IF(J123="x","BAJA",""))))</f>
        <v/>
      </c>
    </row>
    <row r="112" spans="1:11" ht="16.5" thickBot="1" x14ac:dyDescent="0.25">
      <c r="A112" s="738" t="s">
        <v>122</v>
      </c>
      <c r="B112" s="739"/>
      <c r="C112" s="739"/>
      <c r="D112" s="740" t="str">
        <f>PROBABILIDAD!T15</f>
        <v xml:space="preserve"> </v>
      </c>
      <c r="E112" s="741"/>
      <c r="F112" s="738" t="s">
        <v>344</v>
      </c>
      <c r="G112" s="739"/>
      <c r="H112" s="739"/>
      <c r="I112" s="742"/>
      <c r="J112" s="743"/>
      <c r="K112" s="744"/>
    </row>
    <row r="113" spans="1:11" x14ac:dyDescent="0.2">
      <c r="A113" s="178"/>
      <c r="B113" s="156"/>
      <c r="C113" s="156"/>
      <c r="D113" s="156"/>
      <c r="E113" s="156"/>
      <c r="F113" s="156"/>
      <c r="G113" s="156"/>
      <c r="H113" s="156"/>
      <c r="I113" s="156"/>
      <c r="J113" s="61"/>
      <c r="K113" s="71"/>
    </row>
    <row r="114" spans="1:11" x14ac:dyDescent="0.2">
      <c r="A114" s="178"/>
      <c r="B114" s="156"/>
      <c r="C114" s="179"/>
      <c r="D114" s="156"/>
      <c r="E114" s="156"/>
      <c r="F114" s="156"/>
      <c r="G114" s="156"/>
      <c r="H114" s="156"/>
      <c r="I114" s="156"/>
      <c r="J114" s="61"/>
      <c r="K114" s="71"/>
    </row>
    <row r="115" spans="1:11" ht="33" x14ac:dyDescent="0.2">
      <c r="A115" s="724" t="s">
        <v>122</v>
      </c>
      <c r="B115" s="156">
        <v>5</v>
      </c>
      <c r="C115" s="745"/>
      <c r="D115" s="736"/>
      <c r="E115" s="737"/>
      <c r="F115" s="737"/>
      <c r="G115" s="737"/>
      <c r="H115" s="192"/>
      <c r="I115" s="156"/>
      <c r="J115" s="719" t="s">
        <v>121</v>
      </c>
      <c r="K115" s="720"/>
    </row>
    <row r="116" spans="1:11" ht="33" x14ac:dyDescent="0.2">
      <c r="A116" s="724"/>
      <c r="B116" s="156" t="s">
        <v>124</v>
      </c>
      <c r="C116" s="746"/>
      <c r="D116" s="736"/>
      <c r="E116" s="737"/>
      <c r="F116" s="737"/>
      <c r="G116" s="737"/>
      <c r="H116" s="192"/>
      <c r="I116" s="156"/>
      <c r="J116" s="158"/>
      <c r="K116" s="159"/>
    </row>
    <row r="117" spans="1:11" ht="33" x14ac:dyDescent="0.2">
      <c r="A117" s="724"/>
      <c r="B117" s="156">
        <v>4</v>
      </c>
      <c r="C117" s="747"/>
      <c r="D117" s="736"/>
      <c r="E117" s="736"/>
      <c r="F117" s="749"/>
      <c r="G117" s="737"/>
      <c r="H117" s="192"/>
      <c r="I117" s="156"/>
      <c r="J117" s="165" t="str">
        <f xml:space="preserve"> IF(OR(E115="X",F115="X",G115="x",F117="x",G117="X",F119="X",G119="X",G121="X" ),"x","")</f>
        <v/>
      </c>
      <c r="K117" s="159" t="s">
        <v>123</v>
      </c>
    </row>
    <row r="118" spans="1:11" ht="33" x14ac:dyDescent="0.2">
      <c r="A118" s="724"/>
      <c r="B118" s="156" t="s">
        <v>126</v>
      </c>
      <c r="C118" s="748"/>
      <c r="D118" s="736"/>
      <c r="E118" s="736"/>
      <c r="F118" s="749"/>
      <c r="G118" s="737"/>
      <c r="H118" s="192"/>
      <c r="I118" s="156"/>
      <c r="J118" s="166"/>
      <c r="K118" s="159"/>
    </row>
    <row r="119" spans="1:11" ht="33" x14ac:dyDescent="0.2">
      <c r="A119" s="724"/>
      <c r="B119" s="156">
        <v>3</v>
      </c>
      <c r="C119" s="750"/>
      <c r="D119" s="734"/>
      <c r="E119" s="735"/>
      <c r="F119" s="749"/>
      <c r="G119" s="737"/>
      <c r="H119" s="192"/>
      <c r="I119" s="156"/>
      <c r="J119" s="167" t="str">
        <f xml:space="preserve"> IF(OR(C115="X",D115="X",D117="x",E117="x",E119="X",F121="X",F123="X",G123="X" ),"x","")</f>
        <v/>
      </c>
      <c r="K119" s="159" t="s">
        <v>125</v>
      </c>
    </row>
    <row r="120" spans="1:11" ht="33" x14ac:dyDescent="0.2">
      <c r="A120" s="724"/>
      <c r="B120" s="156" t="s">
        <v>128</v>
      </c>
      <c r="C120" s="751"/>
      <c r="D120" s="734"/>
      <c r="E120" s="736"/>
      <c r="F120" s="749"/>
      <c r="G120" s="737"/>
      <c r="H120" s="192"/>
      <c r="I120" s="156"/>
      <c r="J120" s="168"/>
      <c r="K120" s="159"/>
    </row>
    <row r="121" spans="1:11" ht="33" x14ac:dyDescent="0.2">
      <c r="A121" s="724"/>
      <c r="B121" s="156">
        <v>2</v>
      </c>
      <c r="C121" s="750"/>
      <c r="D121" s="732"/>
      <c r="E121" s="733"/>
      <c r="F121" s="735"/>
      <c r="G121" s="737"/>
      <c r="H121" s="192"/>
      <c r="I121" s="156"/>
      <c r="J121" s="169" t="str">
        <f xml:space="preserve"> IF(OR(C117="X",D119="X",E121="x",E123="x" ),"x","")</f>
        <v/>
      </c>
      <c r="K121" s="159" t="s">
        <v>127</v>
      </c>
    </row>
    <row r="122" spans="1:11" ht="33" x14ac:dyDescent="0.2">
      <c r="A122" s="724"/>
      <c r="B122" s="156" t="s">
        <v>250</v>
      </c>
      <c r="C122" s="751"/>
      <c r="D122" s="732"/>
      <c r="E122" s="734"/>
      <c r="F122" s="736"/>
      <c r="G122" s="737"/>
      <c r="H122" s="192"/>
      <c r="I122" s="156"/>
      <c r="J122" s="168"/>
      <c r="K122" s="159"/>
    </row>
    <row r="123" spans="1:11" ht="33" x14ac:dyDescent="0.2">
      <c r="A123" s="724"/>
      <c r="B123" s="156">
        <v>1</v>
      </c>
      <c r="C123" s="750"/>
      <c r="D123" s="753"/>
      <c r="E123" s="755"/>
      <c r="F123" s="757"/>
      <c r="G123" s="759"/>
      <c r="H123" s="192"/>
      <c r="I123" s="156"/>
      <c r="J123" s="170" t="str">
        <f xml:space="preserve"> IF(OR(C119="X",C121="X",D121="x",C123="x",D123="x" ),"x","")</f>
        <v/>
      </c>
      <c r="K123" s="159" t="s">
        <v>129</v>
      </c>
    </row>
    <row r="124" spans="1:11" ht="33" x14ac:dyDescent="0.2">
      <c r="A124" s="724"/>
      <c r="B124" s="156" t="s">
        <v>130</v>
      </c>
      <c r="C124" s="752"/>
      <c r="D124" s="754"/>
      <c r="E124" s="756"/>
      <c r="F124" s="758"/>
      <c r="G124" s="760"/>
      <c r="H124" s="192"/>
      <c r="I124" s="156"/>
      <c r="J124" s="156"/>
      <c r="K124" s="157"/>
    </row>
    <row r="125" spans="1:11" x14ac:dyDescent="0.2">
      <c r="A125" s="178"/>
      <c r="B125" s="156"/>
      <c r="C125" s="156">
        <v>1</v>
      </c>
      <c r="D125" s="156">
        <v>2</v>
      </c>
      <c r="E125" s="156">
        <v>3</v>
      </c>
      <c r="F125" s="156">
        <v>4</v>
      </c>
      <c r="G125" s="156">
        <v>5</v>
      </c>
      <c r="H125" s="156"/>
      <c r="I125" s="156"/>
      <c r="J125" s="156"/>
      <c r="K125" s="157"/>
    </row>
    <row r="126" spans="1:11" x14ac:dyDescent="0.2">
      <c r="A126" s="178"/>
      <c r="B126" s="156"/>
      <c r="C126" s="156" t="s">
        <v>131</v>
      </c>
      <c r="D126" s="156" t="s">
        <v>132</v>
      </c>
      <c r="E126" s="156" t="s">
        <v>133</v>
      </c>
      <c r="F126" s="156" t="s">
        <v>134</v>
      </c>
      <c r="G126" s="156" t="s">
        <v>135</v>
      </c>
      <c r="H126" s="156"/>
      <c r="I126" s="156"/>
      <c r="J126" s="156"/>
      <c r="K126" s="157"/>
    </row>
    <row r="127" spans="1:11" x14ac:dyDescent="0.2">
      <c r="A127" s="178"/>
      <c r="B127" s="156"/>
      <c r="C127" s="706" t="s">
        <v>136</v>
      </c>
      <c r="D127" s="706"/>
      <c r="E127" s="706"/>
      <c r="F127" s="706"/>
      <c r="G127" s="706"/>
      <c r="H127" s="156"/>
      <c r="I127" s="156"/>
      <c r="J127" s="156"/>
      <c r="K127" s="157"/>
    </row>
    <row r="128" spans="1:11" x14ac:dyDescent="0.2">
      <c r="A128" s="178"/>
      <c r="B128" s="156"/>
      <c r="C128" s="706"/>
      <c r="D128" s="706"/>
      <c r="E128" s="706"/>
      <c r="F128" s="706"/>
      <c r="G128" s="706"/>
      <c r="H128" s="156"/>
      <c r="I128" s="156"/>
      <c r="J128" s="156"/>
      <c r="K128" s="157"/>
    </row>
    <row r="129" spans="1:11" ht="15" thickBot="1" x14ac:dyDescent="0.25">
      <c r="A129" s="79"/>
      <c r="B129" s="80"/>
      <c r="C129" s="80"/>
      <c r="D129" s="80"/>
      <c r="E129" s="80"/>
      <c r="F129" s="80"/>
      <c r="G129" s="80"/>
      <c r="H129" s="80"/>
      <c r="I129" s="80"/>
      <c r="J129" s="80"/>
      <c r="K129" s="81"/>
    </row>
    <row r="130" spans="1:11" ht="15" thickBot="1" x14ac:dyDescent="0.25"/>
    <row r="131" spans="1:11" ht="38.25" customHeight="1" thickBot="1" x14ac:dyDescent="0.25">
      <c r="A131" s="140" t="s">
        <v>120</v>
      </c>
      <c r="B131" s="729" t="str">
        <f>DESCRIPCION!A28</f>
        <v>g</v>
      </c>
      <c r="C131" s="730"/>
      <c r="D131" s="730"/>
      <c r="E131" s="730"/>
      <c r="F131" s="730"/>
      <c r="G131" s="730"/>
      <c r="H131" s="730"/>
      <c r="I131" s="731"/>
      <c r="J131" s="141" t="s">
        <v>343</v>
      </c>
      <c r="K131" s="139" t="str">
        <f>IF(J137="x","EXTREMA",IF(J139="x","ALTA",IF(J141="x","MODERADA",IF(J143="x","BAJA",""))))</f>
        <v/>
      </c>
    </row>
    <row r="132" spans="1:11" ht="16.5" thickBot="1" x14ac:dyDescent="0.25">
      <c r="A132" s="738" t="s">
        <v>122</v>
      </c>
      <c r="B132" s="739"/>
      <c r="C132" s="739"/>
      <c r="D132" s="740" t="str">
        <f>PROBABILIDAD!T16</f>
        <v xml:space="preserve"> </v>
      </c>
      <c r="E132" s="741"/>
      <c r="F132" s="738" t="s">
        <v>344</v>
      </c>
      <c r="G132" s="739"/>
      <c r="H132" s="739"/>
      <c r="I132" s="742"/>
      <c r="J132" s="743"/>
      <c r="K132" s="744"/>
    </row>
    <row r="133" spans="1:11" x14ac:dyDescent="0.2">
      <c r="A133" s="178"/>
      <c r="B133" s="156"/>
      <c r="C133" s="156"/>
      <c r="D133" s="156"/>
      <c r="E133" s="156"/>
      <c r="F133" s="156"/>
      <c r="G133" s="156"/>
      <c r="H133" s="156"/>
      <c r="I133" s="156"/>
      <c r="J133" s="174"/>
      <c r="K133" s="175"/>
    </row>
    <row r="134" spans="1:11" x14ac:dyDescent="0.2">
      <c r="A134" s="178"/>
      <c r="B134" s="156"/>
      <c r="C134" s="179"/>
      <c r="D134" s="156"/>
      <c r="E134" s="156"/>
      <c r="F134" s="156"/>
      <c r="G134" s="156"/>
      <c r="H134" s="156"/>
      <c r="I134" s="156"/>
      <c r="J134" s="174"/>
      <c r="K134" s="175"/>
    </row>
    <row r="135" spans="1:11" ht="45.75" customHeight="1" x14ac:dyDescent="0.2">
      <c r="A135" s="724" t="s">
        <v>122</v>
      </c>
      <c r="B135" s="156">
        <v>5</v>
      </c>
      <c r="C135" s="725"/>
      <c r="D135" s="704"/>
      <c r="E135" s="705"/>
      <c r="F135" s="705"/>
      <c r="G135" s="705"/>
      <c r="H135" s="156"/>
      <c r="I135" s="156"/>
      <c r="J135" s="719" t="s">
        <v>121</v>
      </c>
      <c r="K135" s="720"/>
    </row>
    <row r="136" spans="1:11" ht="15" x14ac:dyDescent="0.2">
      <c r="A136" s="724"/>
      <c r="B136" s="156" t="s">
        <v>124</v>
      </c>
      <c r="C136" s="726"/>
      <c r="D136" s="704"/>
      <c r="E136" s="705"/>
      <c r="F136" s="705"/>
      <c r="G136" s="705"/>
      <c r="H136" s="156"/>
      <c r="I136" s="156"/>
      <c r="J136" s="158"/>
      <c r="K136" s="159"/>
    </row>
    <row r="137" spans="1:11" ht="27" customHeight="1" x14ac:dyDescent="0.2">
      <c r="A137" s="724"/>
      <c r="B137" s="156">
        <v>4</v>
      </c>
      <c r="C137" s="727"/>
      <c r="D137" s="704"/>
      <c r="E137" s="704"/>
      <c r="F137" s="717"/>
      <c r="G137" s="705"/>
      <c r="H137" s="156"/>
      <c r="I137" s="156"/>
      <c r="J137" s="165" t="str">
        <f xml:space="preserve"> IF(OR(E135="X",F135="X",G135="x",F137="x",G137="X",F139="X",G139="X",G141="X" ),"x","")</f>
        <v/>
      </c>
      <c r="K137" s="159" t="s">
        <v>123</v>
      </c>
    </row>
    <row r="138" spans="1:11" ht="27.75" x14ac:dyDescent="0.2">
      <c r="A138" s="724"/>
      <c r="B138" s="156" t="s">
        <v>126</v>
      </c>
      <c r="C138" s="728"/>
      <c r="D138" s="704"/>
      <c r="E138" s="704"/>
      <c r="F138" s="717"/>
      <c r="G138" s="705"/>
      <c r="H138" s="156"/>
      <c r="I138" s="156"/>
      <c r="J138" s="166"/>
      <c r="K138" s="159"/>
    </row>
    <row r="139" spans="1:11" ht="32.25" customHeight="1" x14ac:dyDescent="0.2">
      <c r="A139" s="724"/>
      <c r="B139" s="156">
        <v>3</v>
      </c>
      <c r="C139" s="707"/>
      <c r="D139" s="702"/>
      <c r="E139" s="703"/>
      <c r="F139" s="717"/>
      <c r="G139" s="705"/>
      <c r="H139" s="156"/>
      <c r="I139" s="156"/>
      <c r="J139" s="167" t="str">
        <f xml:space="preserve"> IF(OR(C135="X",D135="X",D137="x",E137="x",E139="X",F141="X",F143="X",G143="X" ),"x","")</f>
        <v/>
      </c>
      <c r="K139" s="159" t="s">
        <v>125</v>
      </c>
    </row>
    <row r="140" spans="1:11" ht="27.75" x14ac:dyDescent="0.2">
      <c r="A140" s="724"/>
      <c r="B140" s="156" t="s">
        <v>128</v>
      </c>
      <c r="C140" s="718"/>
      <c r="D140" s="702"/>
      <c r="E140" s="704"/>
      <c r="F140" s="717"/>
      <c r="G140" s="705"/>
      <c r="H140" s="156"/>
      <c r="I140" s="156"/>
      <c r="J140" s="168"/>
      <c r="K140" s="159"/>
    </row>
    <row r="141" spans="1:11" ht="27.75" customHeight="1" x14ac:dyDescent="0.2">
      <c r="A141" s="724"/>
      <c r="B141" s="156">
        <v>2</v>
      </c>
      <c r="C141" s="707"/>
      <c r="D141" s="700"/>
      <c r="E141" s="701"/>
      <c r="F141" s="703"/>
      <c r="G141" s="705"/>
      <c r="H141" s="156"/>
      <c r="I141" s="156"/>
      <c r="J141" s="169" t="str">
        <f xml:space="preserve"> IF(OR(C137="X",D139="X",E141="x",E143="x" ),"x","")</f>
        <v/>
      </c>
      <c r="K141" s="159" t="s">
        <v>127</v>
      </c>
    </row>
    <row r="142" spans="1:11" ht="27.75" x14ac:dyDescent="0.2">
      <c r="A142" s="724"/>
      <c r="B142" s="156" t="s">
        <v>250</v>
      </c>
      <c r="C142" s="718"/>
      <c r="D142" s="700"/>
      <c r="E142" s="702"/>
      <c r="F142" s="704"/>
      <c r="G142" s="705"/>
      <c r="H142" s="156"/>
      <c r="I142" s="156"/>
      <c r="J142" s="168"/>
      <c r="K142" s="159"/>
    </row>
    <row r="143" spans="1:11" ht="30" customHeight="1" x14ac:dyDescent="0.2">
      <c r="A143" s="724"/>
      <c r="B143" s="156">
        <v>1</v>
      </c>
      <c r="C143" s="707"/>
      <c r="D143" s="709"/>
      <c r="E143" s="711"/>
      <c r="F143" s="713"/>
      <c r="G143" s="715"/>
      <c r="H143" s="156"/>
      <c r="I143" s="156"/>
      <c r="J143" s="170" t="str">
        <f xml:space="preserve"> IF(OR(C139="X",C141="X",C143="x",D141="x",D143="x" ),"x","")</f>
        <v/>
      </c>
      <c r="K143" s="159" t="s">
        <v>129</v>
      </c>
    </row>
    <row r="144" spans="1:11" x14ac:dyDescent="0.2">
      <c r="A144" s="724"/>
      <c r="B144" s="156" t="s">
        <v>130</v>
      </c>
      <c r="C144" s="708"/>
      <c r="D144" s="710"/>
      <c r="E144" s="712"/>
      <c r="F144" s="714"/>
      <c r="G144" s="716"/>
      <c r="H144" s="156"/>
      <c r="I144" s="156"/>
      <c r="J144" s="156"/>
      <c r="K144" s="157"/>
    </row>
    <row r="145" spans="1:11" x14ac:dyDescent="0.2">
      <c r="A145" s="178"/>
      <c r="B145" s="156"/>
      <c r="C145" s="156">
        <v>1</v>
      </c>
      <c r="D145" s="156">
        <v>2</v>
      </c>
      <c r="E145" s="156">
        <v>3</v>
      </c>
      <c r="F145" s="156">
        <v>4</v>
      </c>
      <c r="G145" s="156">
        <v>5</v>
      </c>
      <c r="H145" s="156"/>
      <c r="I145" s="156"/>
      <c r="J145" s="156"/>
      <c r="K145" s="157"/>
    </row>
    <row r="146" spans="1:11" x14ac:dyDescent="0.2">
      <c r="A146" s="178"/>
      <c r="B146" s="156"/>
      <c r="C146" s="156" t="s">
        <v>131</v>
      </c>
      <c r="D146" s="156" t="s">
        <v>132</v>
      </c>
      <c r="E146" s="156" t="s">
        <v>133</v>
      </c>
      <c r="F146" s="156" t="s">
        <v>134</v>
      </c>
      <c r="G146" s="156" t="s">
        <v>135</v>
      </c>
      <c r="H146" s="156"/>
      <c r="I146" s="156"/>
      <c r="J146" s="156"/>
      <c r="K146" s="157"/>
    </row>
    <row r="147" spans="1:11" x14ac:dyDescent="0.2">
      <c r="A147" s="178"/>
      <c r="B147" s="156"/>
      <c r="C147" s="706" t="s">
        <v>136</v>
      </c>
      <c r="D147" s="706"/>
      <c r="E147" s="706"/>
      <c r="F147" s="706"/>
      <c r="G147" s="706"/>
      <c r="H147" s="156"/>
      <c r="I147" s="156"/>
      <c r="J147" s="156"/>
      <c r="K147" s="157"/>
    </row>
    <row r="148" spans="1:11" x14ac:dyDescent="0.2">
      <c r="A148" s="178"/>
      <c r="B148" s="156"/>
      <c r="C148" s="706"/>
      <c r="D148" s="706"/>
      <c r="E148" s="706"/>
      <c r="F148" s="706"/>
      <c r="G148" s="706"/>
      <c r="H148" s="156"/>
      <c r="I148" s="156"/>
      <c r="J148" s="156"/>
      <c r="K148" s="157"/>
    </row>
    <row r="149" spans="1:11" ht="15" thickBot="1" x14ac:dyDescent="0.25">
      <c r="A149" s="180"/>
      <c r="B149" s="181"/>
      <c r="C149" s="181"/>
      <c r="D149" s="181"/>
      <c r="E149" s="181"/>
      <c r="F149" s="181"/>
      <c r="G149" s="181"/>
      <c r="H149" s="181"/>
      <c r="I149" s="181"/>
      <c r="J149" s="181"/>
      <c r="K149" s="182"/>
    </row>
    <row r="150" spans="1:11" ht="15" thickBot="1" x14ac:dyDescent="0.25"/>
    <row r="151" spans="1:11" ht="31.5" customHeight="1" thickBot="1" x14ac:dyDescent="0.25">
      <c r="A151" s="140" t="s">
        <v>120</v>
      </c>
      <c r="B151" s="729" t="str">
        <f>DESCRIPCION!A31</f>
        <v>h</v>
      </c>
      <c r="C151" s="730"/>
      <c r="D151" s="730"/>
      <c r="E151" s="730"/>
      <c r="F151" s="730"/>
      <c r="G151" s="730"/>
      <c r="H151" s="730"/>
      <c r="I151" s="731"/>
      <c r="J151" s="141" t="s">
        <v>343</v>
      </c>
      <c r="K151" s="139" t="str">
        <f>IF(J157="x","EXTREMA",IF(J159="x","ALTA",IF(J161="x","MODERADA",IF(J163="x","BAJA",""))))</f>
        <v/>
      </c>
    </row>
    <row r="152" spans="1:11" ht="16.5" thickBot="1" x14ac:dyDescent="0.25">
      <c r="A152" s="738" t="s">
        <v>122</v>
      </c>
      <c r="B152" s="739"/>
      <c r="C152" s="739"/>
      <c r="D152" s="740" t="str">
        <f>PROBABILIDAD!T17</f>
        <v xml:space="preserve"> </v>
      </c>
      <c r="E152" s="741"/>
      <c r="F152" s="738" t="s">
        <v>344</v>
      </c>
      <c r="G152" s="739"/>
      <c r="H152" s="739"/>
      <c r="I152" s="742"/>
      <c r="J152" s="743"/>
      <c r="K152" s="744"/>
    </row>
    <row r="153" spans="1:11" x14ac:dyDescent="0.2">
      <c r="A153" s="178"/>
      <c r="B153" s="156"/>
      <c r="C153" s="156"/>
      <c r="D153" s="156"/>
      <c r="E153" s="156"/>
      <c r="F153" s="156"/>
      <c r="G153" s="156"/>
      <c r="H153" s="156"/>
      <c r="I153" s="156"/>
      <c r="J153" s="174"/>
      <c r="K153" s="175"/>
    </row>
    <row r="154" spans="1:11" x14ac:dyDescent="0.2">
      <c r="A154" s="178"/>
      <c r="B154" s="156"/>
      <c r="C154" s="179"/>
      <c r="D154" s="156"/>
      <c r="E154" s="156"/>
      <c r="F154" s="156"/>
      <c r="G154" s="156"/>
      <c r="H154" s="156"/>
      <c r="I154" s="156"/>
      <c r="J154" s="174"/>
      <c r="K154" s="175"/>
    </row>
    <row r="155" spans="1:11" ht="36" customHeight="1" x14ac:dyDescent="0.2">
      <c r="A155" s="724" t="s">
        <v>122</v>
      </c>
      <c r="B155" s="156">
        <v>5</v>
      </c>
      <c r="C155" s="725"/>
      <c r="D155" s="704"/>
      <c r="E155" s="705"/>
      <c r="F155" s="705"/>
      <c r="G155" s="705"/>
      <c r="H155" s="156"/>
      <c r="I155" s="156"/>
      <c r="J155" s="719" t="s">
        <v>121</v>
      </c>
      <c r="K155" s="720"/>
    </row>
    <row r="156" spans="1:11" ht="15" x14ac:dyDescent="0.2">
      <c r="A156" s="724"/>
      <c r="B156" s="156" t="s">
        <v>124</v>
      </c>
      <c r="C156" s="726"/>
      <c r="D156" s="704"/>
      <c r="E156" s="705"/>
      <c r="F156" s="705"/>
      <c r="G156" s="705"/>
      <c r="H156" s="156"/>
      <c r="I156" s="156"/>
      <c r="J156" s="158"/>
      <c r="K156" s="159"/>
    </row>
    <row r="157" spans="1:11" ht="27" customHeight="1" x14ac:dyDescent="0.2">
      <c r="A157" s="724"/>
      <c r="B157" s="156">
        <v>4</v>
      </c>
      <c r="C157" s="727"/>
      <c r="D157" s="704"/>
      <c r="E157" s="704"/>
      <c r="F157" s="717"/>
      <c r="G157" s="705"/>
      <c r="H157" s="156"/>
      <c r="I157" s="156"/>
      <c r="J157" s="165" t="str">
        <f xml:space="preserve"> IF(OR(E155="X",F155="X",G155="x",F157="x",G157="X",F159="X",G159="X",G161="X" ),"x","")</f>
        <v/>
      </c>
      <c r="K157" s="159" t="s">
        <v>123</v>
      </c>
    </row>
    <row r="158" spans="1:11" ht="27.75" x14ac:dyDescent="0.2">
      <c r="A158" s="724"/>
      <c r="B158" s="156" t="s">
        <v>126</v>
      </c>
      <c r="C158" s="728"/>
      <c r="D158" s="704"/>
      <c r="E158" s="704"/>
      <c r="F158" s="717"/>
      <c r="G158" s="705"/>
      <c r="H158" s="156"/>
      <c r="I158" s="156"/>
      <c r="J158" s="166"/>
      <c r="K158" s="159"/>
    </row>
    <row r="159" spans="1:11" ht="27.75" customHeight="1" x14ac:dyDescent="0.2">
      <c r="A159" s="724"/>
      <c r="B159" s="156">
        <v>3</v>
      </c>
      <c r="C159" s="707"/>
      <c r="D159" s="702"/>
      <c r="E159" s="703"/>
      <c r="F159" s="717"/>
      <c r="G159" s="705"/>
      <c r="H159" s="156"/>
      <c r="I159" s="156"/>
      <c r="J159" s="167" t="str">
        <f xml:space="preserve"> IF(OR(C155="X",D155="X",D157="x",E157="x",E159="X",F161="X",F163="X",G163="X" ),"x","")</f>
        <v/>
      </c>
      <c r="K159" s="159" t="s">
        <v>125</v>
      </c>
    </row>
    <row r="160" spans="1:11" ht="27.75" x14ac:dyDescent="0.2">
      <c r="A160" s="724"/>
      <c r="B160" s="156" t="s">
        <v>128</v>
      </c>
      <c r="C160" s="718"/>
      <c r="D160" s="702"/>
      <c r="E160" s="704"/>
      <c r="F160" s="717"/>
      <c r="G160" s="705"/>
      <c r="H160" s="156"/>
      <c r="I160" s="156"/>
      <c r="J160" s="168"/>
      <c r="K160" s="159"/>
    </row>
    <row r="161" spans="1:11" ht="27.75" customHeight="1" x14ac:dyDescent="0.2">
      <c r="A161" s="724"/>
      <c r="B161" s="156">
        <v>2</v>
      </c>
      <c r="C161" s="707"/>
      <c r="D161" s="700"/>
      <c r="E161" s="701"/>
      <c r="F161" s="703"/>
      <c r="G161" s="705"/>
      <c r="H161" s="156"/>
      <c r="I161" s="156"/>
      <c r="J161" s="169" t="str">
        <f xml:space="preserve"> IF(OR(C157="X",D159="X",E161="x",E163="x" ),"x","")</f>
        <v/>
      </c>
      <c r="K161" s="159" t="s">
        <v>127</v>
      </c>
    </row>
    <row r="162" spans="1:11" ht="27.75" x14ac:dyDescent="0.2">
      <c r="A162" s="724"/>
      <c r="B162" s="156" t="s">
        <v>250</v>
      </c>
      <c r="C162" s="718"/>
      <c r="D162" s="700"/>
      <c r="E162" s="702"/>
      <c r="F162" s="704"/>
      <c r="G162" s="705"/>
      <c r="H162" s="156"/>
      <c r="I162" s="156"/>
      <c r="J162" s="168"/>
      <c r="K162" s="159"/>
    </row>
    <row r="163" spans="1:11" ht="27.75" x14ac:dyDescent="0.2">
      <c r="A163" s="724"/>
      <c r="B163" s="156">
        <v>1</v>
      </c>
      <c r="C163" s="707"/>
      <c r="D163" s="709"/>
      <c r="E163" s="711"/>
      <c r="F163" s="713"/>
      <c r="G163" s="715"/>
      <c r="H163" s="156"/>
      <c r="I163" s="156"/>
      <c r="J163" s="170" t="str">
        <f xml:space="preserve"> IF(OR(C159="X",C161="X",C163="x",D161="x",D163="x" ),"x","")</f>
        <v/>
      </c>
      <c r="K163" s="159" t="s">
        <v>129</v>
      </c>
    </row>
    <row r="164" spans="1:11" ht="26.25" customHeight="1" x14ac:dyDescent="0.2">
      <c r="A164" s="724"/>
      <c r="B164" s="156" t="s">
        <v>130</v>
      </c>
      <c r="C164" s="708"/>
      <c r="D164" s="710"/>
      <c r="E164" s="712"/>
      <c r="F164" s="714"/>
      <c r="G164" s="716"/>
      <c r="H164" s="156"/>
      <c r="I164" s="156"/>
      <c r="J164" s="156"/>
      <c r="K164" s="157"/>
    </row>
    <row r="165" spans="1:11" x14ac:dyDescent="0.2">
      <c r="A165" s="178"/>
      <c r="B165" s="156"/>
      <c r="C165" s="156">
        <v>1</v>
      </c>
      <c r="D165" s="156">
        <v>2</v>
      </c>
      <c r="E165" s="156">
        <v>3</v>
      </c>
      <c r="F165" s="156">
        <v>4</v>
      </c>
      <c r="G165" s="156">
        <v>5</v>
      </c>
      <c r="H165" s="156"/>
      <c r="I165" s="156"/>
      <c r="J165" s="156"/>
      <c r="K165" s="157"/>
    </row>
    <row r="166" spans="1:11" x14ac:dyDescent="0.2">
      <c r="A166" s="178"/>
      <c r="B166" s="156"/>
      <c r="C166" s="156" t="s">
        <v>131</v>
      </c>
      <c r="D166" s="156" t="s">
        <v>132</v>
      </c>
      <c r="E166" s="156" t="s">
        <v>133</v>
      </c>
      <c r="F166" s="156" t="s">
        <v>134</v>
      </c>
      <c r="G166" s="156" t="s">
        <v>135</v>
      </c>
      <c r="H166" s="156"/>
      <c r="I166" s="156"/>
      <c r="J166" s="156"/>
      <c r="K166" s="157"/>
    </row>
    <row r="167" spans="1:11" x14ac:dyDescent="0.2">
      <c r="A167" s="178"/>
      <c r="B167" s="156"/>
      <c r="C167" s="706" t="s">
        <v>136</v>
      </c>
      <c r="D167" s="706"/>
      <c r="E167" s="706"/>
      <c r="F167" s="706"/>
      <c r="G167" s="706"/>
      <c r="H167" s="156"/>
      <c r="I167" s="156"/>
      <c r="J167" s="156"/>
      <c r="K167" s="157"/>
    </row>
    <row r="168" spans="1:11" x14ac:dyDescent="0.2">
      <c r="A168" s="178"/>
      <c r="B168" s="156"/>
      <c r="C168" s="706"/>
      <c r="D168" s="706"/>
      <c r="E168" s="706"/>
      <c r="F168" s="706"/>
      <c r="G168" s="706"/>
      <c r="H168" s="156"/>
      <c r="I168" s="156"/>
      <c r="J168" s="156"/>
      <c r="K168" s="157"/>
    </row>
    <row r="169" spans="1:11" ht="15" thickBot="1" x14ac:dyDescent="0.25">
      <c r="A169" s="180"/>
      <c r="B169" s="181"/>
      <c r="C169" s="181"/>
      <c r="D169" s="181"/>
      <c r="E169" s="181"/>
      <c r="F169" s="181"/>
      <c r="G169" s="181"/>
      <c r="H169" s="181"/>
      <c r="I169" s="181"/>
      <c r="J169" s="181"/>
      <c r="K169" s="182"/>
    </row>
    <row r="171" spans="1:11" ht="15" thickBot="1" x14ac:dyDescent="0.25"/>
    <row r="172" spans="1:11" ht="33.75" customHeight="1" thickBot="1" x14ac:dyDescent="0.25">
      <c r="A172" s="140" t="s">
        <v>120</v>
      </c>
      <c r="B172" s="721" t="str">
        <f>DESCRIPCION!A34</f>
        <v>i</v>
      </c>
      <c r="C172" s="722"/>
      <c r="D172" s="722"/>
      <c r="E172" s="722"/>
      <c r="F172" s="722"/>
      <c r="G172" s="722"/>
      <c r="H172" s="722"/>
      <c r="I172" s="723"/>
      <c r="J172" s="141" t="s">
        <v>343</v>
      </c>
      <c r="K172" s="139" t="str">
        <f>IF(J178="x","EXTREMA",IF(J180="x","ALTA",IF(J182="x","MODERADA",IF(J184="x","BAJA",""))))</f>
        <v/>
      </c>
    </row>
    <row r="173" spans="1:11" ht="16.5" thickBot="1" x14ac:dyDescent="0.25">
      <c r="A173" s="738" t="s">
        <v>122</v>
      </c>
      <c r="B173" s="739"/>
      <c r="C173" s="739"/>
      <c r="D173" s="740" t="str">
        <f>PROBABILIDAD!T18</f>
        <v xml:space="preserve"> </v>
      </c>
      <c r="E173" s="741"/>
      <c r="F173" s="738" t="s">
        <v>344</v>
      </c>
      <c r="G173" s="739"/>
      <c r="H173" s="739"/>
      <c r="I173" s="742"/>
      <c r="J173" s="743"/>
      <c r="K173" s="744"/>
    </row>
    <row r="174" spans="1:11" x14ac:dyDescent="0.2">
      <c r="A174" s="178"/>
      <c r="B174" s="156"/>
      <c r="C174" s="156"/>
      <c r="D174" s="156"/>
      <c r="E174" s="156"/>
      <c r="F174" s="156"/>
      <c r="G174" s="156"/>
      <c r="H174" s="156"/>
      <c r="I174" s="156"/>
      <c r="J174" s="174"/>
      <c r="K174" s="175"/>
    </row>
    <row r="175" spans="1:11" x14ac:dyDescent="0.2">
      <c r="A175" s="178"/>
      <c r="B175" s="156"/>
      <c r="C175" s="179"/>
      <c r="D175" s="156"/>
      <c r="E175" s="156"/>
      <c r="F175" s="156"/>
      <c r="G175" s="156"/>
      <c r="H175" s="156"/>
      <c r="I175" s="156"/>
      <c r="J175" s="174"/>
      <c r="K175" s="175"/>
    </row>
    <row r="176" spans="1:11" ht="31.5" customHeight="1" x14ac:dyDescent="0.2">
      <c r="A176" s="724" t="s">
        <v>122</v>
      </c>
      <c r="B176" s="156">
        <v>5</v>
      </c>
      <c r="C176" s="725"/>
      <c r="D176" s="704"/>
      <c r="E176" s="705"/>
      <c r="F176" s="705"/>
      <c r="G176" s="705"/>
      <c r="H176" s="156"/>
      <c r="I176" s="156"/>
      <c r="J176" s="719" t="s">
        <v>121</v>
      </c>
      <c r="K176" s="720"/>
    </row>
    <row r="177" spans="1:11" ht="15" x14ac:dyDescent="0.2">
      <c r="A177" s="724"/>
      <c r="B177" s="156" t="s">
        <v>124</v>
      </c>
      <c r="C177" s="726"/>
      <c r="D177" s="704"/>
      <c r="E177" s="705"/>
      <c r="F177" s="705"/>
      <c r="G177" s="705"/>
      <c r="H177" s="156"/>
      <c r="I177" s="156"/>
      <c r="J177" s="158"/>
      <c r="K177" s="159"/>
    </row>
    <row r="178" spans="1:11" ht="27.75" customHeight="1" x14ac:dyDescent="0.2">
      <c r="A178" s="724"/>
      <c r="B178" s="156">
        <v>4</v>
      </c>
      <c r="C178" s="727"/>
      <c r="D178" s="704"/>
      <c r="E178" s="704"/>
      <c r="F178" s="717"/>
      <c r="G178" s="705"/>
      <c r="H178" s="156"/>
      <c r="I178" s="156"/>
      <c r="J178" s="165" t="str">
        <f xml:space="preserve"> IF(OR(E176="X",F176="X",G176="x",F178="x",G178="X",F180="X",G180="X",G182="X" ),"x","")</f>
        <v/>
      </c>
      <c r="K178" s="159" t="s">
        <v>123</v>
      </c>
    </row>
    <row r="179" spans="1:11" ht="27.75" x14ac:dyDescent="0.2">
      <c r="A179" s="724"/>
      <c r="B179" s="156" t="s">
        <v>126</v>
      </c>
      <c r="C179" s="728"/>
      <c r="D179" s="704"/>
      <c r="E179" s="704"/>
      <c r="F179" s="717"/>
      <c r="G179" s="705"/>
      <c r="H179" s="156"/>
      <c r="I179" s="156"/>
      <c r="J179" s="166"/>
      <c r="K179" s="159"/>
    </row>
    <row r="180" spans="1:11" ht="32.25" customHeight="1" x14ac:dyDescent="0.2">
      <c r="A180" s="724"/>
      <c r="B180" s="156">
        <v>3</v>
      </c>
      <c r="C180" s="707"/>
      <c r="D180" s="702"/>
      <c r="E180" s="703"/>
      <c r="F180" s="717"/>
      <c r="G180" s="705"/>
      <c r="H180" s="156"/>
      <c r="I180" s="156"/>
      <c r="J180" s="167" t="str">
        <f xml:space="preserve"> IF(OR(C176="X",D176="X",D178="x",E178="x",E180="X",F182="X",F184="X",G184="X" ),"x","")</f>
        <v/>
      </c>
      <c r="K180" s="159" t="s">
        <v>125</v>
      </c>
    </row>
    <row r="181" spans="1:11" ht="27.75" x14ac:dyDescent="0.2">
      <c r="A181" s="724"/>
      <c r="B181" s="156" t="s">
        <v>128</v>
      </c>
      <c r="C181" s="718"/>
      <c r="D181" s="702"/>
      <c r="E181" s="704"/>
      <c r="F181" s="717"/>
      <c r="G181" s="705"/>
      <c r="H181" s="156"/>
      <c r="I181" s="156"/>
      <c r="J181" s="168"/>
      <c r="K181" s="159"/>
    </row>
    <row r="182" spans="1:11" ht="32.25" customHeight="1" x14ac:dyDescent="0.2">
      <c r="A182" s="724"/>
      <c r="B182" s="156">
        <v>2</v>
      </c>
      <c r="C182" s="707"/>
      <c r="D182" s="700"/>
      <c r="E182" s="701"/>
      <c r="F182" s="703"/>
      <c r="G182" s="705"/>
      <c r="H182" s="156"/>
      <c r="I182" s="156"/>
      <c r="J182" s="169" t="str">
        <f xml:space="preserve"> IF(OR(E182="X",D180="X",C178="x",E184="x" ),"x","")</f>
        <v/>
      </c>
      <c r="K182" s="159" t="s">
        <v>127</v>
      </c>
    </row>
    <row r="183" spans="1:11" ht="27.75" x14ac:dyDescent="0.2">
      <c r="A183" s="724"/>
      <c r="B183" s="156" t="s">
        <v>250</v>
      </c>
      <c r="C183" s="718"/>
      <c r="D183" s="700"/>
      <c r="E183" s="702"/>
      <c r="F183" s="704"/>
      <c r="G183" s="705"/>
      <c r="H183" s="156"/>
      <c r="I183" s="156"/>
      <c r="J183" s="168"/>
      <c r="K183" s="159"/>
    </row>
    <row r="184" spans="1:11" ht="27.75" x14ac:dyDescent="0.2">
      <c r="A184" s="724"/>
      <c r="B184" s="156">
        <v>1</v>
      </c>
      <c r="C184" s="707"/>
      <c r="D184" s="709"/>
      <c r="E184" s="711"/>
      <c r="F184" s="713"/>
      <c r="G184" s="715"/>
      <c r="H184" s="156"/>
      <c r="I184" s="156"/>
      <c r="J184" s="170" t="str">
        <f xml:space="preserve"> IF(OR(C180="X",C182="X",D182="x",D184="x",C184="x" ),"x","")</f>
        <v/>
      </c>
      <c r="K184" s="159" t="s">
        <v>129</v>
      </c>
    </row>
    <row r="185" spans="1:11" ht="24" customHeight="1" x14ac:dyDescent="0.2">
      <c r="A185" s="724"/>
      <c r="B185" s="156" t="s">
        <v>130</v>
      </c>
      <c r="C185" s="708"/>
      <c r="D185" s="710"/>
      <c r="E185" s="712"/>
      <c r="F185" s="714"/>
      <c r="G185" s="716"/>
      <c r="H185" s="156"/>
      <c r="I185" s="156"/>
      <c r="J185" s="156"/>
      <c r="K185" s="157"/>
    </row>
    <row r="186" spans="1:11" x14ac:dyDescent="0.2">
      <c r="A186" s="178"/>
      <c r="B186" s="156"/>
      <c r="C186" s="156">
        <v>1</v>
      </c>
      <c r="D186" s="156">
        <v>2</v>
      </c>
      <c r="E186" s="156">
        <v>3</v>
      </c>
      <c r="F186" s="156">
        <v>4</v>
      </c>
      <c r="G186" s="156">
        <v>5</v>
      </c>
      <c r="H186" s="156"/>
      <c r="I186" s="156"/>
      <c r="J186" s="156"/>
      <c r="K186" s="157"/>
    </row>
    <row r="187" spans="1:11" x14ac:dyDescent="0.2">
      <c r="A187" s="178"/>
      <c r="B187" s="156"/>
      <c r="C187" s="156" t="s">
        <v>131</v>
      </c>
      <c r="D187" s="156" t="s">
        <v>132</v>
      </c>
      <c r="E187" s="156" t="s">
        <v>133</v>
      </c>
      <c r="F187" s="156" t="s">
        <v>134</v>
      </c>
      <c r="G187" s="156" t="s">
        <v>135</v>
      </c>
      <c r="H187" s="156"/>
      <c r="I187" s="156"/>
      <c r="J187" s="156"/>
      <c r="K187" s="157"/>
    </row>
    <row r="188" spans="1:11" x14ac:dyDescent="0.2">
      <c r="A188" s="178"/>
      <c r="B188" s="156"/>
      <c r="C188" s="706" t="s">
        <v>136</v>
      </c>
      <c r="D188" s="706"/>
      <c r="E188" s="706"/>
      <c r="F188" s="706"/>
      <c r="G188" s="706"/>
      <c r="H188" s="156"/>
      <c r="I188" s="156"/>
      <c r="J188" s="156"/>
      <c r="K188" s="157"/>
    </row>
    <row r="189" spans="1:11" x14ac:dyDescent="0.2">
      <c r="A189" s="178"/>
      <c r="B189" s="156"/>
      <c r="C189" s="706"/>
      <c r="D189" s="706"/>
      <c r="E189" s="706"/>
      <c r="F189" s="706"/>
      <c r="G189" s="706"/>
      <c r="H189" s="156"/>
      <c r="I189" s="156"/>
      <c r="J189" s="156"/>
      <c r="K189" s="157"/>
    </row>
    <row r="190" spans="1:11" ht="15" thickBot="1" x14ac:dyDescent="0.25">
      <c r="A190" s="79"/>
      <c r="B190" s="80"/>
      <c r="C190" s="80"/>
      <c r="D190" s="80"/>
      <c r="E190" s="80"/>
      <c r="F190" s="80"/>
      <c r="G190" s="80"/>
      <c r="H190" s="80"/>
      <c r="I190" s="80"/>
      <c r="J190" s="80"/>
      <c r="K190" s="81"/>
    </row>
    <row r="191" spans="1:11" ht="15" thickBot="1" x14ac:dyDescent="0.25"/>
    <row r="192" spans="1:11" ht="33" customHeight="1" thickBot="1" x14ac:dyDescent="0.25">
      <c r="A192" s="140" t="s">
        <v>120</v>
      </c>
      <c r="B192" s="729" t="str">
        <f>DESCRIPCION!A37</f>
        <v>j</v>
      </c>
      <c r="C192" s="730"/>
      <c r="D192" s="730"/>
      <c r="E192" s="730"/>
      <c r="F192" s="730"/>
      <c r="G192" s="730"/>
      <c r="H192" s="730"/>
      <c r="I192" s="731"/>
      <c r="J192" s="141" t="s">
        <v>343</v>
      </c>
      <c r="K192" s="139" t="str">
        <f>IF(J198="x","EXTREMA",IF(J200="x","ALTA",IF(J202="x","MODERADA",IF(J204="x","BAJA",""))))</f>
        <v/>
      </c>
    </row>
    <row r="193" spans="1:11" ht="16.5" thickBot="1" x14ac:dyDescent="0.25">
      <c r="A193" s="738" t="s">
        <v>122</v>
      </c>
      <c r="B193" s="739"/>
      <c r="C193" s="739"/>
      <c r="D193" s="740" t="str">
        <f>PROBABILIDAD!T19</f>
        <v xml:space="preserve"> </v>
      </c>
      <c r="E193" s="741"/>
      <c r="F193" s="738" t="s">
        <v>344</v>
      </c>
      <c r="G193" s="739"/>
      <c r="H193" s="739"/>
      <c r="I193" s="742"/>
      <c r="J193" s="743"/>
      <c r="K193" s="744"/>
    </row>
    <row r="194" spans="1:11" x14ac:dyDescent="0.2">
      <c r="A194" s="178"/>
      <c r="B194" s="156"/>
      <c r="C194" s="156"/>
      <c r="D194" s="156"/>
      <c r="E194" s="156"/>
      <c r="F194" s="156"/>
      <c r="G194" s="156"/>
      <c r="H194" s="156"/>
      <c r="I194" s="156"/>
      <c r="J194" s="174"/>
      <c r="K194" s="175"/>
    </row>
    <row r="195" spans="1:11" x14ac:dyDescent="0.2">
      <c r="A195" s="178"/>
      <c r="B195" s="156"/>
      <c r="C195" s="179"/>
      <c r="D195" s="156"/>
      <c r="E195" s="156"/>
      <c r="F195" s="156"/>
      <c r="G195" s="156"/>
      <c r="H195" s="156"/>
      <c r="I195" s="156"/>
      <c r="J195" s="174"/>
      <c r="K195" s="175"/>
    </row>
    <row r="196" spans="1:11" ht="27" customHeight="1" x14ac:dyDescent="0.2">
      <c r="A196" s="724" t="s">
        <v>122</v>
      </c>
      <c r="B196" s="156">
        <v>5</v>
      </c>
      <c r="C196" s="725"/>
      <c r="D196" s="704"/>
      <c r="E196" s="705"/>
      <c r="F196" s="705"/>
      <c r="G196" s="705"/>
      <c r="H196" s="156"/>
      <c r="I196" s="156"/>
      <c r="J196" s="719" t="s">
        <v>121</v>
      </c>
      <c r="K196" s="720"/>
    </row>
    <row r="197" spans="1:11" ht="15" x14ac:dyDescent="0.2">
      <c r="A197" s="724"/>
      <c r="B197" s="156" t="s">
        <v>124</v>
      </c>
      <c r="C197" s="726"/>
      <c r="D197" s="704"/>
      <c r="E197" s="705"/>
      <c r="F197" s="705"/>
      <c r="G197" s="705"/>
      <c r="H197" s="156"/>
      <c r="I197" s="156"/>
      <c r="J197" s="158"/>
      <c r="K197" s="159"/>
    </row>
    <row r="198" spans="1:11" ht="30.75" customHeight="1" x14ac:dyDescent="0.2">
      <c r="A198" s="724"/>
      <c r="B198" s="156">
        <v>4</v>
      </c>
      <c r="C198" s="727"/>
      <c r="D198" s="704"/>
      <c r="E198" s="704"/>
      <c r="F198" s="717"/>
      <c r="G198" s="705"/>
      <c r="H198" s="156"/>
      <c r="I198" s="156"/>
      <c r="J198" s="165" t="str">
        <f xml:space="preserve"> IF(OR(E196="X",F196="X",G196="x",F198="x",G198="X",F200="X",G200="X",G202="X" ),"x","")</f>
        <v/>
      </c>
      <c r="K198" s="159" t="s">
        <v>123</v>
      </c>
    </row>
    <row r="199" spans="1:11" ht="27.75" x14ac:dyDescent="0.2">
      <c r="A199" s="724"/>
      <c r="B199" s="156" t="s">
        <v>126</v>
      </c>
      <c r="C199" s="728"/>
      <c r="D199" s="704"/>
      <c r="E199" s="704"/>
      <c r="F199" s="717"/>
      <c r="G199" s="705"/>
      <c r="H199" s="156"/>
      <c r="I199" s="156"/>
      <c r="J199" s="166"/>
      <c r="K199" s="159"/>
    </row>
    <row r="200" spans="1:11" ht="25.5" customHeight="1" x14ac:dyDescent="0.2">
      <c r="A200" s="724"/>
      <c r="B200" s="156">
        <v>3</v>
      </c>
      <c r="C200" s="707"/>
      <c r="D200" s="702"/>
      <c r="E200" s="703"/>
      <c r="F200" s="717"/>
      <c r="G200" s="705"/>
      <c r="H200" s="156"/>
      <c r="I200" s="156"/>
      <c r="J200" s="167" t="str">
        <f xml:space="preserve"> IF(OR(C196="X",D196="X",D198="x",E198="x",E200="X",F202="X",F204="X",G204="X" ),"x","")</f>
        <v/>
      </c>
      <c r="K200" s="159" t="s">
        <v>125</v>
      </c>
    </row>
    <row r="201" spans="1:11" ht="27.75" x14ac:dyDescent="0.2">
      <c r="A201" s="724"/>
      <c r="B201" s="156" t="s">
        <v>128</v>
      </c>
      <c r="C201" s="718"/>
      <c r="D201" s="702"/>
      <c r="E201" s="704"/>
      <c r="F201" s="717"/>
      <c r="G201" s="705"/>
      <c r="H201" s="156"/>
      <c r="I201" s="156"/>
      <c r="J201" s="168"/>
      <c r="K201" s="159"/>
    </row>
    <row r="202" spans="1:11" ht="32.25" customHeight="1" x14ac:dyDescent="0.2">
      <c r="A202" s="724"/>
      <c r="B202" s="156">
        <v>2</v>
      </c>
      <c r="C202" s="707"/>
      <c r="D202" s="700"/>
      <c r="E202" s="701"/>
      <c r="F202" s="703"/>
      <c r="G202" s="705"/>
      <c r="H202" s="156"/>
      <c r="I202" s="156"/>
      <c r="J202" s="169" t="str">
        <f xml:space="preserve"> IF(OR(C198="X",D200="X",E202="x",E204="x" ),"x","")</f>
        <v/>
      </c>
      <c r="K202" s="159" t="s">
        <v>127</v>
      </c>
    </row>
    <row r="203" spans="1:11" ht="27.75" x14ac:dyDescent="0.2">
      <c r="A203" s="724"/>
      <c r="B203" s="156" t="s">
        <v>250</v>
      </c>
      <c r="C203" s="718"/>
      <c r="D203" s="700"/>
      <c r="E203" s="702"/>
      <c r="F203" s="704"/>
      <c r="G203" s="705"/>
      <c r="H203" s="156"/>
      <c r="I203" s="156"/>
      <c r="J203" s="168"/>
      <c r="K203" s="159"/>
    </row>
    <row r="204" spans="1:11" ht="27.75" x14ac:dyDescent="0.2">
      <c r="A204" s="724"/>
      <c r="B204" s="156">
        <v>1</v>
      </c>
      <c r="C204" s="707"/>
      <c r="D204" s="709"/>
      <c r="E204" s="711"/>
      <c r="F204" s="713"/>
      <c r="G204" s="715"/>
      <c r="H204" s="156"/>
      <c r="I204" s="156"/>
      <c r="J204" s="170" t="str">
        <f xml:space="preserve"> IF(OR(C200="X",C202="X",D202="x",D204="x",C204="x" ),"x","")</f>
        <v/>
      </c>
      <c r="K204" s="159" t="s">
        <v>129</v>
      </c>
    </row>
    <row r="205" spans="1:11" ht="26.25" customHeight="1" x14ac:dyDescent="0.2">
      <c r="A205" s="724"/>
      <c r="B205" s="156" t="s">
        <v>130</v>
      </c>
      <c r="C205" s="708"/>
      <c r="D205" s="710"/>
      <c r="E205" s="712"/>
      <c r="F205" s="714"/>
      <c r="G205" s="716"/>
      <c r="H205" s="156"/>
      <c r="I205" s="156"/>
      <c r="J205" s="156"/>
      <c r="K205" s="157"/>
    </row>
    <row r="206" spans="1:11" x14ac:dyDescent="0.2">
      <c r="A206" s="178"/>
      <c r="B206" s="156"/>
      <c r="C206" s="156">
        <v>1</v>
      </c>
      <c r="D206" s="156">
        <v>2</v>
      </c>
      <c r="E206" s="156">
        <v>3</v>
      </c>
      <c r="F206" s="156">
        <v>4</v>
      </c>
      <c r="G206" s="156">
        <v>5</v>
      </c>
      <c r="H206" s="156"/>
      <c r="I206" s="156"/>
      <c r="J206" s="156"/>
      <c r="K206" s="157"/>
    </row>
    <row r="207" spans="1:11" x14ac:dyDescent="0.2">
      <c r="A207" s="178"/>
      <c r="B207" s="156"/>
      <c r="C207" s="156" t="s">
        <v>131</v>
      </c>
      <c r="D207" s="156" t="s">
        <v>132</v>
      </c>
      <c r="E207" s="156" t="s">
        <v>133</v>
      </c>
      <c r="F207" s="156" t="s">
        <v>134</v>
      </c>
      <c r="G207" s="156" t="s">
        <v>135</v>
      </c>
      <c r="H207" s="156"/>
      <c r="I207" s="156"/>
      <c r="J207" s="156"/>
      <c r="K207" s="157"/>
    </row>
    <row r="208" spans="1:11" x14ac:dyDescent="0.2">
      <c r="A208" s="178"/>
      <c r="B208" s="156"/>
      <c r="C208" s="706" t="s">
        <v>136</v>
      </c>
      <c r="D208" s="706"/>
      <c r="E208" s="706"/>
      <c r="F208" s="706"/>
      <c r="G208" s="706"/>
      <c r="H208" s="156"/>
      <c r="I208" s="156"/>
      <c r="J208" s="156"/>
      <c r="K208" s="157"/>
    </row>
    <row r="209" spans="1:11" x14ac:dyDescent="0.2">
      <c r="A209" s="178"/>
      <c r="B209" s="156"/>
      <c r="C209" s="706"/>
      <c r="D209" s="706"/>
      <c r="E209" s="706"/>
      <c r="F209" s="706"/>
      <c r="G209" s="706"/>
      <c r="H209" s="156"/>
      <c r="I209" s="156"/>
      <c r="J209" s="156"/>
      <c r="K209" s="157"/>
    </row>
    <row r="210" spans="1:11" ht="15" thickBot="1" x14ac:dyDescent="0.25">
      <c r="A210" s="79"/>
      <c r="B210" s="80"/>
      <c r="C210" s="80"/>
      <c r="D210" s="80"/>
      <c r="E210" s="80"/>
      <c r="F210" s="80"/>
      <c r="G210" s="80"/>
      <c r="H210" s="80"/>
      <c r="I210" s="80"/>
      <c r="J210" s="80"/>
      <c r="K210" s="81"/>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15</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345</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346</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05"/>
  <sheetViews>
    <sheetView topLeftCell="A19" zoomScale="90" zoomScaleNormal="90" workbookViewId="0">
      <selection activeCell="A23" sqref="A23:A2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36.140625" style="1" customWidth="1"/>
    <col min="13" max="16384" width="11.42578125" style="1"/>
  </cols>
  <sheetData>
    <row r="1" spans="1:230" customFormat="1" ht="15.75" customHeight="1" x14ac:dyDescent="0.25">
      <c r="A1" s="871"/>
      <c r="B1" s="858" t="str">
        <f>CONTEXTO!B1</f>
        <v xml:space="preserve">PROCESO: </v>
      </c>
      <c r="C1" s="859"/>
      <c r="D1" s="859"/>
      <c r="E1" s="859"/>
      <c r="F1" s="859"/>
      <c r="G1" s="859"/>
      <c r="H1" s="860"/>
      <c r="I1" s="425" t="s">
        <v>452</v>
      </c>
      <c r="J1" s="425"/>
      <c r="K1" s="848"/>
    </row>
    <row r="2" spans="1:230" customFormat="1" ht="15.75" customHeight="1" x14ac:dyDescent="0.25">
      <c r="A2" s="451"/>
      <c r="B2" s="861"/>
      <c r="C2" s="862"/>
      <c r="D2" s="862"/>
      <c r="E2" s="862"/>
      <c r="F2" s="862"/>
      <c r="G2" s="862"/>
      <c r="H2" s="863"/>
      <c r="I2" s="427" t="s">
        <v>445</v>
      </c>
      <c r="J2" s="427"/>
      <c r="K2" s="849"/>
    </row>
    <row r="3" spans="1:230" customFormat="1" ht="36" customHeight="1" x14ac:dyDescent="0.25">
      <c r="A3" s="451"/>
      <c r="B3" s="864" t="s">
        <v>204</v>
      </c>
      <c r="C3" s="864"/>
      <c r="D3" s="864"/>
      <c r="E3" s="864"/>
      <c r="F3" s="864"/>
      <c r="G3" s="864"/>
      <c r="H3" s="864"/>
      <c r="I3" s="427" t="s">
        <v>446</v>
      </c>
      <c r="J3" s="427"/>
      <c r="K3" s="849"/>
    </row>
    <row r="4" spans="1:230" customFormat="1" ht="15.75" customHeight="1" thickBot="1" x14ac:dyDescent="0.3">
      <c r="A4" s="452"/>
      <c r="B4" s="865"/>
      <c r="C4" s="865"/>
      <c r="D4" s="865"/>
      <c r="E4" s="865"/>
      <c r="F4" s="865"/>
      <c r="G4" s="865"/>
      <c r="H4" s="865"/>
      <c r="I4" s="475" t="s">
        <v>464</v>
      </c>
      <c r="J4" s="475"/>
      <c r="K4" s="850"/>
    </row>
    <row r="5" spans="1:230" ht="15" thickBot="1" x14ac:dyDescent="0.25">
      <c r="B5" s="851"/>
      <c r="C5" s="851"/>
      <c r="D5" s="851"/>
      <c r="E5" s="851"/>
      <c r="F5" s="851"/>
      <c r="G5" s="851"/>
    </row>
    <row r="6" spans="1:230" customFormat="1" ht="24" customHeight="1" x14ac:dyDescent="0.25">
      <c r="A6" s="852" t="str">
        <f>CONTEXTO!A8</f>
        <v>PROCESO: GESTIÓN DE LA GOBERNABILIDAD, PARTICIPACIÓN Y CONVIVENCIA CIUDADANA</v>
      </c>
      <c r="B6" s="853"/>
      <c r="C6" s="853"/>
      <c r="D6" s="853"/>
      <c r="E6" s="853"/>
      <c r="F6" s="853"/>
      <c r="G6" s="853"/>
      <c r="H6" s="853"/>
      <c r="I6" s="853"/>
      <c r="J6" s="853"/>
      <c r="K6" s="854"/>
    </row>
    <row r="7" spans="1:230" customFormat="1" ht="54.75" customHeight="1" thickBot="1" x14ac:dyDescent="0.3">
      <c r="A7" s="855"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856"/>
      <c r="C7" s="856"/>
      <c r="D7" s="856"/>
      <c r="E7" s="856"/>
      <c r="F7" s="856"/>
      <c r="G7" s="856"/>
      <c r="H7" s="856"/>
      <c r="I7" s="856"/>
      <c r="J7" s="856"/>
      <c r="K7" s="857"/>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row>
    <row r="8" spans="1:230" x14ac:dyDescent="0.2">
      <c r="C8" s="32"/>
      <c r="D8" s="32"/>
      <c r="E8" s="32"/>
      <c r="F8" s="32"/>
      <c r="G8" s="32"/>
      <c r="H8" s="32"/>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row>
    <row r="9" spans="1:230" ht="15" thickBot="1" x14ac:dyDescent="0.25">
      <c r="A9" s="55"/>
      <c r="B9" s="61"/>
    </row>
    <row r="10" spans="1:230" s="54" customFormat="1" ht="30" customHeight="1" x14ac:dyDescent="0.25">
      <c r="A10" s="842" t="s">
        <v>87</v>
      </c>
      <c r="B10" s="823" t="s">
        <v>232</v>
      </c>
      <c r="C10" s="844" t="s">
        <v>205</v>
      </c>
      <c r="D10" s="834" t="s">
        <v>206</v>
      </c>
      <c r="E10" s="834"/>
      <c r="F10" s="834"/>
      <c r="G10" s="834"/>
      <c r="H10" s="834"/>
      <c r="I10" s="105" t="s">
        <v>207</v>
      </c>
      <c r="J10" s="835" t="s">
        <v>208</v>
      </c>
      <c r="K10" s="837" t="s">
        <v>209</v>
      </c>
    </row>
    <row r="11" spans="1:230" s="54" customFormat="1" ht="60.75" thickBot="1" x14ac:dyDescent="0.3">
      <c r="A11" s="843"/>
      <c r="B11" s="824"/>
      <c r="C11" s="845"/>
      <c r="D11" s="106" t="s">
        <v>210</v>
      </c>
      <c r="E11" s="51" t="s">
        <v>211</v>
      </c>
      <c r="F11" s="106" t="s">
        <v>212</v>
      </c>
      <c r="G11" s="106" t="s">
        <v>213</v>
      </c>
      <c r="H11" s="109" t="s">
        <v>230</v>
      </c>
      <c r="I11" s="52" t="s">
        <v>215</v>
      </c>
      <c r="J11" s="836"/>
      <c r="K11" s="838"/>
      <c r="L11" s="54" t="s">
        <v>415</v>
      </c>
    </row>
    <row r="12" spans="1:230" ht="20.25" customHeight="1" x14ac:dyDescent="0.2">
      <c r="A12" s="804" t="str">
        <f>+DESCRIPCION!A13</f>
        <v>Posibilidad de recibir o solicitar cualquier dádiva o beneficio a nombre propio o de terceros permitiendo el vencimiento, dilacion de terminos o incumplimento de los requisitos de ley en los procesos y/o tramites a cargo</v>
      </c>
      <c r="B12" s="807" t="str">
        <f>+DESCRIPCION!D13</f>
        <v xml:space="preserve">Fallas en la cultura de la probidad </v>
      </c>
      <c r="C12" s="867" t="s">
        <v>414</v>
      </c>
      <c r="D12" s="811" t="s">
        <v>216</v>
      </c>
      <c r="E12" s="124" t="s">
        <v>217</v>
      </c>
      <c r="F12" s="67" t="s">
        <v>179</v>
      </c>
      <c r="G12" s="125">
        <v>15</v>
      </c>
      <c r="H12" s="839" t="str">
        <f>IF(AND(G19&gt;0,G19&lt;=85),"Débil",IF(AND(G19&gt;85,G19&lt;=95),"Moderado",IF(G19&gt;96,"Fuerte"," ")))</f>
        <v>Fuerte</v>
      </c>
      <c r="I12" s="817" t="s">
        <v>202</v>
      </c>
      <c r="J12" s="814"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Moderado</v>
      </c>
      <c r="K12" s="820" t="str">
        <f>IF(J12="Fuerte","NO",IF(J12=" "," ","SI"))</f>
        <v>SI</v>
      </c>
      <c r="L12" s="800" t="s">
        <v>416</v>
      </c>
    </row>
    <row r="13" spans="1:230" ht="28.5" x14ac:dyDescent="0.2">
      <c r="A13" s="805"/>
      <c r="B13" s="808"/>
      <c r="C13" s="846"/>
      <c r="D13" s="811"/>
      <c r="E13" s="102" t="s">
        <v>218</v>
      </c>
      <c r="F13" s="64" t="s">
        <v>181</v>
      </c>
      <c r="G13" s="63">
        <v>15</v>
      </c>
      <c r="H13" s="839"/>
      <c r="I13" s="841"/>
      <c r="J13" s="832"/>
      <c r="K13" s="833"/>
      <c r="L13" s="801"/>
    </row>
    <row r="14" spans="1:230" ht="42.75" x14ac:dyDescent="0.2">
      <c r="A14" s="805"/>
      <c r="B14" s="808"/>
      <c r="C14" s="846"/>
      <c r="D14" s="50" t="s">
        <v>219</v>
      </c>
      <c r="E14" s="102" t="s">
        <v>220</v>
      </c>
      <c r="F14" s="64" t="s">
        <v>184</v>
      </c>
      <c r="G14" s="63">
        <v>15</v>
      </c>
      <c r="H14" s="839"/>
      <c r="I14" s="841"/>
      <c r="J14" s="832"/>
      <c r="K14" s="833"/>
      <c r="L14" s="801"/>
    </row>
    <row r="15" spans="1:230" ht="42.75" x14ac:dyDescent="0.2">
      <c r="A15" s="805"/>
      <c r="B15" s="808"/>
      <c r="C15" s="846"/>
      <c r="D15" s="50" t="s">
        <v>221</v>
      </c>
      <c r="E15" s="102" t="s">
        <v>222</v>
      </c>
      <c r="F15" s="219" t="s">
        <v>187</v>
      </c>
      <c r="G15" s="63">
        <v>15</v>
      </c>
      <c r="H15" s="839"/>
      <c r="I15" s="841"/>
      <c r="J15" s="832"/>
      <c r="K15" s="833"/>
      <c r="L15" s="801"/>
    </row>
    <row r="16" spans="1:230" ht="28.5" x14ac:dyDescent="0.2">
      <c r="A16" s="805"/>
      <c r="B16" s="808"/>
      <c r="C16" s="846"/>
      <c r="D16" s="50" t="s">
        <v>223</v>
      </c>
      <c r="E16" s="102" t="s">
        <v>224</v>
      </c>
      <c r="F16" s="64" t="s">
        <v>191</v>
      </c>
      <c r="G16" s="63">
        <v>15</v>
      </c>
      <c r="H16" s="839"/>
      <c r="I16" s="841"/>
      <c r="J16" s="832"/>
      <c r="K16" s="833"/>
      <c r="L16" s="801"/>
    </row>
    <row r="17" spans="1:77" ht="42.75" x14ac:dyDescent="0.2">
      <c r="A17" s="805"/>
      <c r="B17" s="808"/>
      <c r="C17" s="846"/>
      <c r="D17" s="50" t="s">
        <v>225</v>
      </c>
      <c r="E17" s="102" t="s">
        <v>226</v>
      </c>
      <c r="F17" s="219" t="s">
        <v>194</v>
      </c>
      <c r="G17" s="63">
        <v>15</v>
      </c>
      <c r="H17" s="839"/>
      <c r="I17" s="841"/>
      <c r="J17" s="832"/>
      <c r="K17" s="833"/>
      <c r="L17" s="801"/>
    </row>
    <row r="18" spans="1:77" ht="28.5" x14ac:dyDescent="0.2">
      <c r="A18" s="806"/>
      <c r="B18" s="808"/>
      <c r="C18" s="847"/>
      <c r="D18" s="45" t="s">
        <v>227</v>
      </c>
      <c r="E18" s="102" t="s">
        <v>228</v>
      </c>
      <c r="F18" s="64" t="s">
        <v>197</v>
      </c>
      <c r="G18" s="63">
        <v>10</v>
      </c>
      <c r="H18" s="840"/>
      <c r="I18" s="841"/>
      <c r="J18" s="832"/>
      <c r="K18" s="833"/>
      <c r="L18" s="80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7" s="60" customFormat="1" ht="15.75" thickBot="1" x14ac:dyDescent="0.25">
      <c r="A19" s="120"/>
      <c r="B19" s="122"/>
      <c r="C19" s="56"/>
      <c r="D19" s="57"/>
      <c r="E19" s="127" t="s">
        <v>229</v>
      </c>
      <c r="F19" s="126"/>
      <c r="G19" s="126">
        <f>SUM(G12:G18)</f>
        <v>100</v>
      </c>
      <c r="H19" s="59"/>
      <c r="I19" s="117"/>
      <c r="J19" s="117"/>
      <c r="K19" s="118"/>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row>
    <row r="20" spans="1:77" ht="15" thickBot="1" x14ac:dyDescent="0.25">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row>
    <row r="21" spans="1:77" s="53" customFormat="1" ht="30" customHeight="1" x14ac:dyDescent="0.25">
      <c r="A21" s="842" t="s">
        <v>87</v>
      </c>
      <c r="B21" s="823" t="s">
        <v>232</v>
      </c>
      <c r="C21" s="844" t="s">
        <v>205</v>
      </c>
      <c r="D21" s="834" t="s">
        <v>206</v>
      </c>
      <c r="E21" s="834"/>
      <c r="F21" s="834"/>
      <c r="G21" s="834"/>
      <c r="H21" s="834"/>
      <c r="I21" s="105" t="s">
        <v>207</v>
      </c>
      <c r="J21" s="835" t="s">
        <v>208</v>
      </c>
      <c r="K21" s="837" t="s">
        <v>209</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row>
    <row r="22" spans="1:77" s="54" customFormat="1" ht="17.45" customHeight="1" thickBot="1" x14ac:dyDescent="0.3">
      <c r="A22" s="843"/>
      <c r="B22" s="824"/>
      <c r="C22" s="845"/>
      <c r="D22" s="106" t="s">
        <v>210</v>
      </c>
      <c r="E22" s="51" t="s">
        <v>211</v>
      </c>
      <c r="F22" s="106" t="s">
        <v>212</v>
      </c>
      <c r="G22" s="106" t="s">
        <v>213</v>
      </c>
      <c r="H22" s="109" t="s">
        <v>230</v>
      </c>
      <c r="I22" s="52" t="s">
        <v>215</v>
      </c>
      <c r="J22" s="836"/>
      <c r="K22" s="838"/>
    </row>
    <row r="23" spans="1:77" ht="20.25" customHeight="1" x14ac:dyDescent="0.2">
      <c r="A23" s="804" t="str">
        <f>+DESCRIPCION!A13</f>
        <v>Posibilidad de recibir o solicitar cualquier dádiva o beneficio a nombre propio o de terceros permitiendo el vencimiento, dilacion de terminos o incumplimento de los requisitos de ley en los procesos y/o tramites a cargo</v>
      </c>
      <c r="B23" s="807" t="str">
        <f>+DESCRIPCION!D14</f>
        <v>Actores de presión en el tema regulado por el trámite que puedan incidir en las decisiones institucionales</v>
      </c>
      <c r="C23" s="866" t="s">
        <v>417</v>
      </c>
      <c r="D23" s="811" t="s">
        <v>216</v>
      </c>
      <c r="E23" s="124" t="s">
        <v>217</v>
      </c>
      <c r="F23" s="67" t="s">
        <v>179</v>
      </c>
      <c r="G23" s="125">
        <v>15</v>
      </c>
      <c r="H23" s="839" t="str">
        <f>IF(AND(G30&gt;0,G30&lt;=85),"Débil",IF(AND(G30&gt;85,G30&lt;=95),"Moderado",IF(G30&gt;96,"Fuerte"," ")))</f>
        <v>Fuerte</v>
      </c>
      <c r="I23" s="817" t="s">
        <v>201</v>
      </c>
      <c r="J23" s="814"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Fuerte</v>
      </c>
      <c r="K23" s="820" t="str">
        <f>IF(J23="Fuerte","NO",IF(J23=" "," ","SI"))</f>
        <v>NO</v>
      </c>
    </row>
    <row r="24" spans="1:77" ht="28.5" x14ac:dyDescent="0.2">
      <c r="A24" s="805"/>
      <c r="B24" s="808"/>
      <c r="C24" s="846"/>
      <c r="D24" s="811"/>
      <c r="E24" s="102" t="s">
        <v>218</v>
      </c>
      <c r="F24" s="64" t="s">
        <v>181</v>
      </c>
      <c r="G24" s="63">
        <v>15</v>
      </c>
      <c r="H24" s="839"/>
      <c r="I24" s="841"/>
      <c r="J24" s="832"/>
      <c r="K24" s="833"/>
    </row>
    <row r="25" spans="1:77" ht="42.75" x14ac:dyDescent="0.2">
      <c r="A25" s="805"/>
      <c r="B25" s="808"/>
      <c r="C25" s="846"/>
      <c r="D25" s="50" t="s">
        <v>219</v>
      </c>
      <c r="E25" s="102" t="s">
        <v>220</v>
      </c>
      <c r="F25" s="64" t="s">
        <v>184</v>
      </c>
      <c r="G25" s="63">
        <v>15</v>
      </c>
      <c r="H25" s="839"/>
      <c r="I25" s="841"/>
      <c r="J25" s="832"/>
      <c r="K25" s="833"/>
    </row>
    <row r="26" spans="1:77" ht="42.75" x14ac:dyDescent="0.2">
      <c r="A26" s="805"/>
      <c r="B26" s="808"/>
      <c r="C26" s="846"/>
      <c r="D26" s="50" t="s">
        <v>221</v>
      </c>
      <c r="E26" s="102" t="s">
        <v>222</v>
      </c>
      <c r="F26" s="296" t="s">
        <v>187</v>
      </c>
      <c r="G26" s="63">
        <v>15</v>
      </c>
      <c r="H26" s="839"/>
      <c r="I26" s="841"/>
      <c r="J26" s="832"/>
      <c r="K26" s="833"/>
    </row>
    <row r="27" spans="1:77" ht="28.5" x14ac:dyDescent="0.2">
      <c r="A27" s="805"/>
      <c r="B27" s="808"/>
      <c r="C27" s="846"/>
      <c r="D27" s="50" t="s">
        <v>223</v>
      </c>
      <c r="E27" s="102" t="s">
        <v>224</v>
      </c>
      <c r="F27" s="64" t="s">
        <v>191</v>
      </c>
      <c r="G27" s="63">
        <v>15</v>
      </c>
      <c r="H27" s="839"/>
      <c r="I27" s="841"/>
      <c r="J27" s="832"/>
      <c r="K27" s="833"/>
    </row>
    <row r="28" spans="1:77" ht="42.75" x14ac:dyDescent="0.2">
      <c r="A28" s="805"/>
      <c r="B28" s="808"/>
      <c r="C28" s="846"/>
      <c r="D28" s="50" t="s">
        <v>225</v>
      </c>
      <c r="E28" s="102" t="s">
        <v>226</v>
      </c>
      <c r="F28" s="219" t="s">
        <v>194</v>
      </c>
      <c r="G28" s="63">
        <v>15</v>
      </c>
      <c r="H28" s="839"/>
      <c r="I28" s="841"/>
      <c r="J28" s="832"/>
      <c r="K28" s="833"/>
    </row>
    <row r="29" spans="1:77" ht="28.5" x14ac:dyDescent="0.2">
      <c r="A29" s="806"/>
      <c r="B29" s="808"/>
      <c r="C29" s="846"/>
      <c r="D29" s="45" t="s">
        <v>227</v>
      </c>
      <c r="E29" s="102" t="s">
        <v>228</v>
      </c>
      <c r="F29" s="64" t="s">
        <v>197</v>
      </c>
      <c r="G29" s="63">
        <v>10</v>
      </c>
      <c r="H29" s="840"/>
      <c r="I29" s="841"/>
      <c r="J29" s="832"/>
      <c r="K29" s="833"/>
    </row>
    <row r="30" spans="1:77" ht="15.75" thickBot="1" x14ac:dyDescent="0.25">
      <c r="A30" s="120"/>
      <c r="B30" s="121"/>
      <c r="C30" s="123"/>
      <c r="D30" s="57"/>
      <c r="E30" s="58" t="s">
        <v>229</v>
      </c>
      <c r="F30" s="16"/>
      <c r="G30" s="16">
        <f>SUM(G23:G29)</f>
        <v>100</v>
      </c>
      <c r="H30" s="59"/>
      <c r="I30" s="117"/>
      <c r="J30" s="117"/>
      <c r="K30" s="118"/>
    </row>
    <row r="31" spans="1:77" ht="15" thickBot="1" x14ac:dyDescent="0.25">
      <c r="A31" s="55"/>
      <c r="B31" s="61"/>
    </row>
    <row r="32" spans="1:77" ht="27" customHeight="1" x14ac:dyDescent="0.2">
      <c r="A32" s="842" t="s">
        <v>87</v>
      </c>
      <c r="B32" s="823" t="s">
        <v>232</v>
      </c>
      <c r="C32" s="844" t="s">
        <v>205</v>
      </c>
      <c r="D32" s="834" t="s">
        <v>206</v>
      </c>
      <c r="E32" s="834"/>
      <c r="F32" s="834"/>
      <c r="G32" s="834"/>
      <c r="H32" s="834"/>
      <c r="I32" s="105" t="s">
        <v>207</v>
      </c>
      <c r="J32" s="835" t="s">
        <v>208</v>
      </c>
      <c r="K32" s="837" t="s">
        <v>209</v>
      </c>
    </row>
    <row r="33" spans="1:11" ht="37.5" customHeight="1" thickBot="1" x14ac:dyDescent="0.25">
      <c r="A33" s="843"/>
      <c r="B33" s="824"/>
      <c r="C33" s="845"/>
      <c r="D33" s="106" t="s">
        <v>210</v>
      </c>
      <c r="E33" s="51" t="s">
        <v>211</v>
      </c>
      <c r="F33" s="106" t="s">
        <v>212</v>
      </c>
      <c r="G33" s="106" t="s">
        <v>213</v>
      </c>
      <c r="H33" s="109" t="s">
        <v>230</v>
      </c>
      <c r="I33" s="52" t="s">
        <v>215</v>
      </c>
      <c r="J33" s="836"/>
      <c r="K33" s="838"/>
    </row>
    <row r="34" spans="1:11" ht="28.5" customHeight="1" x14ac:dyDescent="0.2">
      <c r="A34" s="804"/>
      <c r="B34" s="807"/>
      <c r="C34" s="866"/>
      <c r="D34" s="811" t="s">
        <v>216</v>
      </c>
      <c r="E34" s="124" t="s">
        <v>217</v>
      </c>
      <c r="F34" s="67"/>
      <c r="G34" s="125"/>
      <c r="H34" s="839" t="str">
        <f>IF(AND(G41&gt;0,G41&lt;=85),"Débil",IF(AND(G41&gt;85,G41&lt;=95),"Moderado",IF(G41&gt;96,"Fuerte"," ")))</f>
        <v xml:space="preserve"> </v>
      </c>
      <c r="I34" s="817"/>
      <c r="J34" s="814"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 xml:space="preserve"> </v>
      </c>
      <c r="K34" s="820" t="str">
        <f>IF(J34="Fuerte","NO",IF(J34=" "," ","SI"))</f>
        <v xml:space="preserve"> </v>
      </c>
    </row>
    <row r="35" spans="1:11" ht="31.5" customHeight="1" x14ac:dyDescent="0.2">
      <c r="A35" s="805"/>
      <c r="B35" s="808"/>
      <c r="C35" s="846"/>
      <c r="D35" s="811"/>
      <c r="E35" s="102" t="s">
        <v>218</v>
      </c>
      <c r="F35" s="64"/>
      <c r="G35" s="63"/>
      <c r="H35" s="839"/>
      <c r="I35" s="841"/>
      <c r="J35" s="832"/>
      <c r="K35" s="833"/>
    </row>
    <row r="36" spans="1:11" ht="34.5" customHeight="1" x14ac:dyDescent="0.2">
      <c r="A36" s="805"/>
      <c r="B36" s="808"/>
      <c r="C36" s="846"/>
      <c r="D36" s="50" t="s">
        <v>219</v>
      </c>
      <c r="E36" s="102" t="s">
        <v>220</v>
      </c>
      <c r="F36" s="64"/>
      <c r="G36" s="63"/>
      <c r="H36" s="839"/>
      <c r="I36" s="841"/>
      <c r="J36" s="832"/>
      <c r="K36" s="833"/>
    </row>
    <row r="37" spans="1:11" ht="46.5" customHeight="1" x14ac:dyDescent="0.2">
      <c r="A37" s="805"/>
      <c r="B37" s="808"/>
      <c r="C37" s="846"/>
      <c r="D37" s="50" t="s">
        <v>221</v>
      </c>
      <c r="E37" s="102" t="s">
        <v>222</v>
      </c>
      <c r="F37" s="219"/>
      <c r="G37" s="63"/>
      <c r="H37" s="839"/>
      <c r="I37" s="841"/>
      <c r="J37" s="832"/>
      <c r="K37" s="833"/>
    </row>
    <row r="38" spans="1:11" ht="42.75" customHeight="1" x14ac:dyDescent="0.2">
      <c r="A38" s="805"/>
      <c r="B38" s="808"/>
      <c r="C38" s="846"/>
      <c r="D38" s="50" t="s">
        <v>223</v>
      </c>
      <c r="E38" s="102" t="s">
        <v>224</v>
      </c>
      <c r="F38" s="64"/>
      <c r="G38" s="63"/>
      <c r="H38" s="839"/>
      <c r="I38" s="841"/>
      <c r="J38" s="832"/>
      <c r="K38" s="833"/>
    </row>
    <row r="39" spans="1:11" ht="47.25" customHeight="1" x14ac:dyDescent="0.2">
      <c r="A39" s="805"/>
      <c r="B39" s="808"/>
      <c r="C39" s="846"/>
      <c r="D39" s="50" t="s">
        <v>225</v>
      </c>
      <c r="E39" s="102" t="s">
        <v>226</v>
      </c>
      <c r="F39" s="219"/>
      <c r="G39" s="63"/>
      <c r="H39" s="839"/>
      <c r="I39" s="841"/>
      <c r="J39" s="832"/>
      <c r="K39" s="833"/>
    </row>
    <row r="40" spans="1:11" ht="48" customHeight="1" x14ac:dyDescent="0.2">
      <c r="A40" s="806"/>
      <c r="B40" s="808"/>
      <c r="C40" s="846"/>
      <c r="D40" s="45" t="s">
        <v>227</v>
      </c>
      <c r="E40" s="102" t="s">
        <v>228</v>
      </c>
      <c r="F40" s="64"/>
      <c r="G40" s="63"/>
      <c r="H40" s="840"/>
      <c r="I40" s="841"/>
      <c r="J40" s="832"/>
      <c r="K40" s="833"/>
    </row>
    <row r="41" spans="1:11" ht="29.25" customHeight="1" thickBot="1" x14ac:dyDescent="0.25">
      <c r="A41" s="120"/>
      <c r="B41" s="121"/>
      <c r="C41" s="123"/>
      <c r="D41" s="57"/>
      <c r="E41" s="127" t="s">
        <v>229</v>
      </c>
      <c r="F41" s="126"/>
      <c r="G41" s="126">
        <f>SUM(G34:G40)</f>
        <v>0</v>
      </c>
      <c r="H41" s="59"/>
      <c r="I41" s="117"/>
      <c r="J41" s="117"/>
      <c r="K41" s="118"/>
    </row>
    <row r="42" spans="1:11" ht="18.75" customHeight="1" thickBot="1" x14ac:dyDescent="0.25">
      <c r="A42" s="55"/>
      <c r="B42" s="61"/>
    </row>
    <row r="43" spans="1:11" s="54" customFormat="1" ht="30" customHeight="1" x14ac:dyDescent="0.25">
      <c r="A43" s="842" t="s">
        <v>87</v>
      </c>
      <c r="B43" s="823" t="s">
        <v>232</v>
      </c>
      <c r="C43" s="844" t="s">
        <v>205</v>
      </c>
      <c r="D43" s="834" t="s">
        <v>206</v>
      </c>
      <c r="E43" s="834"/>
      <c r="F43" s="834"/>
      <c r="G43" s="834"/>
      <c r="H43" s="834"/>
      <c r="I43" s="105" t="s">
        <v>207</v>
      </c>
      <c r="J43" s="835" t="s">
        <v>208</v>
      </c>
      <c r="K43" s="837" t="s">
        <v>209</v>
      </c>
    </row>
    <row r="44" spans="1:11" s="54" customFormat="1" ht="60.75" thickBot="1" x14ac:dyDescent="0.3">
      <c r="A44" s="843"/>
      <c r="B44" s="824"/>
      <c r="C44" s="845"/>
      <c r="D44" s="106" t="s">
        <v>210</v>
      </c>
      <c r="E44" s="51" t="s">
        <v>211</v>
      </c>
      <c r="F44" s="106" t="s">
        <v>212</v>
      </c>
      <c r="G44" s="106" t="s">
        <v>213</v>
      </c>
      <c r="H44" s="109" t="s">
        <v>230</v>
      </c>
      <c r="I44" s="52" t="s">
        <v>215</v>
      </c>
      <c r="J44" s="836"/>
      <c r="K44" s="838"/>
    </row>
    <row r="45" spans="1:11" ht="20.25" customHeight="1" x14ac:dyDescent="0.2">
      <c r="A45" s="804"/>
      <c r="B45" s="807"/>
      <c r="C45" s="846"/>
      <c r="D45" s="811" t="s">
        <v>216</v>
      </c>
      <c r="E45" s="124" t="s">
        <v>217</v>
      </c>
      <c r="F45" s="67"/>
      <c r="G45" s="125"/>
      <c r="H45" s="839"/>
      <c r="I45" s="817"/>
      <c r="J45" s="814"/>
      <c r="K45" s="820" t="str">
        <f>IF(J45="Fuerte","NO",IF(J45=" "," ","SI"))</f>
        <v>SI</v>
      </c>
    </row>
    <row r="46" spans="1:11" ht="28.5" x14ac:dyDescent="0.2">
      <c r="A46" s="805"/>
      <c r="B46" s="808"/>
      <c r="C46" s="846"/>
      <c r="D46" s="811"/>
      <c r="E46" s="102" t="s">
        <v>218</v>
      </c>
      <c r="F46" s="64"/>
      <c r="G46" s="63"/>
      <c r="H46" s="839"/>
      <c r="I46" s="841"/>
      <c r="J46" s="832"/>
      <c r="K46" s="833"/>
    </row>
    <row r="47" spans="1:11" ht="42.75" x14ac:dyDescent="0.2">
      <c r="A47" s="805"/>
      <c r="B47" s="808"/>
      <c r="C47" s="846"/>
      <c r="D47" s="50" t="s">
        <v>219</v>
      </c>
      <c r="E47" s="102" t="s">
        <v>220</v>
      </c>
      <c r="F47" s="64"/>
      <c r="G47" s="63"/>
      <c r="H47" s="839"/>
      <c r="I47" s="841"/>
      <c r="J47" s="832"/>
      <c r="K47" s="833"/>
    </row>
    <row r="48" spans="1:11" ht="42.75" x14ac:dyDescent="0.2">
      <c r="A48" s="805"/>
      <c r="B48" s="808"/>
      <c r="C48" s="846"/>
      <c r="D48" s="50" t="s">
        <v>221</v>
      </c>
      <c r="E48" s="102" t="s">
        <v>222</v>
      </c>
      <c r="F48" s="219"/>
      <c r="G48" s="63"/>
      <c r="H48" s="839"/>
      <c r="I48" s="841"/>
      <c r="J48" s="832"/>
      <c r="K48" s="833"/>
    </row>
    <row r="49" spans="1:78" ht="28.5" x14ac:dyDescent="0.2">
      <c r="A49" s="805"/>
      <c r="B49" s="808"/>
      <c r="C49" s="846"/>
      <c r="D49" s="50" t="s">
        <v>223</v>
      </c>
      <c r="E49" s="102" t="s">
        <v>224</v>
      </c>
      <c r="F49" s="64"/>
      <c r="G49" s="63"/>
      <c r="H49" s="839"/>
      <c r="I49" s="841"/>
      <c r="J49" s="832"/>
      <c r="K49" s="833"/>
    </row>
    <row r="50" spans="1:78" ht="42.75" x14ac:dyDescent="0.2">
      <c r="A50" s="805"/>
      <c r="B50" s="808"/>
      <c r="C50" s="846"/>
      <c r="D50" s="50" t="s">
        <v>225</v>
      </c>
      <c r="E50" s="102" t="s">
        <v>226</v>
      </c>
      <c r="F50" s="219"/>
      <c r="G50" s="63"/>
      <c r="H50" s="839"/>
      <c r="I50" s="841"/>
      <c r="J50" s="832"/>
      <c r="K50" s="833"/>
    </row>
    <row r="51" spans="1:78" ht="28.5" x14ac:dyDescent="0.2">
      <c r="A51" s="806"/>
      <c r="B51" s="809"/>
      <c r="C51" s="847"/>
      <c r="D51" s="45" t="s">
        <v>227</v>
      </c>
      <c r="E51" s="102" t="s">
        <v>228</v>
      </c>
      <c r="F51" s="64"/>
      <c r="G51" s="63"/>
      <c r="H51" s="840"/>
      <c r="I51" s="841"/>
      <c r="J51" s="832"/>
      <c r="K51" s="833"/>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row>
    <row r="52" spans="1:78" s="60" customFormat="1" ht="15.75" thickBot="1" x14ac:dyDescent="0.25">
      <c r="A52" s="120"/>
      <c r="B52" s="121"/>
      <c r="C52" s="56" t="s">
        <v>251</v>
      </c>
      <c r="D52" s="57"/>
      <c r="E52" s="127" t="s">
        <v>229</v>
      </c>
      <c r="F52" s="126"/>
      <c r="G52" s="126">
        <f>SUM(G45:G51)</f>
        <v>0</v>
      </c>
      <c r="H52" s="59"/>
      <c r="I52" s="117"/>
      <c r="J52" s="117"/>
      <c r="K52" s="118"/>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row>
    <row r="53" spans="1:78" ht="15" thickBot="1" x14ac:dyDescent="0.25">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row>
    <row r="54" spans="1:78" s="53" customFormat="1" ht="30" customHeight="1" x14ac:dyDescent="0.25">
      <c r="A54" s="842" t="s">
        <v>87</v>
      </c>
      <c r="B54" s="823" t="s">
        <v>232</v>
      </c>
      <c r="C54" s="844" t="s">
        <v>205</v>
      </c>
      <c r="D54" s="834" t="s">
        <v>206</v>
      </c>
      <c r="E54" s="834"/>
      <c r="F54" s="834"/>
      <c r="G54" s="834"/>
      <c r="H54" s="834"/>
      <c r="I54" s="105" t="s">
        <v>207</v>
      </c>
      <c r="J54" s="835" t="s">
        <v>208</v>
      </c>
      <c r="K54" s="837" t="s">
        <v>209</v>
      </c>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row>
    <row r="55" spans="1:78" s="54" customFormat="1" ht="60.75" thickBot="1" x14ac:dyDescent="0.3">
      <c r="A55" s="843"/>
      <c r="B55" s="824"/>
      <c r="C55" s="845"/>
      <c r="D55" s="106" t="s">
        <v>210</v>
      </c>
      <c r="E55" s="51" t="s">
        <v>211</v>
      </c>
      <c r="F55" s="106" t="s">
        <v>212</v>
      </c>
      <c r="G55" s="106" t="s">
        <v>213</v>
      </c>
      <c r="H55" s="109" t="s">
        <v>230</v>
      </c>
      <c r="I55" s="52" t="s">
        <v>215</v>
      </c>
      <c r="J55" s="836"/>
      <c r="K55" s="838"/>
    </row>
    <row r="56" spans="1:78" ht="20.25" customHeight="1" x14ac:dyDescent="0.2">
      <c r="A56" s="804">
        <f>DESCRIPCION!A16</f>
        <v>0</v>
      </c>
      <c r="B56" s="807">
        <f>DESCRIPCION!D17</f>
        <v>0</v>
      </c>
      <c r="C56" s="846"/>
      <c r="D56" s="811" t="s">
        <v>216</v>
      </c>
      <c r="E56" s="124" t="s">
        <v>217</v>
      </c>
      <c r="F56" s="67" t="s">
        <v>178</v>
      </c>
      <c r="G56" s="125">
        <f>IF(F56="Asignado",15,0)</f>
        <v>0</v>
      </c>
      <c r="H56" s="839" t="str">
        <f>IF(AND(G63&gt;0,G63&lt;=85),"Débil",IF(AND(G63&gt;85,G63&lt;=95),"Moderado",IF(G63&gt;96,"Fuerte"," ")))</f>
        <v xml:space="preserve"> </v>
      </c>
      <c r="I56" s="817" t="s">
        <v>178</v>
      </c>
      <c r="J56" s="814"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 xml:space="preserve"> </v>
      </c>
      <c r="K56" s="820" t="str">
        <f>IF(J56="Fuerte","NO",IF(J56=" "," ","SI"))</f>
        <v xml:space="preserve"> </v>
      </c>
    </row>
    <row r="57" spans="1:78" ht="28.5" x14ac:dyDescent="0.2">
      <c r="A57" s="805"/>
      <c r="B57" s="808"/>
      <c r="C57" s="846"/>
      <c r="D57" s="811"/>
      <c r="E57" s="102" t="s">
        <v>218</v>
      </c>
      <c r="F57" s="64" t="s">
        <v>178</v>
      </c>
      <c r="G57" s="63">
        <f>IF(F57="Adecuado",15,0)</f>
        <v>0</v>
      </c>
      <c r="H57" s="839"/>
      <c r="I57" s="841"/>
      <c r="J57" s="832"/>
      <c r="K57" s="833"/>
    </row>
    <row r="58" spans="1:78" ht="42.75" x14ac:dyDescent="0.2">
      <c r="A58" s="805"/>
      <c r="B58" s="808"/>
      <c r="C58" s="846"/>
      <c r="D58" s="50" t="s">
        <v>219</v>
      </c>
      <c r="E58" s="102" t="s">
        <v>220</v>
      </c>
      <c r="F58" s="64" t="s">
        <v>178</v>
      </c>
      <c r="G58" s="63">
        <f>IF(F58="Oportuna",15,0)</f>
        <v>0</v>
      </c>
      <c r="H58" s="839"/>
      <c r="I58" s="841"/>
      <c r="J58" s="832"/>
      <c r="K58" s="833"/>
    </row>
    <row r="59" spans="1:78" ht="42.75" x14ac:dyDescent="0.2">
      <c r="A59" s="805"/>
      <c r="B59" s="808"/>
      <c r="C59" s="846"/>
      <c r="D59" s="50" t="s">
        <v>221</v>
      </c>
      <c r="E59" s="102" t="s">
        <v>222</v>
      </c>
      <c r="F59" s="219" t="s">
        <v>178</v>
      </c>
      <c r="G59" s="63">
        <f>IF(F59="Prevenir",15,IF(F59="Detectar",10,0))</f>
        <v>0</v>
      </c>
      <c r="H59" s="839"/>
      <c r="I59" s="841"/>
      <c r="J59" s="832"/>
      <c r="K59" s="833"/>
    </row>
    <row r="60" spans="1:78" ht="28.5" x14ac:dyDescent="0.2">
      <c r="A60" s="805"/>
      <c r="B60" s="808"/>
      <c r="C60" s="846"/>
      <c r="D60" s="50" t="s">
        <v>223</v>
      </c>
      <c r="E60" s="102" t="s">
        <v>224</v>
      </c>
      <c r="F60" s="64" t="s">
        <v>178</v>
      </c>
      <c r="G60" s="63">
        <f>IF(F60="Confiable",15,0)</f>
        <v>0</v>
      </c>
      <c r="H60" s="839"/>
      <c r="I60" s="841"/>
      <c r="J60" s="832"/>
      <c r="K60" s="833"/>
    </row>
    <row r="61" spans="1:78" ht="42.75" x14ac:dyDescent="0.2">
      <c r="A61" s="805"/>
      <c r="B61" s="808"/>
      <c r="C61" s="846"/>
      <c r="D61" s="50" t="s">
        <v>225</v>
      </c>
      <c r="E61" s="102" t="s">
        <v>226</v>
      </c>
      <c r="F61" s="219" t="s">
        <v>178</v>
      </c>
      <c r="G61" s="63">
        <f>IF(F61="Se investigan y se resuelven oportunamente",15,0)</f>
        <v>0</v>
      </c>
      <c r="H61" s="839"/>
      <c r="I61" s="841"/>
      <c r="J61" s="832"/>
      <c r="K61" s="833"/>
    </row>
    <row r="62" spans="1:78" ht="28.5" x14ac:dyDescent="0.2">
      <c r="A62" s="806"/>
      <c r="B62" s="809"/>
      <c r="C62" s="847"/>
      <c r="D62" s="45" t="s">
        <v>227</v>
      </c>
      <c r="E62" s="102" t="s">
        <v>228</v>
      </c>
      <c r="F62" s="64" t="s">
        <v>178</v>
      </c>
      <c r="G62" s="63">
        <f>IF(F62="Completa",10,IF(F62="Incompleta",5,0))</f>
        <v>0</v>
      </c>
      <c r="H62" s="840"/>
      <c r="I62" s="841"/>
      <c r="J62" s="832"/>
      <c r="K62" s="833"/>
    </row>
    <row r="63" spans="1:78" ht="15.75" thickBot="1" x14ac:dyDescent="0.25">
      <c r="A63" s="120"/>
      <c r="B63" s="121"/>
      <c r="C63" s="56"/>
      <c r="D63" s="57"/>
      <c r="E63" s="58" t="s">
        <v>229</v>
      </c>
      <c r="F63" s="16"/>
      <c r="G63" s="16">
        <f>SUM(G56:G62)</f>
        <v>0</v>
      </c>
      <c r="H63" s="59"/>
      <c r="I63" s="117"/>
      <c r="J63" s="117"/>
      <c r="K63" s="118"/>
    </row>
    <row r="64" spans="1:78" ht="15" thickBot="1" x14ac:dyDescent="0.25">
      <c r="A64" s="55"/>
      <c r="B64" s="61"/>
    </row>
    <row r="65" spans="1:78" s="54" customFormat="1" ht="30" customHeight="1" x14ac:dyDescent="0.25">
      <c r="A65" s="842" t="s">
        <v>87</v>
      </c>
      <c r="B65" s="823" t="s">
        <v>232</v>
      </c>
      <c r="C65" s="844" t="s">
        <v>205</v>
      </c>
      <c r="D65" s="834" t="s">
        <v>206</v>
      </c>
      <c r="E65" s="834"/>
      <c r="F65" s="834"/>
      <c r="G65" s="834"/>
      <c r="H65" s="834"/>
      <c r="I65" s="105" t="s">
        <v>207</v>
      </c>
      <c r="J65" s="835" t="s">
        <v>208</v>
      </c>
      <c r="K65" s="837" t="s">
        <v>209</v>
      </c>
    </row>
    <row r="66" spans="1:78" s="54" customFormat="1" ht="60.75" thickBot="1" x14ac:dyDescent="0.3">
      <c r="A66" s="843"/>
      <c r="B66" s="824"/>
      <c r="C66" s="845"/>
      <c r="D66" s="106" t="s">
        <v>210</v>
      </c>
      <c r="E66" s="51" t="s">
        <v>211</v>
      </c>
      <c r="F66" s="106" t="s">
        <v>212</v>
      </c>
      <c r="G66" s="106" t="s">
        <v>213</v>
      </c>
      <c r="H66" s="109" t="s">
        <v>230</v>
      </c>
      <c r="I66" s="52" t="s">
        <v>215</v>
      </c>
      <c r="J66" s="836"/>
      <c r="K66" s="838"/>
    </row>
    <row r="67" spans="1:78" ht="20.25" customHeight="1" x14ac:dyDescent="0.2">
      <c r="A67" s="804"/>
      <c r="B67" s="807"/>
      <c r="C67" s="846"/>
      <c r="D67" s="811" t="s">
        <v>216</v>
      </c>
      <c r="E67" s="124" t="s">
        <v>217</v>
      </c>
      <c r="F67" s="67" t="s">
        <v>178</v>
      </c>
      <c r="G67" s="125">
        <f>IF(F67="Asignado",15,0)</f>
        <v>0</v>
      </c>
      <c r="H67" s="839" t="str">
        <f>IF(AND(G74&gt;0,G74&lt;=85),"Débil",IF(AND(G74&gt;85,G74&lt;=95),"Moderado",IF(G74&gt;96,"Fuerte"," ")))</f>
        <v xml:space="preserve"> </v>
      </c>
      <c r="I67" s="817" t="s">
        <v>178</v>
      </c>
      <c r="J67" s="814"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 xml:space="preserve"> </v>
      </c>
      <c r="K67" s="820" t="str">
        <f>IF(J67="Fuerte","NO",IF(J67=" "," ","SI"))</f>
        <v xml:space="preserve"> </v>
      </c>
    </row>
    <row r="68" spans="1:78" ht="28.5" x14ac:dyDescent="0.2">
      <c r="A68" s="805"/>
      <c r="B68" s="808"/>
      <c r="C68" s="846"/>
      <c r="D68" s="811"/>
      <c r="E68" s="102" t="s">
        <v>218</v>
      </c>
      <c r="F68" s="64" t="s">
        <v>178</v>
      </c>
      <c r="G68" s="63">
        <f>IF(F68="Adecuado",15,0)</f>
        <v>0</v>
      </c>
      <c r="H68" s="839"/>
      <c r="I68" s="841"/>
      <c r="J68" s="832"/>
      <c r="K68" s="833"/>
    </row>
    <row r="69" spans="1:78" ht="42.75" customHeight="1" x14ac:dyDescent="0.2">
      <c r="A69" s="805"/>
      <c r="B69" s="808"/>
      <c r="C69" s="846"/>
      <c r="D69" s="50" t="s">
        <v>219</v>
      </c>
      <c r="E69" s="102" t="s">
        <v>220</v>
      </c>
      <c r="F69" s="64" t="s">
        <v>178</v>
      </c>
      <c r="G69" s="63">
        <f>IF(F69="Oportuna",15,0)</f>
        <v>0</v>
      </c>
      <c r="H69" s="839"/>
      <c r="I69" s="841"/>
      <c r="J69" s="832"/>
      <c r="K69" s="833"/>
    </row>
    <row r="70" spans="1:78" ht="42.75" x14ac:dyDescent="0.2">
      <c r="A70" s="805"/>
      <c r="B70" s="808"/>
      <c r="C70" s="846"/>
      <c r="D70" s="50" t="s">
        <v>221</v>
      </c>
      <c r="E70" s="102" t="s">
        <v>222</v>
      </c>
      <c r="F70" s="219" t="s">
        <v>178</v>
      </c>
      <c r="G70" s="63">
        <f>IF(F70="Prevenir",15,IF(F70="Detectar",10,0))</f>
        <v>0</v>
      </c>
      <c r="H70" s="839"/>
      <c r="I70" s="841"/>
      <c r="J70" s="832"/>
      <c r="K70" s="833"/>
    </row>
    <row r="71" spans="1:78" ht="28.5" x14ac:dyDescent="0.2">
      <c r="A71" s="805"/>
      <c r="B71" s="808"/>
      <c r="C71" s="846"/>
      <c r="D71" s="50" t="s">
        <v>223</v>
      </c>
      <c r="E71" s="102" t="s">
        <v>224</v>
      </c>
      <c r="F71" s="64" t="s">
        <v>178</v>
      </c>
      <c r="G71" s="63">
        <f>IF(F71="Confiable",15,0)</f>
        <v>0</v>
      </c>
      <c r="H71" s="839"/>
      <c r="I71" s="841"/>
      <c r="J71" s="832"/>
      <c r="K71" s="833"/>
    </row>
    <row r="72" spans="1:78" ht="42.75" x14ac:dyDescent="0.2">
      <c r="A72" s="805"/>
      <c r="B72" s="808"/>
      <c r="C72" s="846"/>
      <c r="D72" s="50" t="s">
        <v>225</v>
      </c>
      <c r="E72" s="102" t="s">
        <v>226</v>
      </c>
      <c r="F72" s="219" t="s">
        <v>178</v>
      </c>
      <c r="G72" s="63">
        <f>IF(F72="Se investigan y se resuelven oportunamente",15,0)</f>
        <v>0</v>
      </c>
      <c r="H72" s="839"/>
      <c r="I72" s="841"/>
      <c r="J72" s="832"/>
      <c r="K72" s="833"/>
    </row>
    <row r="73" spans="1:78" ht="28.5" x14ac:dyDescent="0.2">
      <c r="A73" s="806"/>
      <c r="B73" s="809"/>
      <c r="C73" s="847"/>
      <c r="D73" s="45" t="s">
        <v>227</v>
      </c>
      <c r="E73" s="102" t="s">
        <v>228</v>
      </c>
      <c r="F73" s="64" t="s">
        <v>178</v>
      </c>
      <c r="G73" s="63">
        <f>IF(F73="Completa",10,IF(F73="Incompleta",5,0))</f>
        <v>0</v>
      </c>
      <c r="H73" s="840"/>
      <c r="I73" s="841"/>
      <c r="J73" s="832"/>
      <c r="K73" s="833"/>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row>
    <row r="74" spans="1:78" s="60" customFormat="1" ht="15.75" thickBot="1" x14ac:dyDescent="0.25">
      <c r="A74" s="120"/>
      <c r="B74" s="121"/>
      <c r="C74" s="56"/>
      <c r="D74" s="57"/>
      <c r="E74" s="58" t="s">
        <v>229</v>
      </c>
      <c r="F74" s="16"/>
      <c r="G74" s="16">
        <f>SUM(G67:G73)</f>
        <v>0</v>
      </c>
      <c r="H74" s="59"/>
      <c r="I74" s="117"/>
      <c r="J74" s="117"/>
      <c r="K74" s="118"/>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row>
    <row r="75" spans="1:78" ht="15" thickBot="1" x14ac:dyDescent="0.25">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row>
    <row r="76" spans="1:78" s="53" customFormat="1" ht="30" customHeight="1" x14ac:dyDescent="0.25">
      <c r="A76" s="842" t="s">
        <v>87</v>
      </c>
      <c r="B76" s="823" t="s">
        <v>232</v>
      </c>
      <c r="C76" s="844" t="s">
        <v>205</v>
      </c>
      <c r="D76" s="834" t="s">
        <v>206</v>
      </c>
      <c r="E76" s="834"/>
      <c r="F76" s="834"/>
      <c r="G76" s="834"/>
      <c r="H76" s="834"/>
      <c r="I76" s="105" t="s">
        <v>207</v>
      </c>
      <c r="J76" s="835" t="s">
        <v>208</v>
      </c>
      <c r="K76" s="837" t="s">
        <v>209</v>
      </c>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row>
    <row r="77" spans="1:78" s="54" customFormat="1" ht="60.75" thickBot="1" x14ac:dyDescent="0.3">
      <c r="A77" s="843"/>
      <c r="B77" s="824"/>
      <c r="C77" s="845"/>
      <c r="D77" s="106" t="s">
        <v>210</v>
      </c>
      <c r="E77" s="51" t="s">
        <v>211</v>
      </c>
      <c r="F77" s="106" t="s">
        <v>212</v>
      </c>
      <c r="G77" s="106" t="s">
        <v>213</v>
      </c>
      <c r="H77" s="109" t="s">
        <v>230</v>
      </c>
      <c r="I77" s="52" t="s">
        <v>215</v>
      </c>
      <c r="J77" s="836"/>
      <c r="K77" s="838"/>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row>
    <row r="78" spans="1:78" ht="20.25" customHeight="1" x14ac:dyDescent="0.2">
      <c r="A78" s="804">
        <f>DESCRIPCION!A19</f>
        <v>0</v>
      </c>
      <c r="B78" s="807">
        <f>DESCRIPCION!D19</f>
        <v>0</v>
      </c>
      <c r="C78" s="805"/>
      <c r="D78" s="811" t="s">
        <v>216</v>
      </c>
      <c r="E78" s="124" t="s">
        <v>217</v>
      </c>
      <c r="F78" s="67" t="s">
        <v>178</v>
      </c>
      <c r="G78" s="125">
        <f>IF(F78="Asignado",15,0)</f>
        <v>0</v>
      </c>
      <c r="H78" s="839" t="str">
        <f>IF(AND(G85&gt;0,G85&lt;=85),"Débil",IF(AND(G85&gt;85,G85&lt;=95),"Moderado",IF(G85&gt;96,"Fuerte"," ")))</f>
        <v xml:space="preserve"> </v>
      </c>
      <c r="I78" s="817" t="s">
        <v>178</v>
      </c>
      <c r="J78" s="814" t="str">
        <f>IF(AND(H78="Fuerte",I78="Fuerte (Siempre se Ejecuta)"),"Fuerte",IF(AND(H78="Fuerte",I78="Moderado (Algunas veces se ejecuta)"),"Moderado",IF(AND(H78="Fuerte",I78="Débil (No se ejecuta)"),"Débil",IF(AND(H78="Moderado",I78="Fuerte (Siempre se Ejecuta)"),"Moderado",IF(AND(H78="Moderado",I78="Moderado (Algunas veces se ejecuta)"),"Moderado",IF(AND(H78="Moderado",I78="Débil (No se ejecuta)"),"Débil",IF(AND(H78="Débil",I78="Fuerte (Siempre se Ejecuta)"),"Débil",IF(AND(H78="Débil",I78="Moderado (Algunas veces se ejecuta)"),"Débil",IF(AND(H78="Débil",I78="Débil (No se ejecuta)"),"Débil"," ")))))))))</f>
        <v xml:space="preserve"> </v>
      </c>
      <c r="K78" s="820" t="str">
        <f>IF(J78="Fuerte","NO",IF(J78=" "," ","SI"))</f>
        <v xml:space="preserve"> </v>
      </c>
    </row>
    <row r="79" spans="1:78" ht="28.5" x14ac:dyDescent="0.2">
      <c r="A79" s="805"/>
      <c r="B79" s="808"/>
      <c r="C79" s="805"/>
      <c r="D79" s="811"/>
      <c r="E79" s="102" t="s">
        <v>218</v>
      </c>
      <c r="F79" s="64" t="s">
        <v>178</v>
      </c>
      <c r="G79" s="63">
        <f>IF(F79="Adecuado",15,0)</f>
        <v>0</v>
      </c>
      <c r="H79" s="839"/>
      <c r="I79" s="841"/>
      <c r="J79" s="832"/>
      <c r="K79" s="833"/>
    </row>
    <row r="80" spans="1:78" ht="42.75" customHeight="1" x14ac:dyDescent="0.2">
      <c r="A80" s="805"/>
      <c r="B80" s="808"/>
      <c r="C80" s="805"/>
      <c r="D80" s="50" t="s">
        <v>219</v>
      </c>
      <c r="E80" s="102" t="s">
        <v>220</v>
      </c>
      <c r="F80" s="64" t="s">
        <v>178</v>
      </c>
      <c r="G80" s="63">
        <f>IF(F80="Oportuna",15,0)</f>
        <v>0</v>
      </c>
      <c r="H80" s="839"/>
      <c r="I80" s="841"/>
      <c r="J80" s="832"/>
      <c r="K80" s="833"/>
    </row>
    <row r="81" spans="1:78" ht="42.75" x14ac:dyDescent="0.2">
      <c r="A81" s="805"/>
      <c r="B81" s="808"/>
      <c r="C81" s="805"/>
      <c r="D81" s="50" t="s">
        <v>221</v>
      </c>
      <c r="E81" s="102" t="s">
        <v>222</v>
      </c>
      <c r="F81" s="219" t="s">
        <v>178</v>
      </c>
      <c r="G81" s="63">
        <f>IF(F81="Prevenir",15,IF(F81="Detectar",10,0))</f>
        <v>0</v>
      </c>
      <c r="H81" s="839"/>
      <c r="I81" s="841"/>
      <c r="J81" s="832"/>
      <c r="K81" s="833"/>
    </row>
    <row r="82" spans="1:78" ht="28.5" x14ac:dyDescent="0.2">
      <c r="A82" s="805"/>
      <c r="B82" s="808"/>
      <c r="C82" s="805"/>
      <c r="D82" s="50" t="s">
        <v>223</v>
      </c>
      <c r="E82" s="102" t="s">
        <v>224</v>
      </c>
      <c r="F82" s="64" t="s">
        <v>178</v>
      </c>
      <c r="G82" s="63">
        <f>IF(F82="Confiable",15,0)</f>
        <v>0</v>
      </c>
      <c r="H82" s="839"/>
      <c r="I82" s="841"/>
      <c r="J82" s="832"/>
      <c r="K82" s="833"/>
    </row>
    <row r="83" spans="1:78" ht="42.75" x14ac:dyDescent="0.2">
      <c r="A83" s="805"/>
      <c r="B83" s="808"/>
      <c r="C83" s="805"/>
      <c r="D83" s="50" t="s">
        <v>225</v>
      </c>
      <c r="E83" s="102" t="s">
        <v>226</v>
      </c>
      <c r="F83" s="219" t="s">
        <v>178</v>
      </c>
      <c r="G83" s="63">
        <f>IF(F83="Se investigan y se resuelven oportunamente",15,0)</f>
        <v>0</v>
      </c>
      <c r="H83" s="839"/>
      <c r="I83" s="841"/>
      <c r="J83" s="832"/>
      <c r="K83" s="833"/>
    </row>
    <row r="84" spans="1:78" ht="28.5" x14ac:dyDescent="0.2">
      <c r="A84" s="806"/>
      <c r="B84" s="809"/>
      <c r="C84" s="806"/>
      <c r="D84" s="45" t="s">
        <v>227</v>
      </c>
      <c r="E84" s="102" t="s">
        <v>228</v>
      </c>
      <c r="F84" s="64" t="s">
        <v>178</v>
      </c>
      <c r="G84" s="63">
        <f>IF(F84="Completa",10,IF(F84="Incompleta",5,0))</f>
        <v>0</v>
      </c>
      <c r="H84" s="840"/>
      <c r="I84" s="870"/>
      <c r="J84" s="868"/>
      <c r="K84" s="869"/>
    </row>
    <row r="85" spans="1:78" ht="15.75" thickBot="1" x14ac:dyDescent="0.25">
      <c r="A85" s="120"/>
      <c r="B85" s="121"/>
      <c r="C85" s="56"/>
      <c r="D85" s="57"/>
      <c r="E85" s="58" t="s">
        <v>229</v>
      </c>
      <c r="F85" s="16"/>
      <c r="G85" s="16">
        <f>SUM(G78:G84)</f>
        <v>0</v>
      </c>
      <c r="H85" s="128"/>
      <c r="I85" s="129"/>
      <c r="J85" s="129"/>
      <c r="K85" s="130"/>
    </row>
    <row r="86" spans="1:78" ht="15" thickBot="1" x14ac:dyDescent="0.25">
      <c r="A86" s="55"/>
      <c r="B86" s="61"/>
    </row>
    <row r="87" spans="1:78" s="54" customFormat="1" ht="30" customHeight="1" x14ac:dyDescent="0.25">
      <c r="A87" s="821" t="s">
        <v>87</v>
      </c>
      <c r="B87" s="823" t="s">
        <v>232</v>
      </c>
      <c r="C87" s="825" t="s">
        <v>205</v>
      </c>
      <c r="D87" s="827" t="s">
        <v>206</v>
      </c>
      <c r="E87" s="828"/>
      <c r="F87" s="828"/>
      <c r="G87" s="828"/>
      <c r="H87" s="829"/>
      <c r="I87" s="105" t="s">
        <v>207</v>
      </c>
      <c r="J87" s="830" t="s">
        <v>208</v>
      </c>
      <c r="K87" s="802" t="s">
        <v>209</v>
      </c>
    </row>
    <row r="88" spans="1:78" s="54" customFormat="1" ht="60.75" thickBot="1" x14ac:dyDescent="0.3">
      <c r="A88" s="822"/>
      <c r="B88" s="824"/>
      <c r="C88" s="826"/>
      <c r="D88" s="106" t="s">
        <v>210</v>
      </c>
      <c r="E88" s="51" t="s">
        <v>211</v>
      </c>
      <c r="F88" s="106" t="s">
        <v>212</v>
      </c>
      <c r="G88" s="106" t="s">
        <v>213</v>
      </c>
      <c r="H88" s="109" t="s">
        <v>230</v>
      </c>
      <c r="I88" s="52" t="s">
        <v>215</v>
      </c>
      <c r="J88" s="831"/>
      <c r="K88" s="803"/>
    </row>
    <row r="89" spans="1:78" ht="20.25" customHeight="1" x14ac:dyDescent="0.2">
      <c r="A89" s="804">
        <f>DESCRIPCION!A19</f>
        <v>0</v>
      </c>
      <c r="B89" s="807">
        <f>DESCRIPCION!D20</f>
        <v>0</v>
      </c>
      <c r="C89" s="804"/>
      <c r="D89" s="810" t="s">
        <v>216</v>
      </c>
      <c r="E89" s="124" t="s">
        <v>217</v>
      </c>
      <c r="F89" s="67" t="s">
        <v>178</v>
      </c>
      <c r="G89" s="125">
        <f>IF(F89="Asignado",15,0)</f>
        <v>0</v>
      </c>
      <c r="H89" s="812" t="str">
        <f>IF(AND(G96&gt;0,G96&lt;=85),"Débil",IF(AND(G96&gt;85,G96&lt;=95),"Moderado",IF(G96&gt;96,"Fuerte"," ")))</f>
        <v xml:space="preserve"> </v>
      </c>
      <c r="I89" s="815" t="s">
        <v>178</v>
      </c>
      <c r="J89" s="812" t="str">
        <f>IF(AND(H89="Fuerte",I89="Fuerte (Siempre se Ejecuta)"),"Fuerte",IF(AND(H89="Fuerte",I89="Moderado (Algunas veces se ejecuta)"),"Moderado",IF(AND(H89="Fuerte",I89="Débil (No se ejecuta)"),"Débil",IF(AND(H89="Moderado",I89="Fuerte (Siempre se Ejecuta)"),"Moderado",IF(AND(H89="Moderado",I89="Moderado (Algunas veces se ejecuta)"),"Moderado",IF(AND(H89="Moderado",I89="Débil (No se ejecuta)"),"Débil",IF(AND(H89="Débil",I89="Fuerte (Siempre se Ejecuta)"),"Débil",IF(AND(H89="Débil",I89="Moderado (Algunas veces se ejecuta)"),"Débil",IF(AND(H89="Débil",I89="Débil (No se ejecuta)"),"Débil"," ")))))))))</f>
        <v xml:space="preserve"> </v>
      </c>
      <c r="K89" s="818" t="str">
        <f>IF(J89="Fuerte","NO",IF(J89=" "," ","SI"))</f>
        <v xml:space="preserve"> </v>
      </c>
    </row>
    <row r="90" spans="1:78" ht="28.5" x14ac:dyDescent="0.2">
      <c r="A90" s="805"/>
      <c r="B90" s="808"/>
      <c r="C90" s="805"/>
      <c r="D90" s="811"/>
      <c r="E90" s="102" t="s">
        <v>218</v>
      </c>
      <c r="F90" s="64" t="s">
        <v>178</v>
      </c>
      <c r="G90" s="63">
        <f>IF(F90="Adecuado",15,0)</f>
        <v>0</v>
      </c>
      <c r="H90" s="813"/>
      <c r="I90" s="816"/>
      <c r="J90" s="813"/>
      <c r="K90" s="819"/>
    </row>
    <row r="91" spans="1:78" ht="42.75" x14ac:dyDescent="0.2">
      <c r="A91" s="805"/>
      <c r="B91" s="808"/>
      <c r="C91" s="805"/>
      <c r="D91" s="50" t="s">
        <v>219</v>
      </c>
      <c r="E91" s="102" t="s">
        <v>220</v>
      </c>
      <c r="F91" s="64" t="s">
        <v>178</v>
      </c>
      <c r="G91" s="63">
        <f>IF(F91="Oportuna",15,0)</f>
        <v>0</v>
      </c>
      <c r="H91" s="813"/>
      <c r="I91" s="816"/>
      <c r="J91" s="813"/>
      <c r="K91" s="819"/>
    </row>
    <row r="92" spans="1:78" ht="42.75" x14ac:dyDescent="0.2">
      <c r="A92" s="805"/>
      <c r="B92" s="808"/>
      <c r="C92" s="805"/>
      <c r="D92" s="50" t="s">
        <v>221</v>
      </c>
      <c r="E92" s="102" t="s">
        <v>222</v>
      </c>
      <c r="F92" s="219" t="s">
        <v>178</v>
      </c>
      <c r="G92" s="63">
        <f>IF(F92="Prevenir",15,IF(F92="Detectar",10,0))</f>
        <v>0</v>
      </c>
      <c r="H92" s="813"/>
      <c r="I92" s="816"/>
      <c r="J92" s="813"/>
      <c r="K92" s="819"/>
    </row>
    <row r="93" spans="1:78" ht="28.5" x14ac:dyDescent="0.2">
      <c r="A93" s="805"/>
      <c r="B93" s="808"/>
      <c r="C93" s="805"/>
      <c r="D93" s="50" t="s">
        <v>223</v>
      </c>
      <c r="E93" s="102" t="s">
        <v>224</v>
      </c>
      <c r="F93" s="64" t="s">
        <v>178</v>
      </c>
      <c r="G93" s="63">
        <f>IF(F93="Confiable",15,0)</f>
        <v>0</v>
      </c>
      <c r="H93" s="813"/>
      <c r="I93" s="816"/>
      <c r="J93" s="813"/>
      <c r="K93" s="819"/>
    </row>
    <row r="94" spans="1:78" ht="42.75" x14ac:dyDescent="0.2">
      <c r="A94" s="805"/>
      <c r="B94" s="808"/>
      <c r="C94" s="805"/>
      <c r="D94" s="50" t="s">
        <v>225</v>
      </c>
      <c r="E94" s="102" t="s">
        <v>226</v>
      </c>
      <c r="F94" s="219" t="s">
        <v>178</v>
      </c>
      <c r="G94" s="63">
        <f>IF(F94="Se investigan y se resuelven oportunamente",15,0)</f>
        <v>0</v>
      </c>
      <c r="H94" s="813"/>
      <c r="I94" s="816"/>
      <c r="J94" s="813"/>
      <c r="K94" s="819"/>
    </row>
    <row r="95" spans="1:78" ht="28.5" x14ac:dyDescent="0.2">
      <c r="A95" s="806"/>
      <c r="B95" s="809"/>
      <c r="C95" s="806"/>
      <c r="D95" s="45" t="s">
        <v>227</v>
      </c>
      <c r="E95" s="102" t="s">
        <v>228</v>
      </c>
      <c r="F95" s="64" t="s">
        <v>178</v>
      </c>
      <c r="G95" s="63">
        <f>IF(F95="Completa",10,IF(F95="Incompleta",5,0))</f>
        <v>0</v>
      </c>
      <c r="H95" s="814"/>
      <c r="I95" s="817"/>
      <c r="J95" s="814"/>
      <c r="K95" s="820"/>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row>
    <row r="96" spans="1:78" s="60" customFormat="1" ht="15.75" thickBot="1" x14ac:dyDescent="0.25">
      <c r="A96" s="120"/>
      <c r="B96" s="121"/>
      <c r="C96" s="56"/>
      <c r="D96" s="57"/>
      <c r="E96" s="58" t="s">
        <v>229</v>
      </c>
      <c r="F96" s="16"/>
      <c r="G96" s="16">
        <f>SUM(G89:G95)</f>
        <v>0</v>
      </c>
      <c r="H96" s="128"/>
      <c r="I96" s="129"/>
      <c r="J96" s="129"/>
      <c r="K96" s="130"/>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row>
    <row r="97" spans="1:78" ht="15" thickBot="1" x14ac:dyDescent="0.25">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row>
    <row r="98" spans="1:78" s="53" customFormat="1" ht="30" customHeight="1" x14ac:dyDescent="0.25">
      <c r="A98" s="821" t="s">
        <v>87</v>
      </c>
      <c r="B98" s="823" t="s">
        <v>232</v>
      </c>
      <c r="C98" s="825" t="s">
        <v>205</v>
      </c>
      <c r="D98" s="827" t="s">
        <v>206</v>
      </c>
      <c r="E98" s="828"/>
      <c r="F98" s="828"/>
      <c r="G98" s="828"/>
      <c r="H98" s="829"/>
      <c r="I98" s="105" t="s">
        <v>207</v>
      </c>
      <c r="J98" s="830" t="s">
        <v>208</v>
      </c>
      <c r="K98" s="802" t="s">
        <v>209</v>
      </c>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row>
    <row r="99" spans="1:78" s="54" customFormat="1" ht="60.75" thickBot="1" x14ac:dyDescent="0.3">
      <c r="A99" s="822"/>
      <c r="B99" s="824"/>
      <c r="C99" s="826"/>
      <c r="D99" s="106" t="s">
        <v>210</v>
      </c>
      <c r="E99" s="51" t="s">
        <v>211</v>
      </c>
      <c r="F99" s="106" t="s">
        <v>212</v>
      </c>
      <c r="G99" s="106" t="s">
        <v>213</v>
      </c>
      <c r="H99" s="109" t="s">
        <v>230</v>
      </c>
      <c r="I99" s="52" t="s">
        <v>215</v>
      </c>
      <c r="J99" s="831"/>
      <c r="K99" s="803"/>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row>
    <row r="100" spans="1:78" ht="20.25" customHeight="1" x14ac:dyDescent="0.2">
      <c r="A100" s="804">
        <f>DESCRIPCION!A19</f>
        <v>0</v>
      </c>
      <c r="B100" s="807">
        <f>DESCRIPCION!D21</f>
        <v>0</v>
      </c>
      <c r="C100" s="804"/>
      <c r="D100" s="810" t="s">
        <v>216</v>
      </c>
      <c r="E100" s="124" t="s">
        <v>217</v>
      </c>
      <c r="F100" s="67" t="s">
        <v>178</v>
      </c>
      <c r="G100" s="125">
        <f>IF(F100="Asignado",15,0)</f>
        <v>0</v>
      </c>
      <c r="H100" s="812" t="str">
        <f>IF(AND(G107&gt;0,G107&lt;=85),"Débil",IF(AND(G107&gt;85,G107&lt;=95),"Moderado",IF(G107&gt;96,"Fuerte"," ")))</f>
        <v xml:space="preserve"> </v>
      </c>
      <c r="I100" s="815" t="s">
        <v>178</v>
      </c>
      <c r="J100" s="812" t="str">
        <f>IF(AND(H100="Fuerte",I100="Fuerte (Siempre se Ejecuta)"),"Fuerte",IF(AND(H100="Fuerte",I100="Moderado (Algunas veces se ejecuta)"),"Moderado",IF(AND(H100="Fuerte",I100="Débil (No se ejecuta)"),"Débil",IF(AND(H100="Moderado",I100="Fuerte (Siempre se Ejecuta)"),"Moderado",IF(AND(H100="Moderado",I100="Moderado (Algunas veces se ejecuta)"),"Moderado",IF(AND(H100="Moderado",I100="Débil (No se ejecuta)"),"Débil",IF(AND(H100="Débil",I100="Fuerte (Siempre se Ejecuta)"),"Débil",IF(AND(H100="Débil",I100="Moderado (Algunas veces se ejecuta)"),"Débil",IF(AND(H100="Débil",I100="Débil (No se ejecuta)"),"Débil"," ")))))))))</f>
        <v xml:space="preserve"> </v>
      </c>
      <c r="K100" s="818" t="str">
        <f>IF(J100="Fuerte","NO",IF(J100=" "," ","SI"))</f>
        <v xml:space="preserve"> </v>
      </c>
    </row>
    <row r="101" spans="1:78" ht="28.5" x14ac:dyDescent="0.2">
      <c r="A101" s="805"/>
      <c r="B101" s="808"/>
      <c r="C101" s="805"/>
      <c r="D101" s="811"/>
      <c r="E101" s="102" t="s">
        <v>218</v>
      </c>
      <c r="F101" s="64" t="s">
        <v>178</v>
      </c>
      <c r="G101" s="63">
        <f>IF(F101="Adecuado",15,0)</f>
        <v>0</v>
      </c>
      <c r="H101" s="813"/>
      <c r="I101" s="816"/>
      <c r="J101" s="813"/>
      <c r="K101" s="819"/>
    </row>
    <row r="102" spans="1:78" ht="42.75" x14ac:dyDescent="0.2">
      <c r="A102" s="805"/>
      <c r="B102" s="808"/>
      <c r="C102" s="805"/>
      <c r="D102" s="50" t="s">
        <v>219</v>
      </c>
      <c r="E102" s="102" t="s">
        <v>220</v>
      </c>
      <c r="F102" s="64" t="s">
        <v>178</v>
      </c>
      <c r="G102" s="63">
        <f>IF(F102="Oportuna",15,0)</f>
        <v>0</v>
      </c>
      <c r="H102" s="813"/>
      <c r="I102" s="816"/>
      <c r="J102" s="813"/>
      <c r="K102" s="819"/>
    </row>
    <row r="103" spans="1:78" ht="42.75" x14ac:dyDescent="0.2">
      <c r="A103" s="805"/>
      <c r="B103" s="808"/>
      <c r="C103" s="805"/>
      <c r="D103" s="50" t="s">
        <v>221</v>
      </c>
      <c r="E103" s="102" t="s">
        <v>222</v>
      </c>
      <c r="F103" s="219" t="s">
        <v>178</v>
      </c>
      <c r="G103" s="63">
        <f>IF(F103="Prevenir",15,IF(F103="Detectar",10,0))</f>
        <v>0</v>
      </c>
      <c r="H103" s="813"/>
      <c r="I103" s="816"/>
      <c r="J103" s="813"/>
      <c r="K103" s="819"/>
    </row>
    <row r="104" spans="1:78" ht="28.5" x14ac:dyDescent="0.2">
      <c r="A104" s="805"/>
      <c r="B104" s="808"/>
      <c r="C104" s="805"/>
      <c r="D104" s="50" t="s">
        <v>223</v>
      </c>
      <c r="E104" s="102" t="s">
        <v>224</v>
      </c>
      <c r="F104" s="64" t="s">
        <v>178</v>
      </c>
      <c r="G104" s="63">
        <f>IF(F104="Confiable",15,0)</f>
        <v>0</v>
      </c>
      <c r="H104" s="813"/>
      <c r="I104" s="816"/>
      <c r="J104" s="813"/>
      <c r="K104" s="819"/>
    </row>
    <row r="105" spans="1:78" ht="42.75" x14ac:dyDescent="0.2">
      <c r="A105" s="805"/>
      <c r="B105" s="808"/>
      <c r="C105" s="805"/>
      <c r="D105" s="50" t="s">
        <v>225</v>
      </c>
      <c r="E105" s="102" t="s">
        <v>226</v>
      </c>
      <c r="F105" s="219" t="s">
        <v>178</v>
      </c>
      <c r="G105" s="63">
        <f>IF(F105="Se investigan y se resuelven oportunamente",15,0)</f>
        <v>0</v>
      </c>
      <c r="H105" s="813"/>
      <c r="I105" s="816"/>
      <c r="J105" s="813"/>
      <c r="K105" s="819"/>
    </row>
    <row r="106" spans="1:78" ht="28.5" x14ac:dyDescent="0.2">
      <c r="A106" s="806"/>
      <c r="B106" s="809"/>
      <c r="C106" s="806"/>
      <c r="D106" s="45" t="s">
        <v>227</v>
      </c>
      <c r="E106" s="102" t="s">
        <v>228</v>
      </c>
      <c r="F106" s="64" t="s">
        <v>178</v>
      </c>
      <c r="G106" s="63">
        <f>IF(F106="Completa",10,IF(F106="Incompleta",5,0))</f>
        <v>0</v>
      </c>
      <c r="H106" s="814"/>
      <c r="I106" s="817"/>
      <c r="J106" s="814"/>
      <c r="K106" s="820"/>
    </row>
    <row r="107" spans="1:78" ht="15.75" thickBot="1" x14ac:dyDescent="0.25">
      <c r="A107" s="120"/>
      <c r="B107" s="121"/>
      <c r="C107" s="56"/>
      <c r="D107" s="57"/>
      <c r="E107" s="58" t="s">
        <v>229</v>
      </c>
      <c r="F107" s="16"/>
      <c r="G107" s="16">
        <f>SUM(G100:G106)</f>
        <v>0</v>
      </c>
      <c r="H107" s="128"/>
      <c r="I107" s="129"/>
      <c r="J107" s="129"/>
      <c r="K107" s="130"/>
    </row>
    <row r="108" spans="1:78" ht="15" thickBot="1" x14ac:dyDescent="0.25">
      <c r="A108" s="55"/>
      <c r="B108" s="61"/>
    </row>
    <row r="109" spans="1:78" s="54" customFormat="1" ht="30" customHeight="1" x14ac:dyDescent="0.25">
      <c r="A109" s="821" t="s">
        <v>87</v>
      </c>
      <c r="B109" s="823" t="s">
        <v>232</v>
      </c>
      <c r="C109" s="825" t="s">
        <v>205</v>
      </c>
      <c r="D109" s="827" t="s">
        <v>206</v>
      </c>
      <c r="E109" s="828"/>
      <c r="F109" s="828"/>
      <c r="G109" s="828"/>
      <c r="H109" s="829"/>
      <c r="I109" s="105" t="s">
        <v>207</v>
      </c>
      <c r="J109" s="830" t="s">
        <v>208</v>
      </c>
      <c r="K109" s="802" t="s">
        <v>209</v>
      </c>
    </row>
    <row r="110" spans="1:78" s="54" customFormat="1" ht="60.75" thickBot="1" x14ac:dyDescent="0.3">
      <c r="A110" s="822"/>
      <c r="B110" s="824"/>
      <c r="C110" s="826"/>
      <c r="D110" s="106" t="s">
        <v>210</v>
      </c>
      <c r="E110" s="51" t="s">
        <v>211</v>
      </c>
      <c r="F110" s="106" t="s">
        <v>212</v>
      </c>
      <c r="G110" s="106" t="s">
        <v>213</v>
      </c>
      <c r="H110" s="109" t="s">
        <v>230</v>
      </c>
      <c r="I110" s="52" t="s">
        <v>215</v>
      </c>
      <c r="J110" s="831"/>
      <c r="K110" s="803"/>
    </row>
    <row r="111" spans="1:78" ht="20.25" customHeight="1" x14ac:dyDescent="0.2">
      <c r="A111" s="804" t="str">
        <f>DESCRIPCION!A22</f>
        <v>e</v>
      </c>
      <c r="B111" s="807">
        <f>DESCRIPCION!D22</f>
        <v>0</v>
      </c>
      <c r="C111" s="804"/>
      <c r="D111" s="810" t="s">
        <v>216</v>
      </c>
      <c r="E111" s="124" t="s">
        <v>217</v>
      </c>
      <c r="F111" s="67" t="s">
        <v>178</v>
      </c>
      <c r="G111" s="125">
        <f>IF(F111="Asignado",15,0)</f>
        <v>0</v>
      </c>
      <c r="H111" s="812" t="str">
        <f>IF(AND(G118&gt;0,G118&lt;=85),"Débil",IF(AND(G118&gt;85,G118&lt;=95),"Moderado",IF(G118&gt;96,"Fuerte"," ")))</f>
        <v xml:space="preserve"> </v>
      </c>
      <c r="I111" s="815" t="s">
        <v>178</v>
      </c>
      <c r="J111" s="812" t="str">
        <f>IF(AND(H111="Fuerte",I111="Fuerte (Siempre se Ejecuta)"),"Fuerte",IF(AND(H111="Fuerte",I111="Moderado (Algunas veces se ejecuta)"),"Moderado",IF(AND(H111="Fuerte",I111="Débil (No se ejecuta)"),"Débil",IF(AND(H111="Moderado",I111="Fuerte (Siempre se Ejecuta)"),"Moderado",IF(AND(H111="Moderado",I111="Moderado (Algunas veces se ejecuta)"),"Moderado",IF(AND(H111="Moderado",I111="Débil (No se ejecuta)"),"Débil",IF(AND(H111="Débil",I111="Fuerte (Siempre se Ejecuta)"),"Débil",IF(AND(H111="Débil",I111="Moderado (Algunas veces se ejecuta)"),"Débil",IF(AND(H111="Débil",I111="Débil (No se ejecuta)"),"Débil"," ")))))))))</f>
        <v xml:space="preserve"> </v>
      </c>
      <c r="K111" s="818" t="str">
        <f>IF(J111="Fuerte","NO",IF(J111=" "," ","SI"))</f>
        <v xml:space="preserve"> </v>
      </c>
    </row>
    <row r="112" spans="1:78" ht="28.5" x14ac:dyDescent="0.2">
      <c r="A112" s="805"/>
      <c r="B112" s="808"/>
      <c r="C112" s="805"/>
      <c r="D112" s="811"/>
      <c r="E112" s="102" t="s">
        <v>218</v>
      </c>
      <c r="F112" s="64" t="s">
        <v>178</v>
      </c>
      <c r="G112" s="63">
        <f>IF(F112="Adecuado",15,0)</f>
        <v>0</v>
      </c>
      <c r="H112" s="813"/>
      <c r="I112" s="816"/>
      <c r="J112" s="813"/>
      <c r="K112" s="819"/>
    </row>
    <row r="113" spans="1:98" ht="42.75" x14ac:dyDescent="0.2">
      <c r="A113" s="805"/>
      <c r="B113" s="808"/>
      <c r="C113" s="805"/>
      <c r="D113" s="50" t="s">
        <v>219</v>
      </c>
      <c r="E113" s="102" t="s">
        <v>220</v>
      </c>
      <c r="F113" s="64" t="s">
        <v>178</v>
      </c>
      <c r="G113" s="63">
        <f>IF(F113="Oportuna",15,0)</f>
        <v>0</v>
      </c>
      <c r="H113" s="813"/>
      <c r="I113" s="816"/>
      <c r="J113" s="813"/>
      <c r="K113" s="819"/>
    </row>
    <row r="114" spans="1:98" ht="42.75" x14ac:dyDescent="0.2">
      <c r="A114" s="805"/>
      <c r="B114" s="808"/>
      <c r="C114" s="805"/>
      <c r="D114" s="50" t="s">
        <v>221</v>
      </c>
      <c r="E114" s="102" t="s">
        <v>222</v>
      </c>
      <c r="F114" s="219" t="s">
        <v>178</v>
      </c>
      <c r="G114" s="63">
        <f>IF(F114="Prevenir",15,IF(F114="Detectar",10,0))</f>
        <v>0</v>
      </c>
      <c r="H114" s="813"/>
      <c r="I114" s="816"/>
      <c r="J114" s="813"/>
      <c r="K114" s="819"/>
    </row>
    <row r="115" spans="1:98" ht="28.5" x14ac:dyDescent="0.2">
      <c r="A115" s="805"/>
      <c r="B115" s="808"/>
      <c r="C115" s="805"/>
      <c r="D115" s="50" t="s">
        <v>223</v>
      </c>
      <c r="E115" s="102" t="s">
        <v>224</v>
      </c>
      <c r="F115" s="64" t="s">
        <v>178</v>
      </c>
      <c r="G115" s="63">
        <f>IF(F115="Confiable",15,0)</f>
        <v>0</v>
      </c>
      <c r="H115" s="813"/>
      <c r="I115" s="816"/>
      <c r="J115" s="813"/>
      <c r="K115" s="819"/>
    </row>
    <row r="116" spans="1:98" ht="42.75" x14ac:dyDescent="0.2">
      <c r="A116" s="805"/>
      <c r="B116" s="808"/>
      <c r="C116" s="805"/>
      <c r="D116" s="50" t="s">
        <v>225</v>
      </c>
      <c r="E116" s="102" t="s">
        <v>226</v>
      </c>
      <c r="F116" s="219" t="s">
        <v>178</v>
      </c>
      <c r="G116" s="63">
        <f>IF(F116="Se investigan y se resuelven oportunamente",15,0)</f>
        <v>0</v>
      </c>
      <c r="H116" s="813"/>
      <c r="I116" s="816"/>
      <c r="J116" s="813"/>
      <c r="K116" s="819"/>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row>
    <row r="117" spans="1:98" ht="28.5" x14ac:dyDescent="0.2">
      <c r="A117" s="806"/>
      <c r="B117" s="809"/>
      <c r="C117" s="806"/>
      <c r="D117" s="45" t="s">
        <v>227</v>
      </c>
      <c r="E117" s="102" t="s">
        <v>228</v>
      </c>
      <c r="F117" s="64" t="s">
        <v>178</v>
      </c>
      <c r="G117" s="63">
        <f>IF(F117="Completa",10,IF(F117="Incompleta",5,0))</f>
        <v>0</v>
      </c>
      <c r="H117" s="814"/>
      <c r="I117" s="817"/>
      <c r="J117" s="814"/>
      <c r="K117" s="820"/>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row>
    <row r="118" spans="1:98" s="60" customFormat="1" ht="15.75" thickBot="1" x14ac:dyDescent="0.25">
      <c r="A118" s="120"/>
      <c r="B118" s="121"/>
      <c r="C118" s="56"/>
      <c r="D118" s="57"/>
      <c r="E118" s="58" t="s">
        <v>229</v>
      </c>
      <c r="F118" s="16"/>
      <c r="G118" s="16">
        <f>SUM(G111:G117)</f>
        <v>0</v>
      </c>
      <c r="H118" s="128"/>
      <c r="I118" s="129"/>
      <c r="J118" s="129"/>
      <c r="K118" s="130"/>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row>
    <row r="119" spans="1:98" ht="15" thickBot="1" x14ac:dyDescent="0.25">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row>
    <row r="120" spans="1:98" ht="30" x14ac:dyDescent="0.2">
      <c r="A120" s="821" t="s">
        <v>87</v>
      </c>
      <c r="B120" s="823" t="s">
        <v>232</v>
      </c>
      <c r="C120" s="825" t="s">
        <v>205</v>
      </c>
      <c r="D120" s="827" t="s">
        <v>206</v>
      </c>
      <c r="E120" s="828"/>
      <c r="F120" s="828"/>
      <c r="G120" s="828"/>
      <c r="H120" s="829"/>
      <c r="I120" s="105" t="s">
        <v>207</v>
      </c>
      <c r="J120" s="830" t="s">
        <v>208</v>
      </c>
      <c r="K120" s="802" t="s">
        <v>209</v>
      </c>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row>
    <row r="121" spans="1:98" ht="60.75" thickBot="1" x14ac:dyDescent="0.25">
      <c r="A121" s="822"/>
      <c r="B121" s="824"/>
      <c r="C121" s="826"/>
      <c r="D121" s="106" t="s">
        <v>210</v>
      </c>
      <c r="E121" s="51" t="s">
        <v>211</v>
      </c>
      <c r="F121" s="106" t="s">
        <v>212</v>
      </c>
      <c r="G121" s="106" t="s">
        <v>213</v>
      </c>
      <c r="H121" s="109" t="s">
        <v>230</v>
      </c>
      <c r="I121" s="52" t="s">
        <v>215</v>
      </c>
      <c r="J121" s="831"/>
      <c r="K121" s="803"/>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row>
    <row r="122" spans="1:98" x14ac:dyDescent="0.2">
      <c r="A122" s="804" t="str">
        <f>DESCRIPCION!A22</f>
        <v>e</v>
      </c>
      <c r="B122" s="807">
        <f>DESCRIPCION!D23</f>
        <v>0</v>
      </c>
      <c r="C122" s="804"/>
      <c r="D122" s="810" t="s">
        <v>216</v>
      </c>
      <c r="E122" s="124" t="s">
        <v>217</v>
      </c>
      <c r="F122" s="67" t="s">
        <v>178</v>
      </c>
      <c r="G122" s="125">
        <f>IF(F122="Asignado",15,0)</f>
        <v>0</v>
      </c>
      <c r="H122" s="812" t="str">
        <f>IF(AND(G129&gt;0,G129&lt;=85),"Débil",IF(AND(G129&gt;85,G129&lt;=95),"Moderado",IF(G129&gt;96,"Fuerte"," ")))</f>
        <v xml:space="preserve"> </v>
      </c>
      <c r="I122" s="815" t="s">
        <v>178</v>
      </c>
      <c r="J122" s="812" t="str">
        <f>IF(AND(H122="Fuerte",I122="Fuerte (Siempre se Ejecuta)"),"Fuerte",IF(AND(H122="Fuerte",I122="Moderado (Algunas veces se ejecuta)"),"Moderado",IF(AND(H122="Fuerte",I122="Débil (No se ejecuta)"),"Débil",IF(AND(H122="Moderado",I122="Fuerte (Siempre se Ejecuta)"),"Moderado",IF(AND(H122="Moderado",I122="Moderado (Algunas veces se ejecuta)"),"Moderado",IF(AND(H122="Moderado",I122="Débil (No se ejecuta)"),"Débil",IF(AND(H122="Débil",I122="Fuerte (Siempre se Ejecuta)"),"Débil",IF(AND(H122="Débil",I122="Moderado (Algunas veces se ejecuta)"),"Débil",IF(AND(H122="Débil",I122="Débil (No se ejecuta)"),"Débil"," ")))))))))</f>
        <v xml:space="preserve"> </v>
      </c>
      <c r="K122" s="818" t="str">
        <f>IF(J122="Fuerte","NO",IF(J122=" "," ","SI"))</f>
        <v xml:space="preserve"> </v>
      </c>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row>
    <row r="123" spans="1:98" ht="28.5" x14ac:dyDescent="0.2">
      <c r="A123" s="805"/>
      <c r="B123" s="808"/>
      <c r="C123" s="805"/>
      <c r="D123" s="811"/>
      <c r="E123" s="102" t="s">
        <v>218</v>
      </c>
      <c r="F123" s="64" t="s">
        <v>178</v>
      </c>
      <c r="G123" s="63">
        <f>IF(F123="Adecuado",15,0)</f>
        <v>0</v>
      </c>
      <c r="H123" s="813"/>
      <c r="I123" s="816"/>
      <c r="J123" s="813"/>
      <c r="K123" s="819"/>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row>
    <row r="124" spans="1:98" ht="42.75" x14ac:dyDescent="0.2">
      <c r="A124" s="805"/>
      <c r="B124" s="808"/>
      <c r="C124" s="805"/>
      <c r="D124" s="50" t="s">
        <v>219</v>
      </c>
      <c r="E124" s="102" t="s">
        <v>220</v>
      </c>
      <c r="F124" s="64" t="s">
        <v>178</v>
      </c>
      <c r="G124" s="63">
        <f>IF(F124="Oportuna",15,0)</f>
        <v>0</v>
      </c>
      <c r="H124" s="813"/>
      <c r="I124" s="816"/>
      <c r="J124" s="813"/>
      <c r="K124" s="819"/>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row>
    <row r="125" spans="1:98" ht="42.75" x14ac:dyDescent="0.2">
      <c r="A125" s="805"/>
      <c r="B125" s="808"/>
      <c r="C125" s="805"/>
      <c r="D125" s="50" t="s">
        <v>221</v>
      </c>
      <c r="E125" s="102" t="s">
        <v>222</v>
      </c>
      <c r="F125" s="219" t="s">
        <v>178</v>
      </c>
      <c r="G125" s="63">
        <f>IF(F125="Prevenir",15,IF(F125="Detectar",10,0))</f>
        <v>0</v>
      </c>
      <c r="H125" s="813"/>
      <c r="I125" s="816"/>
      <c r="J125" s="813"/>
      <c r="K125" s="819"/>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row>
    <row r="126" spans="1:98" ht="28.5" x14ac:dyDescent="0.2">
      <c r="A126" s="805"/>
      <c r="B126" s="808"/>
      <c r="C126" s="805"/>
      <c r="D126" s="50" t="s">
        <v>223</v>
      </c>
      <c r="E126" s="102" t="s">
        <v>224</v>
      </c>
      <c r="F126" s="64" t="s">
        <v>178</v>
      </c>
      <c r="G126" s="63">
        <f>IF(F126="Confiable",15,0)</f>
        <v>0</v>
      </c>
      <c r="H126" s="813"/>
      <c r="I126" s="816"/>
      <c r="J126" s="813"/>
      <c r="K126" s="819"/>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row>
    <row r="127" spans="1:98" ht="42.75" x14ac:dyDescent="0.2">
      <c r="A127" s="805"/>
      <c r="B127" s="808"/>
      <c r="C127" s="805"/>
      <c r="D127" s="50" t="s">
        <v>225</v>
      </c>
      <c r="E127" s="102" t="s">
        <v>226</v>
      </c>
      <c r="F127" s="219" t="s">
        <v>178</v>
      </c>
      <c r="G127" s="63">
        <f>IF(F127="Se investigan y se resuelven oportunamente",15,0)</f>
        <v>0</v>
      </c>
      <c r="H127" s="813"/>
      <c r="I127" s="816"/>
      <c r="J127" s="813"/>
      <c r="K127" s="819"/>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row>
    <row r="128" spans="1:98" ht="28.5" x14ac:dyDescent="0.2">
      <c r="A128" s="806"/>
      <c r="B128" s="809"/>
      <c r="C128" s="806"/>
      <c r="D128" s="45" t="s">
        <v>227</v>
      </c>
      <c r="E128" s="102" t="s">
        <v>228</v>
      </c>
      <c r="F128" s="64" t="s">
        <v>178</v>
      </c>
      <c r="G128" s="63">
        <f>IF(F128="Completa",10,IF(F128="Incompleta",5,0))</f>
        <v>0</v>
      </c>
      <c r="H128" s="814"/>
      <c r="I128" s="817"/>
      <c r="J128" s="814"/>
      <c r="K128" s="820"/>
    </row>
    <row r="129" spans="1:11" ht="15.75" thickBot="1" x14ac:dyDescent="0.25">
      <c r="A129" s="120"/>
      <c r="B129" s="121"/>
      <c r="C129" s="56"/>
      <c r="D129" s="57"/>
      <c r="E129" s="58" t="s">
        <v>229</v>
      </c>
      <c r="F129" s="16"/>
      <c r="G129" s="16">
        <f>SUM(G122:G128)</f>
        <v>0</v>
      </c>
      <c r="H129" s="128"/>
      <c r="I129" s="129"/>
      <c r="J129" s="129"/>
      <c r="K129" s="130"/>
    </row>
    <row r="130" spans="1:11" ht="15" thickBot="1" x14ac:dyDescent="0.25"/>
    <row r="131" spans="1:11" ht="30" customHeight="1" x14ac:dyDescent="0.2">
      <c r="A131" s="821" t="s">
        <v>87</v>
      </c>
      <c r="B131" s="823" t="s">
        <v>232</v>
      </c>
      <c r="C131" s="825" t="s">
        <v>205</v>
      </c>
      <c r="D131" s="827" t="s">
        <v>206</v>
      </c>
      <c r="E131" s="828"/>
      <c r="F131" s="828"/>
      <c r="G131" s="828"/>
      <c r="H131" s="829"/>
      <c r="I131" s="105" t="s">
        <v>207</v>
      </c>
      <c r="J131" s="830" t="s">
        <v>208</v>
      </c>
      <c r="K131" s="802" t="s">
        <v>209</v>
      </c>
    </row>
    <row r="132" spans="1:11" ht="60.75" thickBot="1" x14ac:dyDescent="0.25">
      <c r="A132" s="822"/>
      <c r="B132" s="824"/>
      <c r="C132" s="826"/>
      <c r="D132" s="106" t="s">
        <v>210</v>
      </c>
      <c r="E132" s="51" t="s">
        <v>211</v>
      </c>
      <c r="F132" s="106" t="s">
        <v>212</v>
      </c>
      <c r="G132" s="106" t="s">
        <v>213</v>
      </c>
      <c r="H132" s="109" t="s">
        <v>230</v>
      </c>
      <c r="I132" s="52" t="s">
        <v>215</v>
      </c>
      <c r="J132" s="831"/>
      <c r="K132" s="803"/>
    </row>
    <row r="133" spans="1:11" ht="14.25" customHeight="1" x14ac:dyDescent="0.2">
      <c r="A133" s="804" t="str">
        <f>DESCRIPCION!A22</f>
        <v>e</v>
      </c>
      <c r="B133" s="807">
        <f>DESCRIPCION!D24</f>
        <v>0</v>
      </c>
      <c r="C133" s="804"/>
      <c r="D133" s="810" t="s">
        <v>216</v>
      </c>
      <c r="E133" s="124" t="s">
        <v>217</v>
      </c>
      <c r="F133" s="67" t="s">
        <v>178</v>
      </c>
      <c r="G133" s="125">
        <f>IF(F133="Asignado",15,0)</f>
        <v>0</v>
      </c>
      <c r="H133" s="812" t="str">
        <f>IF(AND(G140&gt;0,G140&lt;=85),"Débil",IF(AND(G140&gt;85,G140&lt;=95),"Moderado",IF(G140&gt;96,"Fuerte"," ")))</f>
        <v xml:space="preserve"> </v>
      </c>
      <c r="I133" s="815" t="s">
        <v>178</v>
      </c>
      <c r="J133" s="812" t="str">
        <f>IF(AND(H133="Fuerte",I133="Fuerte (Siempre se Ejecuta)"),"Fuerte",IF(AND(H133="Fuerte",I133="Moderado (Algunas veces se ejecuta)"),"Moderado",IF(AND(H133="Fuerte",I133="Débil (No se ejecuta)"),"Débil",IF(AND(H133="Moderado",I133="Fuerte (Siempre se Ejecuta)"),"Moderado",IF(AND(H133="Moderado",I133="Moderado (Algunas veces se ejecuta)"),"Moderado",IF(AND(H133="Moderado",I133="Débil (No se ejecuta)"),"Débil",IF(AND(H133="Débil",I133="Fuerte (Siempre se Ejecuta)"),"Débil",IF(AND(H133="Débil",I133="Moderado (Algunas veces se ejecuta)"),"Débil",IF(AND(H133="Débil",I133="Débil (No se ejecuta)"),"Débil"," ")))))))))</f>
        <v xml:space="preserve"> </v>
      </c>
      <c r="K133" s="818" t="str">
        <f>IF(J133="Fuerte","NO",IF(J133=" "," ","SI"))</f>
        <v xml:space="preserve"> </v>
      </c>
    </row>
    <row r="134" spans="1:11" ht="28.5" x14ac:dyDescent="0.2">
      <c r="A134" s="805"/>
      <c r="B134" s="808"/>
      <c r="C134" s="805"/>
      <c r="D134" s="811"/>
      <c r="E134" s="102" t="s">
        <v>218</v>
      </c>
      <c r="F134" s="64" t="s">
        <v>178</v>
      </c>
      <c r="G134" s="63">
        <f>IF(F134="Adecuado",15,0)</f>
        <v>0</v>
      </c>
      <c r="H134" s="813"/>
      <c r="I134" s="816"/>
      <c r="J134" s="813"/>
      <c r="K134" s="819"/>
    </row>
    <row r="135" spans="1:11" ht="42.75" x14ac:dyDescent="0.2">
      <c r="A135" s="805"/>
      <c r="B135" s="808"/>
      <c r="C135" s="805"/>
      <c r="D135" s="50" t="s">
        <v>219</v>
      </c>
      <c r="E135" s="102" t="s">
        <v>220</v>
      </c>
      <c r="F135" s="64" t="s">
        <v>178</v>
      </c>
      <c r="G135" s="63">
        <f>IF(F135="Oportuna",15,0)</f>
        <v>0</v>
      </c>
      <c r="H135" s="813"/>
      <c r="I135" s="816"/>
      <c r="J135" s="813"/>
      <c r="K135" s="819"/>
    </row>
    <row r="136" spans="1:11" ht="42.75" x14ac:dyDescent="0.2">
      <c r="A136" s="805"/>
      <c r="B136" s="808"/>
      <c r="C136" s="805"/>
      <c r="D136" s="50" t="s">
        <v>221</v>
      </c>
      <c r="E136" s="102" t="s">
        <v>222</v>
      </c>
      <c r="F136" s="219" t="s">
        <v>178</v>
      </c>
      <c r="G136" s="63">
        <f>IF(F136="Prevenir",15,IF(F136="Detectar",10,0))</f>
        <v>0</v>
      </c>
      <c r="H136" s="813"/>
      <c r="I136" s="816"/>
      <c r="J136" s="813"/>
      <c r="K136" s="819"/>
    </row>
    <row r="137" spans="1:11" ht="28.5" x14ac:dyDescent="0.2">
      <c r="A137" s="805"/>
      <c r="B137" s="808"/>
      <c r="C137" s="805"/>
      <c r="D137" s="50" t="s">
        <v>223</v>
      </c>
      <c r="E137" s="102" t="s">
        <v>224</v>
      </c>
      <c r="F137" s="64" t="s">
        <v>178</v>
      </c>
      <c r="G137" s="63">
        <f>IF(F137="Confiable",15,0)</f>
        <v>0</v>
      </c>
      <c r="H137" s="813"/>
      <c r="I137" s="816"/>
      <c r="J137" s="813"/>
      <c r="K137" s="819"/>
    </row>
    <row r="138" spans="1:11" ht="42.75" x14ac:dyDescent="0.2">
      <c r="A138" s="805"/>
      <c r="B138" s="808"/>
      <c r="C138" s="805"/>
      <c r="D138" s="50" t="s">
        <v>225</v>
      </c>
      <c r="E138" s="102" t="s">
        <v>226</v>
      </c>
      <c r="F138" s="219" t="s">
        <v>178</v>
      </c>
      <c r="G138" s="63">
        <f>IF(F138="Se investigan y se resuelven oportunamente",15,0)</f>
        <v>0</v>
      </c>
      <c r="H138" s="813"/>
      <c r="I138" s="816"/>
      <c r="J138" s="813"/>
      <c r="K138" s="819"/>
    </row>
    <row r="139" spans="1:11" ht="28.5" x14ac:dyDescent="0.2">
      <c r="A139" s="806"/>
      <c r="B139" s="809"/>
      <c r="C139" s="806"/>
      <c r="D139" s="45" t="s">
        <v>227</v>
      </c>
      <c r="E139" s="102" t="s">
        <v>228</v>
      </c>
      <c r="F139" s="64" t="s">
        <v>178</v>
      </c>
      <c r="G139" s="63">
        <f>IF(F139="Completa",10,IF(F139="Incompleta",5,0))</f>
        <v>0</v>
      </c>
      <c r="H139" s="814"/>
      <c r="I139" s="817"/>
      <c r="J139" s="814"/>
      <c r="K139" s="820"/>
    </row>
    <row r="140" spans="1:11" ht="15.75" thickBot="1" x14ac:dyDescent="0.25">
      <c r="A140" s="120"/>
      <c r="B140" s="121"/>
      <c r="C140" s="56"/>
      <c r="D140" s="57"/>
      <c r="E140" s="58" t="s">
        <v>229</v>
      </c>
      <c r="F140" s="16"/>
      <c r="G140" s="16">
        <f>SUM(G133:G139)</f>
        <v>0</v>
      </c>
      <c r="H140" s="128"/>
      <c r="I140" s="129"/>
      <c r="J140" s="129"/>
      <c r="K140" s="130"/>
    </row>
    <row r="141" spans="1:11" ht="15" thickBot="1" x14ac:dyDescent="0.25"/>
    <row r="142" spans="1:11" ht="30" x14ac:dyDescent="0.2">
      <c r="A142" s="821" t="s">
        <v>87</v>
      </c>
      <c r="B142" s="823" t="s">
        <v>232</v>
      </c>
      <c r="C142" s="825" t="s">
        <v>205</v>
      </c>
      <c r="D142" s="827" t="s">
        <v>206</v>
      </c>
      <c r="E142" s="828"/>
      <c r="F142" s="828"/>
      <c r="G142" s="828"/>
      <c r="H142" s="829"/>
      <c r="I142" s="105" t="s">
        <v>207</v>
      </c>
      <c r="J142" s="830" t="s">
        <v>208</v>
      </c>
      <c r="K142" s="802" t="s">
        <v>209</v>
      </c>
    </row>
    <row r="143" spans="1:11" ht="60.75" thickBot="1" x14ac:dyDescent="0.25">
      <c r="A143" s="822"/>
      <c r="B143" s="824"/>
      <c r="C143" s="826"/>
      <c r="D143" s="106" t="s">
        <v>210</v>
      </c>
      <c r="E143" s="51" t="s">
        <v>211</v>
      </c>
      <c r="F143" s="106" t="s">
        <v>212</v>
      </c>
      <c r="G143" s="106" t="s">
        <v>213</v>
      </c>
      <c r="H143" s="109" t="s">
        <v>230</v>
      </c>
      <c r="I143" s="52" t="s">
        <v>215</v>
      </c>
      <c r="J143" s="831"/>
      <c r="K143" s="803"/>
    </row>
    <row r="144" spans="1:11" x14ac:dyDescent="0.2">
      <c r="A144" s="804" t="str">
        <f>DESCRIPCION!A25</f>
        <v>f</v>
      </c>
      <c r="B144" s="807">
        <f>DESCRIPCION!D25</f>
        <v>0</v>
      </c>
      <c r="C144" s="804"/>
      <c r="D144" s="810" t="s">
        <v>216</v>
      </c>
      <c r="E144" s="124" t="s">
        <v>217</v>
      </c>
      <c r="F144" s="67" t="s">
        <v>180</v>
      </c>
      <c r="G144" s="125">
        <f>IF(F144="Asignado",15,0)</f>
        <v>0</v>
      </c>
      <c r="H144" s="812" t="str">
        <f>IF(AND(G151&gt;0,G151&lt;=85),"Débil",IF(AND(G151&gt;85,G151&lt;=95),"Moderado",IF(G151&gt;96,"Fuerte"," ")))</f>
        <v>Débil</v>
      </c>
      <c r="I144" s="815" t="s">
        <v>201</v>
      </c>
      <c r="J144" s="812" t="str">
        <f>IF(AND(H144="Fuerte",I144="Fuerte (Siempre se Ejecuta)"),"Fuerte",IF(AND(H144="Fuerte",I144="Moderado (Algunas veces se ejecuta)"),"Moderado",IF(AND(H144="Fuerte",I144="Débil (No se ejecuta)"),"Débil",IF(AND(H144="Moderado",I144="Fuerte (Siempre se Ejecuta)"),"Moderado",IF(AND(H144="Moderado",I144="Moderado (Algunas veces se ejecuta)"),"Moderado",IF(AND(H144="Moderado",I144="Débil (No se ejecuta)"),"Débil",IF(AND(H144="Débil",I144="Fuerte (Siempre se Ejecuta)"),"Débil",IF(AND(H144="Débil",I144="Moderado (Algunas veces se ejecuta)"),"Débil",IF(AND(H144="Débil",I144="Débil (No se ejecuta)"),"Débil"," ")))))))))</f>
        <v>Débil</v>
      </c>
      <c r="K144" s="818" t="str">
        <f>IF(J144="Fuerte","NO",IF(J144=" "," ","SI"))</f>
        <v>SI</v>
      </c>
    </row>
    <row r="145" spans="1:11" ht="28.5" x14ac:dyDescent="0.2">
      <c r="A145" s="805"/>
      <c r="B145" s="808"/>
      <c r="C145" s="805"/>
      <c r="D145" s="811"/>
      <c r="E145" s="102" t="s">
        <v>218</v>
      </c>
      <c r="F145" s="64" t="s">
        <v>181</v>
      </c>
      <c r="G145" s="63">
        <f>IF(F145="Adecuado",15,0)</f>
        <v>15</v>
      </c>
      <c r="H145" s="813"/>
      <c r="I145" s="816"/>
      <c r="J145" s="813"/>
      <c r="K145" s="819"/>
    </row>
    <row r="146" spans="1:11" ht="42.75" x14ac:dyDescent="0.2">
      <c r="A146" s="805"/>
      <c r="B146" s="808"/>
      <c r="C146" s="805"/>
      <c r="D146" s="50" t="s">
        <v>219</v>
      </c>
      <c r="E146" s="102" t="s">
        <v>220</v>
      </c>
      <c r="F146" s="64" t="s">
        <v>184</v>
      </c>
      <c r="G146" s="63">
        <f>IF(F146="Oportuna",15,0)</f>
        <v>15</v>
      </c>
      <c r="H146" s="813"/>
      <c r="I146" s="816"/>
      <c r="J146" s="813"/>
      <c r="K146" s="819"/>
    </row>
    <row r="147" spans="1:11" ht="42.75" x14ac:dyDescent="0.2">
      <c r="A147" s="805"/>
      <c r="B147" s="808"/>
      <c r="C147" s="805"/>
      <c r="D147" s="50" t="s">
        <v>221</v>
      </c>
      <c r="E147" s="102" t="s">
        <v>222</v>
      </c>
      <c r="F147" s="219" t="s">
        <v>178</v>
      </c>
      <c r="G147" s="63">
        <f>IF(F147="Prevenir",15,IF(F147="Detectar",10,0))</f>
        <v>0</v>
      </c>
      <c r="H147" s="813"/>
      <c r="I147" s="816"/>
      <c r="J147" s="813"/>
      <c r="K147" s="819"/>
    </row>
    <row r="148" spans="1:11" ht="28.5" x14ac:dyDescent="0.2">
      <c r="A148" s="805"/>
      <c r="B148" s="808"/>
      <c r="C148" s="805"/>
      <c r="D148" s="50" t="s">
        <v>223</v>
      </c>
      <c r="E148" s="102" t="s">
        <v>224</v>
      </c>
      <c r="F148" s="64" t="s">
        <v>178</v>
      </c>
      <c r="G148" s="63">
        <f>IF(F148="Confiable",15,0)</f>
        <v>0</v>
      </c>
      <c r="H148" s="813"/>
      <c r="I148" s="816"/>
      <c r="J148" s="813"/>
      <c r="K148" s="819"/>
    </row>
    <row r="149" spans="1:11" ht="42.75" x14ac:dyDescent="0.2">
      <c r="A149" s="805"/>
      <c r="B149" s="808"/>
      <c r="C149" s="805"/>
      <c r="D149" s="50" t="s">
        <v>225</v>
      </c>
      <c r="E149" s="102" t="s">
        <v>226</v>
      </c>
      <c r="F149" s="219" t="s">
        <v>178</v>
      </c>
      <c r="G149" s="63">
        <f>IF(F149="Se investigan y se resuelven oportunamente",15,0)</f>
        <v>0</v>
      </c>
      <c r="H149" s="813"/>
      <c r="I149" s="816"/>
      <c r="J149" s="813"/>
      <c r="K149" s="819"/>
    </row>
    <row r="150" spans="1:11" ht="28.5" x14ac:dyDescent="0.2">
      <c r="A150" s="806"/>
      <c r="B150" s="809"/>
      <c r="C150" s="806"/>
      <c r="D150" s="45" t="s">
        <v>227</v>
      </c>
      <c r="E150" s="102" t="s">
        <v>228</v>
      </c>
      <c r="F150" s="64" t="s">
        <v>178</v>
      </c>
      <c r="G150" s="63">
        <f>IF(F150="Completa",10,IF(F150="Incompleta",5,0))</f>
        <v>0</v>
      </c>
      <c r="H150" s="814"/>
      <c r="I150" s="817"/>
      <c r="J150" s="814"/>
      <c r="K150" s="820"/>
    </row>
    <row r="151" spans="1:11" ht="15.75" thickBot="1" x14ac:dyDescent="0.25">
      <c r="A151" s="120"/>
      <c r="B151" s="121"/>
      <c r="C151" s="56"/>
      <c r="D151" s="57"/>
      <c r="E151" s="58" t="s">
        <v>229</v>
      </c>
      <c r="F151" s="16"/>
      <c r="G151" s="16">
        <f>SUM(G144:G150)</f>
        <v>30</v>
      </c>
      <c r="H151" s="128"/>
      <c r="I151" s="129"/>
      <c r="J151" s="129"/>
      <c r="K151" s="130"/>
    </row>
    <row r="152" spans="1:11" ht="15" thickBot="1" x14ac:dyDescent="0.25"/>
    <row r="153" spans="1:11" ht="30" x14ac:dyDescent="0.2">
      <c r="A153" s="821" t="s">
        <v>87</v>
      </c>
      <c r="B153" s="823" t="s">
        <v>232</v>
      </c>
      <c r="C153" s="825" t="s">
        <v>205</v>
      </c>
      <c r="D153" s="827" t="s">
        <v>206</v>
      </c>
      <c r="E153" s="828"/>
      <c r="F153" s="828"/>
      <c r="G153" s="828"/>
      <c r="H153" s="829"/>
      <c r="I153" s="105" t="s">
        <v>207</v>
      </c>
      <c r="J153" s="830" t="s">
        <v>208</v>
      </c>
      <c r="K153" s="802" t="s">
        <v>209</v>
      </c>
    </row>
    <row r="154" spans="1:11" ht="60.75" thickBot="1" x14ac:dyDescent="0.25">
      <c r="A154" s="822"/>
      <c r="B154" s="824"/>
      <c r="C154" s="826"/>
      <c r="D154" s="106" t="s">
        <v>210</v>
      </c>
      <c r="E154" s="51" t="s">
        <v>211</v>
      </c>
      <c r="F154" s="106" t="s">
        <v>212</v>
      </c>
      <c r="G154" s="106" t="s">
        <v>213</v>
      </c>
      <c r="H154" s="109" t="s">
        <v>230</v>
      </c>
      <c r="I154" s="52" t="s">
        <v>215</v>
      </c>
      <c r="J154" s="831"/>
      <c r="K154" s="803"/>
    </row>
    <row r="155" spans="1:11" x14ac:dyDescent="0.2">
      <c r="A155" s="804" t="str">
        <f>DESCRIPCION!A25</f>
        <v>f</v>
      </c>
      <c r="B155" s="807">
        <f>DESCRIPCION!D26</f>
        <v>0</v>
      </c>
      <c r="C155" s="804"/>
      <c r="D155" s="810" t="s">
        <v>216</v>
      </c>
      <c r="E155" s="124" t="s">
        <v>217</v>
      </c>
      <c r="F155" s="67" t="s">
        <v>178</v>
      </c>
      <c r="G155" s="125">
        <f>IF(F155="Asignado",15,0)</f>
        <v>0</v>
      </c>
      <c r="H155" s="812" t="str">
        <f>IF(AND(G162&gt;0,G162&lt;=85),"Débil",IF(AND(G162&gt;85,G162&lt;=95),"Moderado",IF(G162&gt;96,"Fuerte"," ")))</f>
        <v xml:space="preserve"> </v>
      </c>
      <c r="I155" s="815" t="s">
        <v>178</v>
      </c>
      <c r="J155" s="812" t="str">
        <f>IF(AND(H155="Fuerte",I155="Fuerte (Siempre se Ejecuta)"),"Fuerte",IF(AND(H155="Fuerte",I155="Moderado (Algunas veces se ejecuta)"),"Moderado",IF(AND(H155="Fuerte",I155="Débil (No se ejecuta)"),"Débil",IF(AND(H155="Moderado",I155="Fuerte (Siempre se Ejecuta)"),"Moderado",IF(AND(H155="Moderado",I155="Moderado (Algunas veces se ejecuta)"),"Moderado",IF(AND(H155="Moderado",I155="Débil (No se ejecuta)"),"Débil",IF(AND(H155="Débil",I155="Fuerte (Siempre se Ejecuta)"),"Débil",IF(AND(H155="Débil",I155="Moderado (Algunas veces se ejecuta)"),"Débil",IF(AND(H155="Débil",I155="Débil (No se ejecuta)"),"Débil"," ")))))))))</f>
        <v xml:space="preserve"> </v>
      </c>
      <c r="K155" s="818" t="str">
        <f>IF(J155="Fuerte","NO",IF(J155=" "," ","SI"))</f>
        <v xml:space="preserve"> </v>
      </c>
    </row>
    <row r="156" spans="1:11" ht="28.5" x14ac:dyDescent="0.2">
      <c r="A156" s="805"/>
      <c r="B156" s="808"/>
      <c r="C156" s="805"/>
      <c r="D156" s="811"/>
      <c r="E156" s="102" t="s">
        <v>218</v>
      </c>
      <c r="F156" s="64" t="s">
        <v>178</v>
      </c>
      <c r="G156" s="63">
        <f>IF(F156="Adecuado",15,0)</f>
        <v>0</v>
      </c>
      <c r="H156" s="813"/>
      <c r="I156" s="816"/>
      <c r="J156" s="813"/>
      <c r="K156" s="819"/>
    </row>
    <row r="157" spans="1:11" ht="42.75" x14ac:dyDescent="0.2">
      <c r="A157" s="805"/>
      <c r="B157" s="808"/>
      <c r="C157" s="805"/>
      <c r="D157" s="50" t="s">
        <v>219</v>
      </c>
      <c r="E157" s="102" t="s">
        <v>220</v>
      </c>
      <c r="F157" s="64" t="s">
        <v>178</v>
      </c>
      <c r="G157" s="63">
        <f>IF(F157="Oportuna",15,0)</f>
        <v>0</v>
      </c>
      <c r="H157" s="813"/>
      <c r="I157" s="816"/>
      <c r="J157" s="813"/>
      <c r="K157" s="819"/>
    </row>
    <row r="158" spans="1:11" ht="42.75" x14ac:dyDescent="0.2">
      <c r="A158" s="805"/>
      <c r="B158" s="808"/>
      <c r="C158" s="805"/>
      <c r="D158" s="50" t="s">
        <v>221</v>
      </c>
      <c r="E158" s="102" t="s">
        <v>222</v>
      </c>
      <c r="F158" s="219" t="s">
        <v>178</v>
      </c>
      <c r="G158" s="63">
        <f>IF(F158="Prevenir",15,IF(F158="Detectar",10,0))</f>
        <v>0</v>
      </c>
      <c r="H158" s="813"/>
      <c r="I158" s="816"/>
      <c r="J158" s="813"/>
      <c r="K158" s="819"/>
    </row>
    <row r="159" spans="1:11" ht="28.5" x14ac:dyDescent="0.2">
      <c r="A159" s="805"/>
      <c r="B159" s="808"/>
      <c r="C159" s="805"/>
      <c r="D159" s="50" t="s">
        <v>223</v>
      </c>
      <c r="E159" s="102" t="s">
        <v>224</v>
      </c>
      <c r="F159" s="64" t="s">
        <v>178</v>
      </c>
      <c r="G159" s="63">
        <f>IF(F159="Confiable",15,0)</f>
        <v>0</v>
      </c>
      <c r="H159" s="813"/>
      <c r="I159" s="816"/>
      <c r="J159" s="813"/>
      <c r="K159" s="819"/>
    </row>
    <row r="160" spans="1:11" ht="42.75" x14ac:dyDescent="0.2">
      <c r="A160" s="805"/>
      <c r="B160" s="808"/>
      <c r="C160" s="805"/>
      <c r="D160" s="50" t="s">
        <v>225</v>
      </c>
      <c r="E160" s="102" t="s">
        <v>226</v>
      </c>
      <c r="F160" s="219" t="s">
        <v>178</v>
      </c>
      <c r="G160" s="63">
        <f>IF(F160="Se investigan y se resuelven oportunamente",15,0)</f>
        <v>0</v>
      </c>
      <c r="H160" s="813"/>
      <c r="I160" s="816"/>
      <c r="J160" s="813"/>
      <c r="K160" s="819"/>
    </row>
    <row r="161" spans="1:11" ht="28.5" x14ac:dyDescent="0.2">
      <c r="A161" s="806"/>
      <c r="B161" s="809"/>
      <c r="C161" s="806"/>
      <c r="D161" s="45" t="s">
        <v>227</v>
      </c>
      <c r="E161" s="102" t="s">
        <v>228</v>
      </c>
      <c r="F161" s="64" t="s">
        <v>178</v>
      </c>
      <c r="G161" s="63">
        <f>IF(F161="Completa",10,IF(F161="Incompleta",5,0))</f>
        <v>0</v>
      </c>
      <c r="H161" s="814"/>
      <c r="I161" s="817"/>
      <c r="J161" s="814"/>
      <c r="K161" s="820"/>
    </row>
    <row r="162" spans="1:11" ht="15.75" thickBot="1" x14ac:dyDescent="0.25">
      <c r="A162" s="120"/>
      <c r="B162" s="121"/>
      <c r="C162" s="56"/>
      <c r="D162" s="57"/>
      <c r="E162" s="58" t="s">
        <v>229</v>
      </c>
      <c r="F162" s="16"/>
      <c r="G162" s="16">
        <f>SUM(G155:G161)</f>
        <v>0</v>
      </c>
      <c r="H162" s="128"/>
      <c r="I162" s="129"/>
      <c r="J162" s="129"/>
      <c r="K162" s="130"/>
    </row>
    <row r="163" spans="1:11" ht="15" thickBot="1" x14ac:dyDescent="0.25"/>
    <row r="164" spans="1:11" ht="30" x14ac:dyDescent="0.2">
      <c r="A164" s="821" t="s">
        <v>87</v>
      </c>
      <c r="B164" s="823" t="s">
        <v>232</v>
      </c>
      <c r="C164" s="825" t="s">
        <v>205</v>
      </c>
      <c r="D164" s="827" t="s">
        <v>206</v>
      </c>
      <c r="E164" s="828"/>
      <c r="F164" s="828"/>
      <c r="G164" s="828"/>
      <c r="H164" s="829"/>
      <c r="I164" s="105" t="s">
        <v>207</v>
      </c>
      <c r="J164" s="830" t="s">
        <v>208</v>
      </c>
      <c r="K164" s="802" t="s">
        <v>209</v>
      </c>
    </row>
    <row r="165" spans="1:11" ht="60.75" thickBot="1" x14ac:dyDescent="0.25">
      <c r="A165" s="822"/>
      <c r="B165" s="824"/>
      <c r="C165" s="826"/>
      <c r="D165" s="106" t="s">
        <v>210</v>
      </c>
      <c r="E165" s="51" t="s">
        <v>211</v>
      </c>
      <c r="F165" s="106" t="s">
        <v>212</v>
      </c>
      <c r="G165" s="106" t="s">
        <v>213</v>
      </c>
      <c r="H165" s="109" t="s">
        <v>230</v>
      </c>
      <c r="I165" s="52" t="s">
        <v>215</v>
      </c>
      <c r="J165" s="831"/>
      <c r="K165" s="803"/>
    </row>
    <row r="166" spans="1:11" x14ac:dyDescent="0.2">
      <c r="A166" s="804" t="str">
        <f>DESCRIPCION!A25</f>
        <v>f</v>
      </c>
      <c r="B166" s="807">
        <f>DESCRIPCION!D27</f>
        <v>0</v>
      </c>
      <c r="C166" s="804"/>
      <c r="D166" s="810" t="s">
        <v>216</v>
      </c>
      <c r="E166" s="124" t="s">
        <v>217</v>
      </c>
      <c r="F166" s="67" t="s">
        <v>178</v>
      </c>
      <c r="G166" s="125">
        <f>IF(F166="Asignado",15,0)</f>
        <v>0</v>
      </c>
      <c r="H166" s="812" t="str">
        <f>IF(AND(G173&gt;0,G173&lt;=85),"Débil",IF(AND(G173&gt;85,G173&lt;=95),"Moderado",IF(G173&gt;96,"Fuerte"," ")))</f>
        <v xml:space="preserve"> </v>
      </c>
      <c r="I166" s="815" t="s">
        <v>178</v>
      </c>
      <c r="J166" s="812" t="str">
        <f>IF(AND(H166="Fuerte",I166="Fuerte (Siempre se Ejecuta)"),"Fuerte",IF(AND(H166="Fuerte",I166="Moderado (Algunas veces se ejecuta)"),"Moderado",IF(AND(H166="Fuerte",I166="Débil (No se ejecuta)"),"Débil",IF(AND(H166="Moderado",I166="Fuerte (Siempre se Ejecuta)"),"Moderado",IF(AND(H166="Moderado",I166="Moderado (Algunas veces se ejecuta)"),"Moderado",IF(AND(H166="Moderado",I166="Débil (No se ejecuta)"),"Débil",IF(AND(H166="Débil",I166="Fuerte (Siempre se Ejecuta)"),"Débil",IF(AND(H166="Débil",I166="Moderado (Algunas veces se ejecuta)"),"Débil",IF(AND(H166="Débil",I166="Débil (No se ejecuta)"),"Débil"," ")))))))))</f>
        <v xml:space="preserve"> </v>
      </c>
      <c r="K166" s="818" t="str">
        <f>IF(J166="Fuerte","NO",IF(J166=" "," ","SI"))</f>
        <v xml:space="preserve"> </v>
      </c>
    </row>
    <row r="167" spans="1:11" ht="28.5" x14ac:dyDescent="0.2">
      <c r="A167" s="805"/>
      <c r="B167" s="808"/>
      <c r="C167" s="805"/>
      <c r="D167" s="811"/>
      <c r="E167" s="102" t="s">
        <v>218</v>
      </c>
      <c r="F167" s="64" t="s">
        <v>178</v>
      </c>
      <c r="G167" s="63">
        <f>IF(F167="Adecuado",15,0)</f>
        <v>0</v>
      </c>
      <c r="H167" s="813"/>
      <c r="I167" s="816"/>
      <c r="J167" s="813"/>
      <c r="K167" s="819"/>
    </row>
    <row r="168" spans="1:11" ht="42.75" x14ac:dyDescent="0.2">
      <c r="A168" s="805"/>
      <c r="B168" s="808"/>
      <c r="C168" s="805"/>
      <c r="D168" s="50" t="s">
        <v>219</v>
      </c>
      <c r="E168" s="102" t="s">
        <v>220</v>
      </c>
      <c r="F168" s="64" t="s">
        <v>178</v>
      </c>
      <c r="G168" s="63">
        <f>IF(F168="Oportuna",15,0)</f>
        <v>0</v>
      </c>
      <c r="H168" s="813"/>
      <c r="I168" s="816"/>
      <c r="J168" s="813"/>
      <c r="K168" s="819"/>
    </row>
    <row r="169" spans="1:11" ht="42.75" x14ac:dyDescent="0.2">
      <c r="A169" s="805"/>
      <c r="B169" s="808"/>
      <c r="C169" s="805"/>
      <c r="D169" s="50" t="s">
        <v>221</v>
      </c>
      <c r="E169" s="102" t="s">
        <v>222</v>
      </c>
      <c r="F169" s="219" t="s">
        <v>178</v>
      </c>
      <c r="G169" s="63">
        <f>IF(F169="Prevenir",15,IF(F169="Detectar",10,0))</f>
        <v>0</v>
      </c>
      <c r="H169" s="813"/>
      <c r="I169" s="816"/>
      <c r="J169" s="813"/>
      <c r="K169" s="819"/>
    </row>
    <row r="170" spans="1:11" ht="28.5" x14ac:dyDescent="0.2">
      <c r="A170" s="805"/>
      <c r="B170" s="808"/>
      <c r="C170" s="805"/>
      <c r="D170" s="50" t="s">
        <v>223</v>
      </c>
      <c r="E170" s="102" t="s">
        <v>224</v>
      </c>
      <c r="F170" s="64" t="s">
        <v>178</v>
      </c>
      <c r="G170" s="63">
        <f>IF(F170="Confiable",15,0)</f>
        <v>0</v>
      </c>
      <c r="H170" s="813"/>
      <c r="I170" s="816"/>
      <c r="J170" s="813"/>
      <c r="K170" s="819"/>
    </row>
    <row r="171" spans="1:11" ht="42.75" x14ac:dyDescent="0.2">
      <c r="A171" s="805"/>
      <c r="B171" s="808"/>
      <c r="C171" s="805"/>
      <c r="D171" s="50" t="s">
        <v>225</v>
      </c>
      <c r="E171" s="102" t="s">
        <v>226</v>
      </c>
      <c r="F171" s="219" t="s">
        <v>178</v>
      </c>
      <c r="G171" s="63">
        <f>IF(F171="Se investigan y se resuelven oportunamente",15,0)</f>
        <v>0</v>
      </c>
      <c r="H171" s="813"/>
      <c r="I171" s="816"/>
      <c r="J171" s="813"/>
      <c r="K171" s="819"/>
    </row>
    <row r="172" spans="1:11" ht="28.5" x14ac:dyDescent="0.2">
      <c r="A172" s="806"/>
      <c r="B172" s="809"/>
      <c r="C172" s="806"/>
      <c r="D172" s="45" t="s">
        <v>227</v>
      </c>
      <c r="E172" s="102" t="s">
        <v>228</v>
      </c>
      <c r="F172" s="64" t="s">
        <v>178</v>
      </c>
      <c r="G172" s="63">
        <f>IF(F172="Completa",10,IF(F172="Incompleta",5,0))</f>
        <v>0</v>
      </c>
      <c r="H172" s="814"/>
      <c r="I172" s="817"/>
      <c r="J172" s="814"/>
      <c r="K172" s="820"/>
    </row>
    <row r="173" spans="1:11" ht="15.75" thickBot="1" x14ac:dyDescent="0.25">
      <c r="A173" s="120"/>
      <c r="B173" s="121"/>
      <c r="C173" s="56"/>
      <c r="D173" s="57"/>
      <c r="E173" s="58" t="s">
        <v>229</v>
      </c>
      <c r="F173" s="16"/>
      <c r="G173" s="16">
        <f>SUM(G166:G172)</f>
        <v>0</v>
      </c>
      <c r="H173" s="128"/>
      <c r="I173" s="129"/>
      <c r="J173" s="129"/>
      <c r="K173" s="130"/>
    </row>
    <row r="174" spans="1:11" ht="15" thickBot="1" x14ac:dyDescent="0.25"/>
    <row r="175" spans="1:11" ht="30" x14ac:dyDescent="0.2">
      <c r="A175" s="821" t="s">
        <v>87</v>
      </c>
      <c r="B175" s="823" t="s">
        <v>232</v>
      </c>
      <c r="C175" s="825" t="s">
        <v>205</v>
      </c>
      <c r="D175" s="827" t="s">
        <v>206</v>
      </c>
      <c r="E175" s="828"/>
      <c r="F175" s="828"/>
      <c r="G175" s="828"/>
      <c r="H175" s="829"/>
      <c r="I175" s="105" t="s">
        <v>207</v>
      </c>
      <c r="J175" s="830" t="s">
        <v>208</v>
      </c>
      <c r="K175" s="802" t="s">
        <v>209</v>
      </c>
    </row>
    <row r="176" spans="1:11" ht="60.75" thickBot="1" x14ac:dyDescent="0.25">
      <c r="A176" s="822"/>
      <c r="B176" s="824"/>
      <c r="C176" s="826"/>
      <c r="D176" s="106" t="s">
        <v>210</v>
      </c>
      <c r="E176" s="51" t="s">
        <v>211</v>
      </c>
      <c r="F176" s="106" t="s">
        <v>212</v>
      </c>
      <c r="G176" s="106" t="s">
        <v>213</v>
      </c>
      <c r="H176" s="109" t="s">
        <v>230</v>
      </c>
      <c r="I176" s="52" t="s">
        <v>215</v>
      </c>
      <c r="J176" s="831"/>
      <c r="K176" s="803"/>
    </row>
    <row r="177" spans="1:11" x14ac:dyDescent="0.2">
      <c r="A177" s="804" t="str">
        <f>DESCRIPCION!A28</f>
        <v>g</v>
      </c>
      <c r="B177" s="807">
        <f>DESCRIPCION!D28</f>
        <v>0</v>
      </c>
      <c r="C177" s="804"/>
      <c r="D177" s="810" t="s">
        <v>216</v>
      </c>
      <c r="E177" s="124" t="s">
        <v>217</v>
      </c>
      <c r="F177" s="67" t="s">
        <v>178</v>
      </c>
      <c r="G177" s="125">
        <f>IF(F177="Asignado",15,0)</f>
        <v>0</v>
      </c>
      <c r="H177" s="812" t="str">
        <f>IF(AND(G184&gt;0,G184&lt;=85),"Débil",IF(AND(G184&gt;85,G184&lt;=95),"Moderado",IF(G184&gt;96,"Fuerte"," ")))</f>
        <v xml:space="preserve"> </v>
      </c>
      <c r="I177" s="815" t="s">
        <v>178</v>
      </c>
      <c r="J177" s="812" t="str">
        <f>IF(AND(H177="Fuerte",I177="Fuerte (Siempre se Ejecuta)"),"Fuerte",IF(AND(H177="Fuerte",I177="Moderado (Algunas veces se ejecuta)"),"Moderado",IF(AND(H177="Fuerte",I177="Débil (No se ejecuta)"),"Débil",IF(AND(H177="Moderado",I177="Fuerte (Siempre se Ejecuta)"),"Moderado",IF(AND(H177="Moderado",I177="Moderado (Algunas veces se ejecuta)"),"Moderado",IF(AND(H177="Moderado",I177="Débil (No se ejecuta)"),"Débil",IF(AND(H177="Débil",I177="Fuerte (Siempre se Ejecuta)"),"Débil",IF(AND(H177="Débil",I177="Moderado (Algunas veces se ejecuta)"),"Débil",IF(AND(H177="Débil",I177="Débil (No se ejecuta)"),"Débil"," ")))))))))</f>
        <v xml:space="preserve"> </v>
      </c>
      <c r="K177" s="818" t="str">
        <f>IF(J177="Fuerte","NO",IF(J177=" "," ","SI"))</f>
        <v xml:space="preserve"> </v>
      </c>
    </row>
    <row r="178" spans="1:11" ht="28.5" x14ac:dyDescent="0.2">
      <c r="A178" s="805"/>
      <c r="B178" s="808"/>
      <c r="C178" s="805"/>
      <c r="D178" s="811"/>
      <c r="E178" s="102" t="s">
        <v>218</v>
      </c>
      <c r="F178" s="64" t="s">
        <v>178</v>
      </c>
      <c r="G178" s="63">
        <f>IF(F178="Adecuado",15,0)</f>
        <v>0</v>
      </c>
      <c r="H178" s="813"/>
      <c r="I178" s="816"/>
      <c r="J178" s="813"/>
      <c r="K178" s="819"/>
    </row>
    <row r="179" spans="1:11" ht="42.75" x14ac:dyDescent="0.2">
      <c r="A179" s="805"/>
      <c r="B179" s="808"/>
      <c r="C179" s="805"/>
      <c r="D179" s="50" t="s">
        <v>219</v>
      </c>
      <c r="E179" s="102" t="s">
        <v>220</v>
      </c>
      <c r="F179" s="64" t="s">
        <v>178</v>
      </c>
      <c r="G179" s="63">
        <f>IF(F179="Oportuna",15,0)</f>
        <v>0</v>
      </c>
      <c r="H179" s="813"/>
      <c r="I179" s="816"/>
      <c r="J179" s="813"/>
      <c r="K179" s="819"/>
    </row>
    <row r="180" spans="1:11" ht="42.75" x14ac:dyDescent="0.2">
      <c r="A180" s="805"/>
      <c r="B180" s="808"/>
      <c r="C180" s="805"/>
      <c r="D180" s="50" t="s">
        <v>221</v>
      </c>
      <c r="E180" s="102" t="s">
        <v>222</v>
      </c>
      <c r="F180" s="219" t="s">
        <v>178</v>
      </c>
      <c r="G180" s="63">
        <f>IF(F180="Prevenir",15,IF(F180="Detectar",10,0))</f>
        <v>0</v>
      </c>
      <c r="H180" s="813"/>
      <c r="I180" s="816"/>
      <c r="J180" s="813"/>
      <c r="K180" s="819"/>
    </row>
    <row r="181" spans="1:11" ht="28.5" x14ac:dyDescent="0.2">
      <c r="A181" s="805"/>
      <c r="B181" s="808"/>
      <c r="C181" s="805"/>
      <c r="D181" s="50" t="s">
        <v>223</v>
      </c>
      <c r="E181" s="102" t="s">
        <v>224</v>
      </c>
      <c r="F181" s="64" t="s">
        <v>178</v>
      </c>
      <c r="G181" s="63">
        <f>IF(F181="Confiable",15,0)</f>
        <v>0</v>
      </c>
      <c r="H181" s="813"/>
      <c r="I181" s="816"/>
      <c r="J181" s="813"/>
      <c r="K181" s="819"/>
    </row>
    <row r="182" spans="1:11" ht="42.75" x14ac:dyDescent="0.2">
      <c r="A182" s="805"/>
      <c r="B182" s="808"/>
      <c r="C182" s="805"/>
      <c r="D182" s="50" t="s">
        <v>225</v>
      </c>
      <c r="E182" s="102" t="s">
        <v>226</v>
      </c>
      <c r="F182" s="219" t="s">
        <v>178</v>
      </c>
      <c r="G182" s="63">
        <f>IF(F182="Se investigan y se resuelven oportunamente",15,0)</f>
        <v>0</v>
      </c>
      <c r="H182" s="813"/>
      <c r="I182" s="816"/>
      <c r="J182" s="813"/>
      <c r="K182" s="819"/>
    </row>
    <row r="183" spans="1:11" ht="28.5" x14ac:dyDescent="0.2">
      <c r="A183" s="806"/>
      <c r="B183" s="809"/>
      <c r="C183" s="806"/>
      <c r="D183" s="45" t="s">
        <v>227</v>
      </c>
      <c r="E183" s="102" t="s">
        <v>228</v>
      </c>
      <c r="F183" s="64" t="s">
        <v>178</v>
      </c>
      <c r="G183" s="63">
        <f>IF(F183="Completa",10,IF(F183="Incompleta",5,0))</f>
        <v>0</v>
      </c>
      <c r="H183" s="814"/>
      <c r="I183" s="817"/>
      <c r="J183" s="814"/>
      <c r="K183" s="820"/>
    </row>
    <row r="184" spans="1:11" ht="15.75" thickBot="1" x14ac:dyDescent="0.25">
      <c r="A184" s="120"/>
      <c r="B184" s="121"/>
      <c r="C184" s="56"/>
      <c r="D184" s="57"/>
      <c r="E184" s="58" t="s">
        <v>229</v>
      </c>
      <c r="F184" s="16"/>
      <c r="G184" s="16">
        <f>SUM(G177:G183)</f>
        <v>0</v>
      </c>
      <c r="H184" s="128"/>
      <c r="I184" s="129"/>
      <c r="J184" s="129"/>
      <c r="K184" s="130"/>
    </row>
    <row r="185" spans="1:11" ht="15" thickBot="1" x14ac:dyDescent="0.25"/>
    <row r="186" spans="1:11" ht="30" x14ac:dyDescent="0.2">
      <c r="A186" s="821" t="s">
        <v>87</v>
      </c>
      <c r="B186" s="823" t="s">
        <v>232</v>
      </c>
      <c r="C186" s="825" t="s">
        <v>205</v>
      </c>
      <c r="D186" s="827" t="s">
        <v>206</v>
      </c>
      <c r="E186" s="828"/>
      <c r="F186" s="828"/>
      <c r="G186" s="828"/>
      <c r="H186" s="829"/>
      <c r="I186" s="105" t="s">
        <v>207</v>
      </c>
      <c r="J186" s="830" t="s">
        <v>208</v>
      </c>
      <c r="K186" s="802" t="s">
        <v>209</v>
      </c>
    </row>
    <row r="187" spans="1:11" ht="60.75" thickBot="1" x14ac:dyDescent="0.25">
      <c r="A187" s="822"/>
      <c r="B187" s="824"/>
      <c r="C187" s="826"/>
      <c r="D187" s="106" t="s">
        <v>210</v>
      </c>
      <c r="E187" s="51" t="s">
        <v>211</v>
      </c>
      <c r="F187" s="106" t="s">
        <v>212</v>
      </c>
      <c r="G187" s="106" t="s">
        <v>213</v>
      </c>
      <c r="H187" s="109" t="s">
        <v>230</v>
      </c>
      <c r="I187" s="52" t="s">
        <v>215</v>
      </c>
      <c r="J187" s="831"/>
      <c r="K187" s="803"/>
    </row>
    <row r="188" spans="1:11" x14ac:dyDescent="0.2">
      <c r="A188" s="804" t="str">
        <f>DESCRIPCION!A28</f>
        <v>g</v>
      </c>
      <c r="B188" s="807">
        <f>DESCRIPCION!D29</f>
        <v>0</v>
      </c>
      <c r="C188" s="804"/>
      <c r="D188" s="810" t="s">
        <v>216</v>
      </c>
      <c r="E188" s="124" t="s">
        <v>217</v>
      </c>
      <c r="F188" s="67" t="s">
        <v>178</v>
      </c>
      <c r="G188" s="125">
        <f>IF(F188="Asignado",15,0)</f>
        <v>0</v>
      </c>
      <c r="H188" s="812" t="str">
        <f>IF(AND(G195&gt;0,G195&lt;=85),"Débil",IF(AND(G195&gt;85,G195&lt;=95),"Moderado",IF(G195&gt;96,"Fuerte"," ")))</f>
        <v xml:space="preserve"> </v>
      </c>
      <c r="I188" s="815" t="s">
        <v>202</v>
      </c>
      <c r="J188" s="812" t="str">
        <f>IF(AND(H188="Fuerte",I188="Fuerte (Siempre se Ejecuta)"),"Fuerte",IF(AND(H188="Fuerte",I188="Moderado (Algunas veces se ejecuta)"),"Moderado",IF(AND(H188="Fuerte",I188="Débil (No se ejecuta)"),"Débil",IF(AND(H188="Moderado",I188="Fuerte (Siempre se Ejecuta)"),"Moderado",IF(AND(H188="Moderado",I188="Moderado (Algunas veces se ejecuta)"),"Moderado",IF(AND(H188="Moderado",I188="Débil (No se ejecuta)"),"Débil",IF(AND(H188="Débil",I188="Fuerte (Siempre se Ejecuta)"),"Débil",IF(AND(H188="Débil",I188="Moderado (Algunas veces se ejecuta)"),"Débil",IF(AND(H188="Débil",I188="Débil (No se ejecuta)"),"Débil"," ")))))))))</f>
        <v xml:space="preserve"> </v>
      </c>
      <c r="K188" s="818" t="str">
        <f>IF(J188="Fuerte","NO",IF(J188=" "," ","SI"))</f>
        <v xml:space="preserve"> </v>
      </c>
    </row>
    <row r="189" spans="1:11" ht="28.5" x14ac:dyDescent="0.2">
      <c r="A189" s="805"/>
      <c r="B189" s="808"/>
      <c r="C189" s="805"/>
      <c r="D189" s="811"/>
      <c r="E189" s="102" t="s">
        <v>218</v>
      </c>
      <c r="F189" s="64" t="s">
        <v>178</v>
      </c>
      <c r="G189" s="63">
        <f>IF(F189="Adecuado",15,0)</f>
        <v>0</v>
      </c>
      <c r="H189" s="813"/>
      <c r="I189" s="816"/>
      <c r="J189" s="813"/>
      <c r="K189" s="819"/>
    </row>
    <row r="190" spans="1:11" ht="42.75" x14ac:dyDescent="0.2">
      <c r="A190" s="805"/>
      <c r="B190" s="808"/>
      <c r="C190" s="805"/>
      <c r="D190" s="50" t="s">
        <v>219</v>
      </c>
      <c r="E190" s="102" t="s">
        <v>220</v>
      </c>
      <c r="F190" s="64" t="s">
        <v>178</v>
      </c>
      <c r="G190" s="63">
        <f>IF(F190="Oportuna",15,0)</f>
        <v>0</v>
      </c>
      <c r="H190" s="813"/>
      <c r="I190" s="816"/>
      <c r="J190" s="813"/>
      <c r="K190" s="819"/>
    </row>
    <row r="191" spans="1:11" ht="42.75" x14ac:dyDescent="0.2">
      <c r="A191" s="805"/>
      <c r="B191" s="808"/>
      <c r="C191" s="805"/>
      <c r="D191" s="50" t="s">
        <v>221</v>
      </c>
      <c r="E191" s="102" t="s">
        <v>222</v>
      </c>
      <c r="F191" s="219" t="s">
        <v>178</v>
      </c>
      <c r="G191" s="63">
        <f>IF(F191="Prevenir",15,IF(F191="Detectar",10,0))</f>
        <v>0</v>
      </c>
      <c r="H191" s="813"/>
      <c r="I191" s="816"/>
      <c r="J191" s="813"/>
      <c r="K191" s="819"/>
    </row>
    <row r="192" spans="1:11" ht="28.5" x14ac:dyDescent="0.2">
      <c r="A192" s="805"/>
      <c r="B192" s="808"/>
      <c r="C192" s="805"/>
      <c r="D192" s="50" t="s">
        <v>223</v>
      </c>
      <c r="E192" s="102" t="s">
        <v>224</v>
      </c>
      <c r="F192" s="64" t="s">
        <v>178</v>
      </c>
      <c r="G192" s="63">
        <f>IF(F192="Confiable",15,0)</f>
        <v>0</v>
      </c>
      <c r="H192" s="813"/>
      <c r="I192" s="816"/>
      <c r="J192" s="813"/>
      <c r="K192" s="819"/>
    </row>
    <row r="193" spans="1:11" ht="42.75" x14ac:dyDescent="0.2">
      <c r="A193" s="805"/>
      <c r="B193" s="808"/>
      <c r="C193" s="805"/>
      <c r="D193" s="50" t="s">
        <v>225</v>
      </c>
      <c r="E193" s="102" t="s">
        <v>226</v>
      </c>
      <c r="F193" s="219" t="s">
        <v>178</v>
      </c>
      <c r="G193" s="63">
        <f>IF(F193="Se investigan y se resuelven oportunamente",15,0)</f>
        <v>0</v>
      </c>
      <c r="H193" s="813"/>
      <c r="I193" s="816"/>
      <c r="J193" s="813"/>
      <c r="K193" s="819"/>
    </row>
    <row r="194" spans="1:11" ht="28.5" x14ac:dyDescent="0.2">
      <c r="A194" s="806"/>
      <c r="B194" s="809"/>
      <c r="C194" s="806"/>
      <c r="D194" s="45" t="s">
        <v>227</v>
      </c>
      <c r="E194" s="102" t="s">
        <v>228</v>
      </c>
      <c r="F194" s="64" t="s">
        <v>178</v>
      </c>
      <c r="G194" s="63">
        <f>IF(F194="Completa",10,IF(F194="Incompleta",5,0))</f>
        <v>0</v>
      </c>
      <c r="H194" s="814"/>
      <c r="I194" s="817"/>
      <c r="J194" s="814"/>
      <c r="K194" s="820"/>
    </row>
    <row r="195" spans="1:11" ht="15.75" thickBot="1" x14ac:dyDescent="0.25">
      <c r="A195" s="120"/>
      <c r="B195" s="121"/>
      <c r="C195" s="56"/>
      <c r="D195" s="57"/>
      <c r="E195" s="58" t="s">
        <v>229</v>
      </c>
      <c r="F195" s="16"/>
      <c r="G195" s="16">
        <f>SUM(G188:G194)</f>
        <v>0</v>
      </c>
      <c r="H195" s="128"/>
      <c r="I195" s="129"/>
      <c r="J195" s="129"/>
      <c r="K195" s="130"/>
    </row>
    <row r="196" spans="1:11" ht="15" thickBot="1" x14ac:dyDescent="0.25"/>
    <row r="197" spans="1:11" ht="30" x14ac:dyDescent="0.2">
      <c r="A197" s="821" t="s">
        <v>87</v>
      </c>
      <c r="B197" s="823" t="s">
        <v>232</v>
      </c>
      <c r="C197" s="825" t="s">
        <v>205</v>
      </c>
      <c r="D197" s="827" t="s">
        <v>206</v>
      </c>
      <c r="E197" s="828"/>
      <c r="F197" s="828"/>
      <c r="G197" s="828"/>
      <c r="H197" s="829"/>
      <c r="I197" s="105" t="s">
        <v>207</v>
      </c>
      <c r="J197" s="830" t="s">
        <v>208</v>
      </c>
      <c r="K197" s="802" t="s">
        <v>209</v>
      </c>
    </row>
    <row r="198" spans="1:11" ht="60.75" thickBot="1" x14ac:dyDescent="0.25">
      <c r="A198" s="822"/>
      <c r="B198" s="824"/>
      <c r="C198" s="826"/>
      <c r="D198" s="106" t="s">
        <v>210</v>
      </c>
      <c r="E198" s="51" t="s">
        <v>211</v>
      </c>
      <c r="F198" s="106" t="s">
        <v>212</v>
      </c>
      <c r="G198" s="106" t="s">
        <v>213</v>
      </c>
      <c r="H198" s="109" t="s">
        <v>230</v>
      </c>
      <c r="I198" s="52" t="s">
        <v>215</v>
      </c>
      <c r="J198" s="831"/>
      <c r="K198" s="803"/>
    </row>
    <row r="199" spans="1:11" x14ac:dyDescent="0.2">
      <c r="A199" s="804" t="str">
        <f>DESCRIPCION!A28</f>
        <v>g</v>
      </c>
      <c r="B199" s="807">
        <f>DESCRIPCION!D30</f>
        <v>0</v>
      </c>
      <c r="C199" s="804"/>
      <c r="D199" s="810" t="s">
        <v>216</v>
      </c>
      <c r="E199" s="124" t="s">
        <v>217</v>
      </c>
      <c r="F199" s="67" t="s">
        <v>178</v>
      </c>
      <c r="G199" s="125">
        <f>IF(F199="Asignado",15,0)</f>
        <v>0</v>
      </c>
      <c r="H199" s="812" t="str">
        <f>IF(AND(G206&gt;0,G206&lt;=85),"Débil",IF(AND(G206&gt;85,G206&lt;=95),"Moderado",IF(G206&gt;96,"Fuerte"," ")))</f>
        <v xml:space="preserve"> </v>
      </c>
      <c r="I199" s="815" t="s">
        <v>178</v>
      </c>
      <c r="J199" s="812" t="str">
        <f>IF(AND(H199="Fuerte",I199="Fuerte (Siempre se Ejecuta)"),"Fuerte",IF(AND(H199="Fuerte",I199="Moderado (Algunas veces se ejecuta)"),"Moderado",IF(AND(H199="Fuerte",I199="Débil (No se ejecuta)"),"Débil",IF(AND(H199="Moderado",I199="Fuerte (Siempre se Ejecuta)"),"Moderado",IF(AND(H199="Moderado",I199="Moderado (Algunas veces se ejecuta)"),"Moderado",IF(AND(H199="Moderado",I199="Débil (No se ejecuta)"),"Débil",IF(AND(H199="Débil",I199="Fuerte (Siempre se Ejecuta)"),"Débil",IF(AND(H199="Débil",I199="Moderado (Algunas veces se ejecuta)"),"Débil",IF(AND(H199="Débil",I199="Débil (No se ejecuta)"),"Débil"," ")))))))))</f>
        <v xml:space="preserve"> </v>
      </c>
      <c r="K199" s="818" t="str">
        <f>IF(J199="Fuerte","NO",IF(J199=" "," ","SI"))</f>
        <v xml:space="preserve"> </v>
      </c>
    </row>
    <row r="200" spans="1:11" ht="28.5" x14ac:dyDescent="0.2">
      <c r="A200" s="805"/>
      <c r="B200" s="808"/>
      <c r="C200" s="805"/>
      <c r="D200" s="811"/>
      <c r="E200" s="102" t="s">
        <v>218</v>
      </c>
      <c r="F200" s="64" t="s">
        <v>178</v>
      </c>
      <c r="G200" s="63">
        <f>IF(F200="Adecuado",15,0)</f>
        <v>0</v>
      </c>
      <c r="H200" s="813"/>
      <c r="I200" s="816"/>
      <c r="J200" s="813"/>
      <c r="K200" s="819"/>
    </row>
    <row r="201" spans="1:11" ht="42.75" x14ac:dyDescent="0.2">
      <c r="A201" s="805"/>
      <c r="B201" s="808"/>
      <c r="C201" s="805"/>
      <c r="D201" s="50" t="s">
        <v>219</v>
      </c>
      <c r="E201" s="102" t="s">
        <v>220</v>
      </c>
      <c r="F201" s="64" t="s">
        <v>178</v>
      </c>
      <c r="G201" s="63">
        <f>IF(F201="Oportuna",15,0)</f>
        <v>0</v>
      </c>
      <c r="H201" s="813"/>
      <c r="I201" s="816"/>
      <c r="J201" s="813"/>
      <c r="K201" s="819"/>
    </row>
    <row r="202" spans="1:11" ht="42.75" x14ac:dyDescent="0.2">
      <c r="A202" s="805"/>
      <c r="B202" s="808"/>
      <c r="C202" s="805"/>
      <c r="D202" s="50" t="s">
        <v>221</v>
      </c>
      <c r="E202" s="102" t="s">
        <v>222</v>
      </c>
      <c r="F202" s="219" t="s">
        <v>178</v>
      </c>
      <c r="G202" s="63">
        <f>IF(F202="Prevenir",15,IF(F202="Detectar",10,0))</f>
        <v>0</v>
      </c>
      <c r="H202" s="813"/>
      <c r="I202" s="816"/>
      <c r="J202" s="813"/>
      <c r="K202" s="819"/>
    </row>
    <row r="203" spans="1:11" ht="28.5" x14ac:dyDescent="0.2">
      <c r="A203" s="805"/>
      <c r="B203" s="808"/>
      <c r="C203" s="805"/>
      <c r="D203" s="50" t="s">
        <v>223</v>
      </c>
      <c r="E203" s="102" t="s">
        <v>224</v>
      </c>
      <c r="F203" s="64" t="s">
        <v>178</v>
      </c>
      <c r="G203" s="63">
        <f>IF(F203="Confiable",15,0)</f>
        <v>0</v>
      </c>
      <c r="H203" s="813"/>
      <c r="I203" s="816"/>
      <c r="J203" s="813"/>
      <c r="K203" s="819"/>
    </row>
    <row r="204" spans="1:11" ht="42.75" x14ac:dyDescent="0.2">
      <c r="A204" s="805"/>
      <c r="B204" s="808"/>
      <c r="C204" s="805"/>
      <c r="D204" s="50" t="s">
        <v>225</v>
      </c>
      <c r="E204" s="102" t="s">
        <v>226</v>
      </c>
      <c r="F204" s="219" t="s">
        <v>178</v>
      </c>
      <c r="G204" s="63">
        <f>IF(F204="Se investigan y se resuelven oportunamente",15,0)</f>
        <v>0</v>
      </c>
      <c r="H204" s="813"/>
      <c r="I204" s="816"/>
      <c r="J204" s="813"/>
      <c r="K204" s="819"/>
    </row>
    <row r="205" spans="1:11" ht="28.5" x14ac:dyDescent="0.2">
      <c r="A205" s="806"/>
      <c r="B205" s="809"/>
      <c r="C205" s="806"/>
      <c r="D205" s="45" t="s">
        <v>227</v>
      </c>
      <c r="E205" s="102" t="s">
        <v>228</v>
      </c>
      <c r="F205" s="64" t="s">
        <v>178</v>
      </c>
      <c r="G205" s="63">
        <f>IF(F205="Completa",10,IF(F205="Incompleta",5,0))</f>
        <v>0</v>
      </c>
      <c r="H205" s="814"/>
      <c r="I205" s="817"/>
      <c r="J205" s="814"/>
      <c r="K205" s="820"/>
    </row>
    <row r="206" spans="1:11" ht="15.75" thickBot="1" x14ac:dyDescent="0.25">
      <c r="A206" s="120"/>
      <c r="B206" s="121"/>
      <c r="C206" s="56"/>
      <c r="D206" s="57"/>
      <c r="E206" s="58" t="s">
        <v>229</v>
      </c>
      <c r="F206" s="16"/>
      <c r="G206" s="16">
        <f>SUM(G199:G205)</f>
        <v>0</v>
      </c>
      <c r="H206" s="128"/>
      <c r="I206" s="129"/>
      <c r="J206" s="129"/>
      <c r="K206" s="130"/>
    </row>
    <row r="207" spans="1:11" ht="15" thickBot="1" x14ac:dyDescent="0.25"/>
    <row r="208" spans="1:11" ht="30" x14ac:dyDescent="0.2">
      <c r="A208" s="821" t="s">
        <v>87</v>
      </c>
      <c r="B208" s="823" t="s">
        <v>232</v>
      </c>
      <c r="C208" s="825" t="s">
        <v>205</v>
      </c>
      <c r="D208" s="827" t="s">
        <v>206</v>
      </c>
      <c r="E208" s="828"/>
      <c r="F208" s="828"/>
      <c r="G208" s="828"/>
      <c r="H208" s="829"/>
      <c r="I208" s="105" t="s">
        <v>207</v>
      </c>
      <c r="J208" s="830" t="s">
        <v>208</v>
      </c>
      <c r="K208" s="802" t="s">
        <v>209</v>
      </c>
    </row>
    <row r="209" spans="1:11" ht="60.75" thickBot="1" x14ac:dyDescent="0.25">
      <c r="A209" s="822"/>
      <c r="B209" s="824"/>
      <c r="C209" s="826"/>
      <c r="D209" s="106" t="s">
        <v>210</v>
      </c>
      <c r="E209" s="51" t="s">
        <v>211</v>
      </c>
      <c r="F209" s="106" t="s">
        <v>212</v>
      </c>
      <c r="G209" s="106" t="s">
        <v>213</v>
      </c>
      <c r="H209" s="109" t="s">
        <v>230</v>
      </c>
      <c r="I209" s="52" t="s">
        <v>215</v>
      </c>
      <c r="J209" s="831"/>
      <c r="K209" s="803"/>
    </row>
    <row r="210" spans="1:11" x14ac:dyDescent="0.2">
      <c r="A210" s="804" t="str">
        <f>DESCRIPCION!A31</f>
        <v>h</v>
      </c>
      <c r="B210" s="807">
        <f>DESCRIPCION!D31</f>
        <v>0</v>
      </c>
      <c r="C210" s="804"/>
      <c r="D210" s="810" t="s">
        <v>216</v>
      </c>
      <c r="E210" s="124" t="s">
        <v>217</v>
      </c>
      <c r="F210" s="67" t="s">
        <v>178</v>
      </c>
      <c r="G210" s="125">
        <f>IF(F210="Asignado",15,0)</f>
        <v>0</v>
      </c>
      <c r="H210" s="812" t="str">
        <f>IF(AND(G217&gt;0,G217&lt;=85),"Débil",IF(AND(G217&gt;85,G217&lt;=95),"Moderado",IF(G217&gt;96,"Fuerte"," ")))</f>
        <v xml:space="preserve"> </v>
      </c>
      <c r="I210" s="815" t="s">
        <v>178</v>
      </c>
      <c r="J210" s="812" t="str">
        <f>IF(AND(H210="Fuerte",I210="Fuerte (Siempre se Ejecuta)"),"Fuerte",IF(AND(H210="Fuerte",I210="Moderado (Algunas veces se ejecuta)"),"Moderado",IF(AND(H210="Fuerte",I210="Débil (No se ejecuta)"),"Débil",IF(AND(H210="Moderado",I210="Fuerte (Siempre se Ejecuta)"),"Moderado",IF(AND(H210="Moderado",I210="Moderado (Algunas veces se ejecuta)"),"Moderado",IF(AND(H210="Moderado",I210="Débil (No se ejecuta)"),"Débil",IF(AND(H210="Débil",I210="Fuerte (Siempre se Ejecuta)"),"Débil",IF(AND(H210="Débil",I210="Moderado (Algunas veces se ejecuta)"),"Débil",IF(AND(H210="Débil",I210="Débil (No se ejecuta)"),"Débil"," ")))))))))</f>
        <v xml:space="preserve"> </v>
      </c>
      <c r="K210" s="818" t="str">
        <f>IF(J210="Fuerte","NO",IF(J210=" "," ","SI"))</f>
        <v xml:space="preserve"> </v>
      </c>
    </row>
    <row r="211" spans="1:11" ht="28.5" x14ac:dyDescent="0.2">
      <c r="A211" s="805"/>
      <c r="B211" s="808"/>
      <c r="C211" s="805"/>
      <c r="D211" s="811"/>
      <c r="E211" s="102" t="s">
        <v>218</v>
      </c>
      <c r="F211" s="64" t="s">
        <v>178</v>
      </c>
      <c r="G211" s="63">
        <f>IF(F211="Adecuado",15,0)</f>
        <v>0</v>
      </c>
      <c r="H211" s="813"/>
      <c r="I211" s="816"/>
      <c r="J211" s="813"/>
      <c r="K211" s="819"/>
    </row>
    <row r="212" spans="1:11" ht="42.75" x14ac:dyDescent="0.2">
      <c r="A212" s="805"/>
      <c r="B212" s="808"/>
      <c r="C212" s="805"/>
      <c r="D212" s="50" t="s">
        <v>219</v>
      </c>
      <c r="E212" s="102" t="s">
        <v>220</v>
      </c>
      <c r="F212" s="64" t="s">
        <v>178</v>
      </c>
      <c r="G212" s="63">
        <f>IF(F212="Oportuna",15,0)</f>
        <v>0</v>
      </c>
      <c r="H212" s="813"/>
      <c r="I212" s="816"/>
      <c r="J212" s="813"/>
      <c r="K212" s="819"/>
    </row>
    <row r="213" spans="1:11" ht="42.75" x14ac:dyDescent="0.2">
      <c r="A213" s="805"/>
      <c r="B213" s="808"/>
      <c r="C213" s="805"/>
      <c r="D213" s="50" t="s">
        <v>221</v>
      </c>
      <c r="E213" s="102" t="s">
        <v>222</v>
      </c>
      <c r="F213" s="219" t="s">
        <v>178</v>
      </c>
      <c r="G213" s="63">
        <f>IF(F213="Prevenir",15,IF(F213="Detectar",10,0))</f>
        <v>0</v>
      </c>
      <c r="H213" s="813"/>
      <c r="I213" s="816"/>
      <c r="J213" s="813"/>
      <c r="K213" s="819"/>
    </row>
    <row r="214" spans="1:11" ht="28.5" x14ac:dyDescent="0.2">
      <c r="A214" s="805"/>
      <c r="B214" s="808"/>
      <c r="C214" s="805"/>
      <c r="D214" s="50" t="s">
        <v>223</v>
      </c>
      <c r="E214" s="102" t="s">
        <v>224</v>
      </c>
      <c r="F214" s="64" t="s">
        <v>178</v>
      </c>
      <c r="G214" s="63">
        <f>IF(F214="Confiable",15,0)</f>
        <v>0</v>
      </c>
      <c r="H214" s="813"/>
      <c r="I214" s="816"/>
      <c r="J214" s="813"/>
      <c r="K214" s="819"/>
    </row>
    <row r="215" spans="1:11" ht="42.75" x14ac:dyDescent="0.2">
      <c r="A215" s="805"/>
      <c r="B215" s="808"/>
      <c r="C215" s="805"/>
      <c r="D215" s="50" t="s">
        <v>225</v>
      </c>
      <c r="E215" s="102" t="s">
        <v>226</v>
      </c>
      <c r="F215" s="219" t="s">
        <v>178</v>
      </c>
      <c r="G215" s="63">
        <f>IF(F215="Se investigan y se resuelven oportunamente",15,0)</f>
        <v>0</v>
      </c>
      <c r="H215" s="813"/>
      <c r="I215" s="816"/>
      <c r="J215" s="813"/>
      <c r="K215" s="819"/>
    </row>
    <row r="216" spans="1:11" ht="28.5" x14ac:dyDescent="0.2">
      <c r="A216" s="806"/>
      <c r="B216" s="809"/>
      <c r="C216" s="806"/>
      <c r="D216" s="45" t="s">
        <v>227</v>
      </c>
      <c r="E216" s="102" t="s">
        <v>228</v>
      </c>
      <c r="F216" s="64" t="s">
        <v>178</v>
      </c>
      <c r="G216" s="63">
        <f>IF(F216="Completa",10,IF(F216="Incompleta",5,0))</f>
        <v>0</v>
      </c>
      <c r="H216" s="814"/>
      <c r="I216" s="817"/>
      <c r="J216" s="814"/>
      <c r="K216" s="820"/>
    </row>
    <row r="217" spans="1:11" ht="15.75" thickBot="1" x14ac:dyDescent="0.25">
      <c r="A217" s="120"/>
      <c r="B217" s="121"/>
      <c r="C217" s="56"/>
      <c r="D217" s="57"/>
      <c r="E217" s="58" t="s">
        <v>229</v>
      </c>
      <c r="F217" s="16"/>
      <c r="G217" s="16">
        <f>SUM(G210:G216)</f>
        <v>0</v>
      </c>
      <c r="H217" s="128"/>
      <c r="I217" s="129"/>
      <c r="J217" s="129"/>
      <c r="K217" s="130"/>
    </row>
    <row r="218" spans="1:11" ht="15" thickBot="1" x14ac:dyDescent="0.25"/>
    <row r="219" spans="1:11" ht="30" x14ac:dyDescent="0.2">
      <c r="A219" s="821" t="s">
        <v>87</v>
      </c>
      <c r="B219" s="823" t="s">
        <v>232</v>
      </c>
      <c r="C219" s="825" t="s">
        <v>205</v>
      </c>
      <c r="D219" s="827" t="s">
        <v>206</v>
      </c>
      <c r="E219" s="828"/>
      <c r="F219" s="828"/>
      <c r="G219" s="828"/>
      <c r="H219" s="829"/>
      <c r="I219" s="105" t="s">
        <v>207</v>
      </c>
      <c r="J219" s="830" t="s">
        <v>208</v>
      </c>
      <c r="K219" s="802" t="s">
        <v>209</v>
      </c>
    </row>
    <row r="220" spans="1:11" ht="60.75" thickBot="1" x14ac:dyDescent="0.25">
      <c r="A220" s="822"/>
      <c r="B220" s="824"/>
      <c r="C220" s="826"/>
      <c r="D220" s="106" t="s">
        <v>210</v>
      </c>
      <c r="E220" s="51" t="s">
        <v>211</v>
      </c>
      <c r="F220" s="106" t="s">
        <v>212</v>
      </c>
      <c r="G220" s="106" t="s">
        <v>213</v>
      </c>
      <c r="H220" s="109" t="s">
        <v>230</v>
      </c>
      <c r="I220" s="52" t="s">
        <v>215</v>
      </c>
      <c r="J220" s="831"/>
      <c r="K220" s="803"/>
    </row>
    <row r="221" spans="1:11" x14ac:dyDescent="0.2">
      <c r="A221" s="804" t="str">
        <f>DESCRIPCION!A31</f>
        <v>h</v>
      </c>
      <c r="B221" s="807">
        <f>DESCRIPCION!D32</f>
        <v>0</v>
      </c>
      <c r="C221" s="804"/>
      <c r="D221" s="810" t="s">
        <v>216</v>
      </c>
      <c r="E221" s="124" t="s">
        <v>217</v>
      </c>
      <c r="F221" s="67" t="s">
        <v>178</v>
      </c>
      <c r="G221" s="125">
        <f>IF(F221="Asignado",15,0)</f>
        <v>0</v>
      </c>
      <c r="H221" s="812" t="str">
        <f>IF(AND(G228&gt;0,G228&lt;=85),"Débil",IF(AND(G228&gt;85,G228&lt;=95),"Moderado",IF(G228&gt;96,"Fuerte"," ")))</f>
        <v xml:space="preserve"> </v>
      </c>
      <c r="I221" s="815" t="s">
        <v>178</v>
      </c>
      <c r="J221" s="812" t="str">
        <f>IF(AND(H221="Fuerte",I221="Fuerte (Siempre se Ejecuta)"),"Fuerte",IF(AND(H221="Fuerte",I221="Moderado (Algunas veces se ejecuta)"),"Moderado",IF(AND(H221="Fuerte",I221="Débil (No se ejecuta)"),"Débil",IF(AND(H221="Moderado",I221="Fuerte (Siempre se Ejecuta)"),"Moderado",IF(AND(H221="Moderado",I221="Moderado (Algunas veces se ejecuta)"),"Moderado",IF(AND(H221="Moderado",I221="Débil (No se ejecuta)"),"Débil",IF(AND(H221="Débil",I221="Fuerte (Siempre se Ejecuta)"),"Débil",IF(AND(H221="Débil",I221="Moderado (Algunas veces se ejecuta)"),"Débil",IF(AND(H221="Débil",I221="Débil (No se ejecuta)"),"Débil"," ")))))))))</f>
        <v xml:space="preserve"> </v>
      </c>
      <c r="K221" s="818" t="str">
        <f>IF(J221="Fuerte","NO",IF(J221=" "," ","SI"))</f>
        <v xml:space="preserve"> </v>
      </c>
    </row>
    <row r="222" spans="1:11" ht="28.5" x14ac:dyDescent="0.2">
      <c r="A222" s="805"/>
      <c r="B222" s="808"/>
      <c r="C222" s="805"/>
      <c r="D222" s="811"/>
      <c r="E222" s="102" t="s">
        <v>218</v>
      </c>
      <c r="F222" s="64" t="s">
        <v>178</v>
      </c>
      <c r="G222" s="63">
        <f>IF(F222="Adecuado",15,0)</f>
        <v>0</v>
      </c>
      <c r="H222" s="813"/>
      <c r="I222" s="816"/>
      <c r="J222" s="813"/>
      <c r="K222" s="819"/>
    </row>
    <row r="223" spans="1:11" ht="42.75" x14ac:dyDescent="0.2">
      <c r="A223" s="805"/>
      <c r="B223" s="808"/>
      <c r="C223" s="805"/>
      <c r="D223" s="50" t="s">
        <v>219</v>
      </c>
      <c r="E223" s="102" t="s">
        <v>220</v>
      </c>
      <c r="F223" s="64" t="s">
        <v>178</v>
      </c>
      <c r="G223" s="63">
        <f>IF(F223="Oportuna",15,0)</f>
        <v>0</v>
      </c>
      <c r="H223" s="813"/>
      <c r="I223" s="816"/>
      <c r="J223" s="813"/>
      <c r="K223" s="819"/>
    </row>
    <row r="224" spans="1:11" ht="42.75" x14ac:dyDescent="0.2">
      <c r="A224" s="805"/>
      <c r="B224" s="808"/>
      <c r="C224" s="805"/>
      <c r="D224" s="50" t="s">
        <v>221</v>
      </c>
      <c r="E224" s="102" t="s">
        <v>222</v>
      </c>
      <c r="F224" s="219" t="s">
        <v>178</v>
      </c>
      <c r="G224" s="63">
        <f>IF(F224="Prevenir",15,IF(F224="Detectar",10,0))</f>
        <v>0</v>
      </c>
      <c r="H224" s="813"/>
      <c r="I224" s="816"/>
      <c r="J224" s="813"/>
      <c r="K224" s="819"/>
    </row>
    <row r="225" spans="1:11" ht="28.5" x14ac:dyDescent="0.2">
      <c r="A225" s="805"/>
      <c r="B225" s="808"/>
      <c r="C225" s="805"/>
      <c r="D225" s="50" t="s">
        <v>223</v>
      </c>
      <c r="E225" s="102" t="s">
        <v>224</v>
      </c>
      <c r="F225" s="64" t="s">
        <v>178</v>
      </c>
      <c r="G225" s="63">
        <f>IF(F225="Confiable",15,0)</f>
        <v>0</v>
      </c>
      <c r="H225" s="813"/>
      <c r="I225" s="816"/>
      <c r="J225" s="813"/>
      <c r="K225" s="819"/>
    </row>
    <row r="226" spans="1:11" ht="42.75" x14ac:dyDescent="0.2">
      <c r="A226" s="805"/>
      <c r="B226" s="808"/>
      <c r="C226" s="805"/>
      <c r="D226" s="50" t="s">
        <v>225</v>
      </c>
      <c r="E226" s="102" t="s">
        <v>226</v>
      </c>
      <c r="F226" s="219" t="s">
        <v>178</v>
      </c>
      <c r="G226" s="63">
        <f>IF(F226="Se investigan y se resuelven oportunamente",15,0)</f>
        <v>0</v>
      </c>
      <c r="H226" s="813"/>
      <c r="I226" s="816"/>
      <c r="J226" s="813"/>
      <c r="K226" s="819"/>
    </row>
    <row r="227" spans="1:11" ht="28.5" x14ac:dyDescent="0.2">
      <c r="A227" s="806"/>
      <c r="B227" s="809"/>
      <c r="C227" s="806"/>
      <c r="D227" s="45" t="s">
        <v>227</v>
      </c>
      <c r="E227" s="102" t="s">
        <v>228</v>
      </c>
      <c r="F227" s="64" t="s">
        <v>178</v>
      </c>
      <c r="G227" s="63">
        <f>IF(F227="Completa",10,IF(F227="Incompleta",5,0))</f>
        <v>0</v>
      </c>
      <c r="H227" s="814"/>
      <c r="I227" s="817"/>
      <c r="J227" s="814"/>
      <c r="K227" s="820"/>
    </row>
    <row r="228" spans="1:11" ht="15.75" thickBot="1" x14ac:dyDescent="0.25">
      <c r="A228" s="120"/>
      <c r="B228" s="121"/>
      <c r="C228" s="56"/>
      <c r="D228" s="57"/>
      <c r="E228" s="58" t="s">
        <v>229</v>
      </c>
      <c r="F228" s="16"/>
      <c r="G228" s="16">
        <f>SUM(G221:G227)</f>
        <v>0</v>
      </c>
      <c r="H228" s="128"/>
      <c r="I228" s="129"/>
      <c r="J228" s="129"/>
      <c r="K228" s="130"/>
    </row>
    <row r="229" spans="1:11" ht="15" thickBot="1" x14ac:dyDescent="0.25"/>
    <row r="230" spans="1:11" ht="30" x14ac:dyDescent="0.2">
      <c r="A230" s="821" t="s">
        <v>87</v>
      </c>
      <c r="B230" s="823" t="s">
        <v>232</v>
      </c>
      <c r="C230" s="825" t="s">
        <v>205</v>
      </c>
      <c r="D230" s="827" t="s">
        <v>206</v>
      </c>
      <c r="E230" s="828"/>
      <c r="F230" s="828"/>
      <c r="G230" s="828"/>
      <c r="H230" s="829"/>
      <c r="I230" s="105" t="s">
        <v>207</v>
      </c>
      <c r="J230" s="830" t="s">
        <v>208</v>
      </c>
      <c r="K230" s="802" t="s">
        <v>209</v>
      </c>
    </row>
    <row r="231" spans="1:11" ht="60.75" thickBot="1" x14ac:dyDescent="0.25">
      <c r="A231" s="822"/>
      <c r="B231" s="824"/>
      <c r="C231" s="826"/>
      <c r="D231" s="106" t="s">
        <v>210</v>
      </c>
      <c r="E231" s="51" t="s">
        <v>211</v>
      </c>
      <c r="F231" s="106" t="s">
        <v>212</v>
      </c>
      <c r="G231" s="106" t="s">
        <v>213</v>
      </c>
      <c r="H231" s="109" t="s">
        <v>230</v>
      </c>
      <c r="I231" s="52" t="s">
        <v>215</v>
      </c>
      <c r="J231" s="831"/>
      <c r="K231" s="803"/>
    </row>
    <row r="232" spans="1:11" x14ac:dyDescent="0.2">
      <c r="A232" s="804" t="str">
        <f>DESCRIPCION!A31</f>
        <v>h</v>
      </c>
      <c r="B232" s="807">
        <f>DESCRIPCION!D33</f>
        <v>0</v>
      </c>
      <c r="C232" s="804"/>
      <c r="D232" s="810" t="s">
        <v>216</v>
      </c>
      <c r="E232" s="124" t="s">
        <v>217</v>
      </c>
      <c r="F232" s="67" t="s">
        <v>178</v>
      </c>
      <c r="G232" s="125">
        <f>IF(F232="Asignado",15,0)</f>
        <v>0</v>
      </c>
      <c r="H232" s="812" t="str">
        <f>IF(AND(G239&gt;0,G239&lt;=85),"Débil",IF(AND(G239&gt;85,G239&lt;=95),"Moderado",IF(G239&gt;96,"Fuerte"," ")))</f>
        <v xml:space="preserve"> </v>
      </c>
      <c r="I232" s="815" t="s">
        <v>178</v>
      </c>
      <c r="J232" s="812" t="str">
        <f>IF(AND(H232="Fuerte",I232="Fuerte (Siempre se Ejecuta)"),"Fuerte",IF(AND(H232="Fuerte",I232="Moderado (Algunas veces se ejecuta)"),"Moderado",IF(AND(H232="Fuerte",I232="Débil (No se ejecuta)"),"Débil",IF(AND(H232="Moderado",I232="Fuerte (Siempre se Ejecuta)"),"Moderado",IF(AND(H232="Moderado",I232="Moderado (Algunas veces se ejecuta)"),"Moderado",IF(AND(H232="Moderado",I232="Débil (No se ejecuta)"),"Débil",IF(AND(H232="Débil",I232="Fuerte (Siempre se Ejecuta)"),"Débil",IF(AND(H232="Débil",I232="Moderado (Algunas veces se ejecuta)"),"Débil",IF(AND(H232="Débil",I232="Débil (No se ejecuta)"),"Débil"," ")))))))))</f>
        <v xml:space="preserve"> </v>
      </c>
      <c r="K232" s="818" t="str">
        <f>IF(J232="Fuerte","NO",IF(J232=" "," ","SI"))</f>
        <v xml:space="preserve"> </v>
      </c>
    </row>
    <row r="233" spans="1:11" ht="28.5" x14ac:dyDescent="0.2">
      <c r="A233" s="805"/>
      <c r="B233" s="808"/>
      <c r="C233" s="805"/>
      <c r="D233" s="811"/>
      <c r="E233" s="102" t="s">
        <v>218</v>
      </c>
      <c r="F233" s="64" t="s">
        <v>178</v>
      </c>
      <c r="G233" s="63">
        <f>IF(F233="Adecuado",15,0)</f>
        <v>0</v>
      </c>
      <c r="H233" s="813"/>
      <c r="I233" s="816"/>
      <c r="J233" s="813"/>
      <c r="K233" s="819"/>
    </row>
    <row r="234" spans="1:11" ht="42.75" x14ac:dyDescent="0.2">
      <c r="A234" s="805"/>
      <c r="B234" s="808"/>
      <c r="C234" s="805"/>
      <c r="D234" s="50" t="s">
        <v>219</v>
      </c>
      <c r="E234" s="102" t="s">
        <v>220</v>
      </c>
      <c r="F234" s="64" t="s">
        <v>178</v>
      </c>
      <c r="G234" s="63">
        <f>IF(F234="Oportuna",15,0)</f>
        <v>0</v>
      </c>
      <c r="H234" s="813"/>
      <c r="I234" s="816"/>
      <c r="J234" s="813"/>
      <c r="K234" s="819"/>
    </row>
    <row r="235" spans="1:11" ht="42.75" x14ac:dyDescent="0.2">
      <c r="A235" s="805"/>
      <c r="B235" s="808"/>
      <c r="C235" s="805"/>
      <c r="D235" s="50" t="s">
        <v>221</v>
      </c>
      <c r="E235" s="102" t="s">
        <v>222</v>
      </c>
      <c r="F235" s="219" t="s">
        <v>178</v>
      </c>
      <c r="G235" s="63">
        <f>IF(F235="Prevenir",15,IF(F235="Detectar",10,0))</f>
        <v>0</v>
      </c>
      <c r="H235" s="813"/>
      <c r="I235" s="816"/>
      <c r="J235" s="813"/>
      <c r="K235" s="819"/>
    </row>
    <row r="236" spans="1:11" ht="28.5" x14ac:dyDescent="0.2">
      <c r="A236" s="805"/>
      <c r="B236" s="808"/>
      <c r="C236" s="805"/>
      <c r="D236" s="50" t="s">
        <v>223</v>
      </c>
      <c r="E236" s="102" t="s">
        <v>224</v>
      </c>
      <c r="F236" s="64" t="s">
        <v>178</v>
      </c>
      <c r="G236" s="63">
        <f>IF(F236="Confiable",15,0)</f>
        <v>0</v>
      </c>
      <c r="H236" s="813"/>
      <c r="I236" s="816"/>
      <c r="J236" s="813"/>
      <c r="K236" s="819"/>
    </row>
    <row r="237" spans="1:11" ht="42.75" x14ac:dyDescent="0.2">
      <c r="A237" s="805"/>
      <c r="B237" s="808"/>
      <c r="C237" s="805"/>
      <c r="D237" s="50" t="s">
        <v>225</v>
      </c>
      <c r="E237" s="102" t="s">
        <v>226</v>
      </c>
      <c r="F237" s="219" t="s">
        <v>178</v>
      </c>
      <c r="G237" s="63">
        <f>IF(F237="Se investigan y se resuelven oportunamente",15,0)</f>
        <v>0</v>
      </c>
      <c r="H237" s="813"/>
      <c r="I237" s="816"/>
      <c r="J237" s="813"/>
      <c r="K237" s="819"/>
    </row>
    <row r="238" spans="1:11" ht="28.5" x14ac:dyDescent="0.2">
      <c r="A238" s="806"/>
      <c r="B238" s="809"/>
      <c r="C238" s="806"/>
      <c r="D238" s="45" t="s">
        <v>227</v>
      </c>
      <c r="E238" s="102" t="s">
        <v>228</v>
      </c>
      <c r="F238" s="64" t="s">
        <v>178</v>
      </c>
      <c r="G238" s="63">
        <f>IF(F238="Completa",10,IF(F238="Incompleta",5,0))</f>
        <v>0</v>
      </c>
      <c r="H238" s="814"/>
      <c r="I238" s="817"/>
      <c r="J238" s="814"/>
      <c r="K238" s="820"/>
    </row>
    <row r="239" spans="1:11" ht="15.75" thickBot="1" x14ac:dyDescent="0.25">
      <c r="A239" s="120"/>
      <c r="B239" s="121"/>
      <c r="C239" s="56"/>
      <c r="D239" s="57"/>
      <c r="E239" s="58" t="s">
        <v>229</v>
      </c>
      <c r="F239" s="16"/>
      <c r="G239" s="16">
        <f>SUM(G232:G238)</f>
        <v>0</v>
      </c>
      <c r="H239" s="128"/>
      <c r="I239" s="129"/>
      <c r="J239" s="129"/>
      <c r="K239" s="130"/>
    </row>
    <row r="240" spans="1:11" ht="15" thickBot="1" x14ac:dyDescent="0.25"/>
    <row r="241" spans="1:11" ht="30" x14ac:dyDescent="0.2">
      <c r="A241" s="821" t="s">
        <v>87</v>
      </c>
      <c r="B241" s="823" t="s">
        <v>232</v>
      </c>
      <c r="C241" s="825" t="s">
        <v>205</v>
      </c>
      <c r="D241" s="827" t="s">
        <v>206</v>
      </c>
      <c r="E241" s="828"/>
      <c r="F241" s="828"/>
      <c r="G241" s="828"/>
      <c r="H241" s="829"/>
      <c r="I241" s="105" t="s">
        <v>207</v>
      </c>
      <c r="J241" s="830" t="s">
        <v>208</v>
      </c>
      <c r="K241" s="802" t="s">
        <v>209</v>
      </c>
    </row>
    <row r="242" spans="1:11" ht="60.75" thickBot="1" x14ac:dyDescent="0.25">
      <c r="A242" s="822"/>
      <c r="B242" s="824"/>
      <c r="C242" s="826"/>
      <c r="D242" s="106" t="s">
        <v>210</v>
      </c>
      <c r="E242" s="51" t="s">
        <v>211</v>
      </c>
      <c r="F242" s="106" t="s">
        <v>212</v>
      </c>
      <c r="G242" s="106" t="s">
        <v>213</v>
      </c>
      <c r="H242" s="109" t="s">
        <v>230</v>
      </c>
      <c r="I242" s="52" t="s">
        <v>215</v>
      </c>
      <c r="J242" s="831"/>
      <c r="K242" s="803"/>
    </row>
    <row r="243" spans="1:11" x14ac:dyDescent="0.2">
      <c r="A243" s="804" t="str">
        <f>DESCRIPCION!A34</f>
        <v>i</v>
      </c>
      <c r="B243" s="807">
        <f>DESCRIPCION!D34</f>
        <v>0</v>
      </c>
      <c r="C243" s="804"/>
      <c r="D243" s="810" t="s">
        <v>216</v>
      </c>
      <c r="E243" s="124" t="s">
        <v>217</v>
      </c>
      <c r="F243" s="67" t="s">
        <v>178</v>
      </c>
      <c r="G243" s="125">
        <f>IF(F243="Asignado",15,0)</f>
        <v>0</v>
      </c>
      <c r="H243" s="812" t="str">
        <f>IF(AND(G250&gt;0,G250&lt;=85),"Débil",IF(AND(G250&gt;85,G250&lt;=95),"Moderado",IF(G250&gt;96,"Fuerte"," ")))</f>
        <v xml:space="preserve"> </v>
      </c>
      <c r="I243" s="815" t="s">
        <v>178</v>
      </c>
      <c r="J243" s="812" t="str">
        <f>IF(AND(H243="Fuerte",I243="Fuerte (Siempre se Ejecuta)"),"Fuerte",IF(AND(H243="Fuerte",I243="Moderado (Algunas veces se ejecuta)"),"Moderado",IF(AND(H243="Fuerte",I243="Débil (No se ejecuta)"),"Débil",IF(AND(H243="Moderado",I243="Fuerte (Siempre se Ejecuta)"),"Moderado",IF(AND(H243="Moderado",I243="Moderado (Algunas veces se ejecuta)"),"Moderado",IF(AND(H243="Moderado",I243="Débil (No se ejecuta)"),"Débil",IF(AND(H243="Débil",I243="Fuerte (Siempre se Ejecuta)"),"Débil",IF(AND(H243="Débil",I243="Moderado (Algunas veces se ejecuta)"),"Débil",IF(AND(H243="Débil",I243="Débil (No se ejecuta)"),"Débil"," ")))))))))</f>
        <v xml:space="preserve"> </v>
      </c>
      <c r="K243" s="818" t="str">
        <f>IF(J243="Fuerte","NO",IF(J243=" "," ","SI"))</f>
        <v xml:space="preserve"> </v>
      </c>
    </row>
    <row r="244" spans="1:11" ht="28.5" x14ac:dyDescent="0.2">
      <c r="A244" s="805"/>
      <c r="B244" s="808"/>
      <c r="C244" s="805"/>
      <c r="D244" s="811"/>
      <c r="E244" s="102" t="s">
        <v>218</v>
      </c>
      <c r="F244" s="64" t="s">
        <v>178</v>
      </c>
      <c r="G244" s="63">
        <f>IF(F244="Adecuado",15,0)</f>
        <v>0</v>
      </c>
      <c r="H244" s="813"/>
      <c r="I244" s="816"/>
      <c r="J244" s="813"/>
      <c r="K244" s="819"/>
    </row>
    <row r="245" spans="1:11" ht="42.75" x14ac:dyDescent="0.2">
      <c r="A245" s="805"/>
      <c r="B245" s="808"/>
      <c r="C245" s="805"/>
      <c r="D245" s="50" t="s">
        <v>219</v>
      </c>
      <c r="E245" s="102" t="s">
        <v>220</v>
      </c>
      <c r="F245" s="64" t="s">
        <v>178</v>
      </c>
      <c r="G245" s="63">
        <f>IF(F245="Oportuna",15,0)</f>
        <v>0</v>
      </c>
      <c r="H245" s="813"/>
      <c r="I245" s="816"/>
      <c r="J245" s="813"/>
      <c r="K245" s="819"/>
    </row>
    <row r="246" spans="1:11" ht="42.75" x14ac:dyDescent="0.2">
      <c r="A246" s="805"/>
      <c r="B246" s="808"/>
      <c r="C246" s="805"/>
      <c r="D246" s="50" t="s">
        <v>221</v>
      </c>
      <c r="E246" s="102" t="s">
        <v>222</v>
      </c>
      <c r="F246" s="219" t="s">
        <v>178</v>
      </c>
      <c r="G246" s="63">
        <f>IF(F246="Prevenir",15,IF(F246="Detectar",10,0))</f>
        <v>0</v>
      </c>
      <c r="H246" s="813"/>
      <c r="I246" s="816"/>
      <c r="J246" s="813"/>
      <c r="K246" s="819"/>
    </row>
    <row r="247" spans="1:11" ht="28.5" x14ac:dyDescent="0.2">
      <c r="A247" s="805"/>
      <c r="B247" s="808"/>
      <c r="C247" s="805"/>
      <c r="D247" s="50" t="s">
        <v>223</v>
      </c>
      <c r="E247" s="102" t="s">
        <v>224</v>
      </c>
      <c r="F247" s="64" t="s">
        <v>178</v>
      </c>
      <c r="G247" s="63">
        <f>IF(F247="Confiable",15,0)</f>
        <v>0</v>
      </c>
      <c r="H247" s="813"/>
      <c r="I247" s="816"/>
      <c r="J247" s="813"/>
      <c r="K247" s="819"/>
    </row>
    <row r="248" spans="1:11" ht="42.75" x14ac:dyDescent="0.2">
      <c r="A248" s="805"/>
      <c r="B248" s="808"/>
      <c r="C248" s="805"/>
      <c r="D248" s="50" t="s">
        <v>225</v>
      </c>
      <c r="E248" s="102" t="s">
        <v>226</v>
      </c>
      <c r="F248" s="219" t="s">
        <v>178</v>
      </c>
      <c r="G248" s="63">
        <f>IF(F248="Se investigan y se resuelven oportunamente",15,0)</f>
        <v>0</v>
      </c>
      <c r="H248" s="813"/>
      <c r="I248" s="816"/>
      <c r="J248" s="813"/>
      <c r="K248" s="819"/>
    </row>
    <row r="249" spans="1:11" ht="28.5" x14ac:dyDescent="0.2">
      <c r="A249" s="806"/>
      <c r="B249" s="809"/>
      <c r="C249" s="806"/>
      <c r="D249" s="45" t="s">
        <v>227</v>
      </c>
      <c r="E249" s="102" t="s">
        <v>228</v>
      </c>
      <c r="F249" s="64" t="s">
        <v>178</v>
      </c>
      <c r="G249" s="63">
        <f>IF(F249="Completa",10,IF(F249="Incompleta",5,0))</f>
        <v>0</v>
      </c>
      <c r="H249" s="814"/>
      <c r="I249" s="817"/>
      <c r="J249" s="814"/>
      <c r="K249" s="820"/>
    </row>
    <row r="250" spans="1:11" ht="15.75" thickBot="1" x14ac:dyDescent="0.25">
      <c r="A250" s="120"/>
      <c r="B250" s="121"/>
      <c r="C250" s="56"/>
      <c r="D250" s="57"/>
      <c r="E250" s="58" t="s">
        <v>229</v>
      </c>
      <c r="F250" s="16"/>
      <c r="G250" s="16">
        <f>SUM(G243:G249)</f>
        <v>0</v>
      </c>
      <c r="H250" s="128"/>
      <c r="I250" s="129"/>
      <c r="J250" s="129"/>
      <c r="K250" s="130"/>
    </row>
    <row r="251" spans="1:11" ht="15" thickBot="1" x14ac:dyDescent="0.25"/>
    <row r="252" spans="1:11" ht="30" x14ac:dyDescent="0.2">
      <c r="A252" s="821" t="s">
        <v>87</v>
      </c>
      <c r="B252" s="823" t="s">
        <v>232</v>
      </c>
      <c r="C252" s="825" t="s">
        <v>205</v>
      </c>
      <c r="D252" s="827" t="s">
        <v>206</v>
      </c>
      <c r="E252" s="828"/>
      <c r="F252" s="828"/>
      <c r="G252" s="828"/>
      <c r="H252" s="829"/>
      <c r="I252" s="105" t="s">
        <v>207</v>
      </c>
      <c r="J252" s="830" t="s">
        <v>208</v>
      </c>
      <c r="K252" s="802" t="s">
        <v>209</v>
      </c>
    </row>
    <row r="253" spans="1:11" ht="60.75" thickBot="1" x14ac:dyDescent="0.25">
      <c r="A253" s="822"/>
      <c r="B253" s="824"/>
      <c r="C253" s="826"/>
      <c r="D253" s="106" t="s">
        <v>210</v>
      </c>
      <c r="E253" s="51" t="s">
        <v>211</v>
      </c>
      <c r="F253" s="106" t="s">
        <v>212</v>
      </c>
      <c r="G253" s="106" t="s">
        <v>213</v>
      </c>
      <c r="H253" s="109" t="s">
        <v>230</v>
      </c>
      <c r="I253" s="52" t="s">
        <v>215</v>
      </c>
      <c r="J253" s="831"/>
      <c r="K253" s="803"/>
    </row>
    <row r="254" spans="1:11" x14ac:dyDescent="0.2">
      <c r="A254" s="804" t="str">
        <f>DESCRIPCION!A34</f>
        <v>i</v>
      </c>
      <c r="B254" s="807">
        <f>DESCRIPCION!D35</f>
        <v>0</v>
      </c>
      <c r="C254" s="804"/>
      <c r="D254" s="810" t="s">
        <v>216</v>
      </c>
      <c r="E254" s="124" t="s">
        <v>217</v>
      </c>
      <c r="F254" s="67" t="s">
        <v>178</v>
      </c>
      <c r="G254" s="125">
        <f>IF(F254="Asignado",15,0)</f>
        <v>0</v>
      </c>
      <c r="H254" s="812" t="str">
        <f>IF(AND(G261&gt;0,G261&lt;=85),"Débil",IF(AND(G261&gt;85,G261&lt;=95),"Moderado",IF(G261&gt;96,"Fuerte"," ")))</f>
        <v xml:space="preserve"> </v>
      </c>
      <c r="I254" s="815" t="s">
        <v>178</v>
      </c>
      <c r="J254" s="812" t="str">
        <f>IF(AND(H254="Fuerte",I254="Fuerte (Siempre se Ejecuta)"),"Fuerte",IF(AND(H254="Fuerte",I254="Moderado (Algunas veces se ejecuta)"),"Moderado",IF(AND(H254="Fuerte",I254="Débil (No se ejecuta)"),"Débil",IF(AND(H254="Moderado",I254="Fuerte (Siempre se Ejecuta)"),"Moderado",IF(AND(H254="Moderado",I254="Moderado (Algunas veces se ejecuta)"),"Moderado",IF(AND(H254="Moderado",I254="Débil (No se ejecuta)"),"Débil",IF(AND(H254="Débil",I254="Fuerte (Siempre se Ejecuta)"),"Débil",IF(AND(H254="Débil",I254="Moderado (Algunas veces se ejecuta)"),"Débil",IF(AND(H254="Débil",I254="Débil (No se ejecuta)"),"Débil"," ")))))))))</f>
        <v xml:space="preserve"> </v>
      </c>
      <c r="K254" s="818" t="str">
        <f>IF(J254="Fuerte","NO",IF(J254=" "," ","SI"))</f>
        <v xml:space="preserve"> </v>
      </c>
    </row>
    <row r="255" spans="1:11" ht="28.5" x14ac:dyDescent="0.2">
      <c r="A255" s="805"/>
      <c r="B255" s="808"/>
      <c r="C255" s="805"/>
      <c r="D255" s="811"/>
      <c r="E255" s="102" t="s">
        <v>218</v>
      </c>
      <c r="F255" s="64" t="s">
        <v>178</v>
      </c>
      <c r="G255" s="63">
        <f>IF(F255="Adecuado",15,0)</f>
        <v>0</v>
      </c>
      <c r="H255" s="813"/>
      <c r="I255" s="816"/>
      <c r="J255" s="813"/>
      <c r="K255" s="819"/>
    </row>
    <row r="256" spans="1:11" ht="42.75" x14ac:dyDescent="0.2">
      <c r="A256" s="805"/>
      <c r="B256" s="808"/>
      <c r="C256" s="805"/>
      <c r="D256" s="50" t="s">
        <v>219</v>
      </c>
      <c r="E256" s="102" t="s">
        <v>220</v>
      </c>
      <c r="F256" s="64" t="s">
        <v>178</v>
      </c>
      <c r="G256" s="63">
        <f>IF(F256="Oportuna",15,0)</f>
        <v>0</v>
      </c>
      <c r="H256" s="813"/>
      <c r="I256" s="816"/>
      <c r="J256" s="813"/>
      <c r="K256" s="819"/>
    </row>
    <row r="257" spans="1:11" ht="42.75" x14ac:dyDescent="0.2">
      <c r="A257" s="805"/>
      <c r="B257" s="808"/>
      <c r="C257" s="805"/>
      <c r="D257" s="50" t="s">
        <v>221</v>
      </c>
      <c r="E257" s="102" t="s">
        <v>222</v>
      </c>
      <c r="F257" s="219" t="s">
        <v>178</v>
      </c>
      <c r="G257" s="63">
        <f>IF(F257="Prevenir",15,IF(F257="Detectar",10,0))</f>
        <v>0</v>
      </c>
      <c r="H257" s="813"/>
      <c r="I257" s="816"/>
      <c r="J257" s="813"/>
      <c r="K257" s="819"/>
    </row>
    <row r="258" spans="1:11" ht="28.5" x14ac:dyDescent="0.2">
      <c r="A258" s="805"/>
      <c r="B258" s="808"/>
      <c r="C258" s="805"/>
      <c r="D258" s="50" t="s">
        <v>223</v>
      </c>
      <c r="E258" s="102" t="s">
        <v>224</v>
      </c>
      <c r="F258" s="64" t="s">
        <v>178</v>
      </c>
      <c r="G258" s="63">
        <f>IF(F258="Confiable",15,0)</f>
        <v>0</v>
      </c>
      <c r="H258" s="813"/>
      <c r="I258" s="816"/>
      <c r="J258" s="813"/>
      <c r="K258" s="819"/>
    </row>
    <row r="259" spans="1:11" ht="42.75" x14ac:dyDescent="0.2">
      <c r="A259" s="805"/>
      <c r="B259" s="808"/>
      <c r="C259" s="805"/>
      <c r="D259" s="50" t="s">
        <v>225</v>
      </c>
      <c r="E259" s="102" t="s">
        <v>226</v>
      </c>
      <c r="F259" s="219" t="s">
        <v>178</v>
      </c>
      <c r="G259" s="63">
        <f>IF(F259="Se investigan y se resuelven oportunamente",15,0)</f>
        <v>0</v>
      </c>
      <c r="H259" s="813"/>
      <c r="I259" s="816"/>
      <c r="J259" s="813"/>
      <c r="K259" s="819"/>
    </row>
    <row r="260" spans="1:11" ht="28.5" x14ac:dyDescent="0.2">
      <c r="A260" s="806"/>
      <c r="B260" s="809"/>
      <c r="C260" s="806"/>
      <c r="D260" s="45" t="s">
        <v>227</v>
      </c>
      <c r="E260" s="102" t="s">
        <v>228</v>
      </c>
      <c r="F260" s="64" t="s">
        <v>178</v>
      </c>
      <c r="G260" s="63">
        <f>IF(F260="Completa",10,IF(F260="Incompleta",5,0))</f>
        <v>0</v>
      </c>
      <c r="H260" s="814"/>
      <c r="I260" s="817"/>
      <c r="J260" s="814"/>
      <c r="K260" s="820"/>
    </row>
    <row r="261" spans="1:11" ht="15.75" thickBot="1" x14ac:dyDescent="0.25">
      <c r="A261" s="120"/>
      <c r="B261" s="121"/>
      <c r="C261" s="56"/>
      <c r="D261" s="57"/>
      <c r="E261" s="58" t="s">
        <v>229</v>
      </c>
      <c r="F261" s="16"/>
      <c r="G261" s="16">
        <f>SUM(G254:G260)</f>
        <v>0</v>
      </c>
      <c r="H261" s="128"/>
      <c r="I261" s="129"/>
      <c r="J261" s="129"/>
      <c r="K261" s="130"/>
    </row>
    <row r="262" spans="1:11" ht="15" thickBot="1" x14ac:dyDescent="0.25"/>
    <row r="263" spans="1:11" ht="30" x14ac:dyDescent="0.2">
      <c r="A263" s="821" t="s">
        <v>87</v>
      </c>
      <c r="B263" s="823" t="s">
        <v>232</v>
      </c>
      <c r="C263" s="825" t="s">
        <v>205</v>
      </c>
      <c r="D263" s="827" t="s">
        <v>206</v>
      </c>
      <c r="E263" s="828"/>
      <c r="F263" s="828"/>
      <c r="G263" s="828"/>
      <c r="H263" s="829"/>
      <c r="I263" s="105" t="s">
        <v>207</v>
      </c>
      <c r="J263" s="830" t="s">
        <v>208</v>
      </c>
      <c r="K263" s="802" t="s">
        <v>209</v>
      </c>
    </row>
    <row r="264" spans="1:11" ht="60.75" thickBot="1" x14ac:dyDescent="0.25">
      <c r="A264" s="822"/>
      <c r="B264" s="824"/>
      <c r="C264" s="826"/>
      <c r="D264" s="106" t="s">
        <v>210</v>
      </c>
      <c r="E264" s="51" t="s">
        <v>211</v>
      </c>
      <c r="F264" s="106" t="s">
        <v>212</v>
      </c>
      <c r="G264" s="106" t="s">
        <v>213</v>
      </c>
      <c r="H264" s="109" t="s">
        <v>230</v>
      </c>
      <c r="I264" s="52" t="s">
        <v>215</v>
      </c>
      <c r="J264" s="831"/>
      <c r="K264" s="803"/>
    </row>
    <row r="265" spans="1:11" x14ac:dyDescent="0.2">
      <c r="A265" s="804" t="str">
        <f>DESCRIPCION!A34</f>
        <v>i</v>
      </c>
      <c r="B265" s="807">
        <f>DESCRIPCION!D36</f>
        <v>0</v>
      </c>
      <c r="C265" s="804"/>
      <c r="D265" s="810" t="s">
        <v>216</v>
      </c>
      <c r="E265" s="124" t="s">
        <v>217</v>
      </c>
      <c r="F265" s="67" t="s">
        <v>178</v>
      </c>
      <c r="G265" s="125">
        <f>IF(F265="Asignado",15,0)</f>
        <v>0</v>
      </c>
      <c r="H265" s="812" t="str">
        <f>IF(AND(G272&gt;0,G272&lt;=85),"Débil",IF(AND(G272&gt;85,G272&lt;=95),"Moderado",IF(G272&gt;96,"Fuerte"," ")))</f>
        <v xml:space="preserve"> </v>
      </c>
      <c r="I265" s="815" t="s">
        <v>178</v>
      </c>
      <c r="J265" s="812" t="str">
        <f>IF(AND(H265="Fuerte",I265="Fuerte (Siempre se Ejecuta)"),"Fuerte",IF(AND(H265="Fuerte",I265="Moderado (Algunas veces se ejecuta)"),"Moderado",IF(AND(H265="Fuerte",I265="Débil (No se ejecuta)"),"Débil",IF(AND(H265="Moderado",I265="Fuerte (Siempre se Ejecuta)"),"Moderado",IF(AND(H265="Moderado",I265="Moderado (Algunas veces se ejecuta)"),"Moderado",IF(AND(H265="Moderado",I265="Débil (No se ejecuta)"),"Débil",IF(AND(H265="Débil",I265="Fuerte (Siempre se Ejecuta)"),"Débil",IF(AND(H265="Débil",I265="Moderado (Algunas veces se ejecuta)"),"Débil",IF(AND(H265="Débil",I265="Débil (No se ejecuta)"),"Débil"," ")))))))))</f>
        <v xml:space="preserve"> </v>
      </c>
      <c r="K265" s="818" t="str">
        <f>IF(J265="Fuerte","NO",IF(J265=" "," ","SI"))</f>
        <v xml:space="preserve"> </v>
      </c>
    </row>
    <row r="266" spans="1:11" ht="28.5" x14ac:dyDescent="0.2">
      <c r="A266" s="805"/>
      <c r="B266" s="808"/>
      <c r="C266" s="805"/>
      <c r="D266" s="811"/>
      <c r="E266" s="102" t="s">
        <v>218</v>
      </c>
      <c r="F266" s="64" t="s">
        <v>178</v>
      </c>
      <c r="G266" s="63">
        <f>IF(F266="Adecuado",15,0)</f>
        <v>0</v>
      </c>
      <c r="H266" s="813"/>
      <c r="I266" s="816"/>
      <c r="J266" s="813"/>
      <c r="K266" s="819"/>
    </row>
    <row r="267" spans="1:11" ht="42.75" x14ac:dyDescent="0.2">
      <c r="A267" s="805"/>
      <c r="B267" s="808"/>
      <c r="C267" s="805"/>
      <c r="D267" s="50" t="s">
        <v>219</v>
      </c>
      <c r="E267" s="102" t="s">
        <v>220</v>
      </c>
      <c r="F267" s="64" t="s">
        <v>178</v>
      </c>
      <c r="G267" s="63">
        <f>IF(F267="Oportuna",15,0)</f>
        <v>0</v>
      </c>
      <c r="H267" s="813"/>
      <c r="I267" s="816"/>
      <c r="J267" s="813"/>
      <c r="K267" s="819"/>
    </row>
    <row r="268" spans="1:11" ht="42.75" x14ac:dyDescent="0.2">
      <c r="A268" s="805"/>
      <c r="B268" s="808"/>
      <c r="C268" s="805"/>
      <c r="D268" s="50" t="s">
        <v>221</v>
      </c>
      <c r="E268" s="102" t="s">
        <v>222</v>
      </c>
      <c r="F268" s="219" t="s">
        <v>178</v>
      </c>
      <c r="G268" s="63">
        <f>IF(F268="Prevenir",15,IF(F268="Detectar",10,0))</f>
        <v>0</v>
      </c>
      <c r="H268" s="813"/>
      <c r="I268" s="816"/>
      <c r="J268" s="813"/>
      <c r="K268" s="819"/>
    </row>
    <row r="269" spans="1:11" ht="28.5" x14ac:dyDescent="0.2">
      <c r="A269" s="805"/>
      <c r="B269" s="808"/>
      <c r="C269" s="805"/>
      <c r="D269" s="50" t="s">
        <v>223</v>
      </c>
      <c r="E269" s="102" t="s">
        <v>224</v>
      </c>
      <c r="F269" s="64" t="s">
        <v>178</v>
      </c>
      <c r="G269" s="63">
        <f>IF(F269="Confiable",15,0)</f>
        <v>0</v>
      </c>
      <c r="H269" s="813"/>
      <c r="I269" s="816"/>
      <c r="J269" s="813"/>
      <c r="K269" s="819"/>
    </row>
    <row r="270" spans="1:11" ht="42.75" x14ac:dyDescent="0.2">
      <c r="A270" s="805"/>
      <c r="B270" s="808"/>
      <c r="C270" s="805"/>
      <c r="D270" s="50" t="s">
        <v>225</v>
      </c>
      <c r="E270" s="102" t="s">
        <v>226</v>
      </c>
      <c r="F270" s="219" t="s">
        <v>178</v>
      </c>
      <c r="G270" s="63">
        <f>IF(F270="Se investigan y se resuelven oportunamente",15,0)</f>
        <v>0</v>
      </c>
      <c r="H270" s="813"/>
      <c r="I270" s="816"/>
      <c r="J270" s="813"/>
      <c r="K270" s="819"/>
    </row>
    <row r="271" spans="1:11" ht="28.5" x14ac:dyDescent="0.2">
      <c r="A271" s="806"/>
      <c r="B271" s="809"/>
      <c r="C271" s="806"/>
      <c r="D271" s="45" t="s">
        <v>227</v>
      </c>
      <c r="E271" s="102" t="s">
        <v>228</v>
      </c>
      <c r="F271" s="64" t="s">
        <v>178</v>
      </c>
      <c r="G271" s="63">
        <f>IF(F271="Completa",10,IF(F271="Incompleta",5,0))</f>
        <v>0</v>
      </c>
      <c r="H271" s="814"/>
      <c r="I271" s="817"/>
      <c r="J271" s="814"/>
      <c r="K271" s="820"/>
    </row>
    <row r="272" spans="1:11" ht="15.75" thickBot="1" x14ac:dyDescent="0.25">
      <c r="A272" s="120"/>
      <c r="B272" s="121"/>
      <c r="C272" s="56"/>
      <c r="D272" s="57"/>
      <c r="E272" s="58" t="s">
        <v>229</v>
      </c>
      <c r="F272" s="16"/>
      <c r="G272" s="16">
        <f>SUM(G265:G271)</f>
        <v>0</v>
      </c>
      <c r="H272" s="128"/>
      <c r="I272" s="129"/>
      <c r="J272" s="129"/>
      <c r="K272" s="130"/>
    </row>
    <row r="273" spans="1:11" ht="15" thickBot="1" x14ac:dyDescent="0.25"/>
    <row r="274" spans="1:11" ht="30" x14ac:dyDescent="0.2">
      <c r="A274" s="821" t="s">
        <v>87</v>
      </c>
      <c r="B274" s="823" t="s">
        <v>232</v>
      </c>
      <c r="C274" s="825" t="s">
        <v>205</v>
      </c>
      <c r="D274" s="827" t="s">
        <v>206</v>
      </c>
      <c r="E274" s="828"/>
      <c r="F274" s="828"/>
      <c r="G274" s="828"/>
      <c r="H274" s="829"/>
      <c r="I274" s="105" t="s">
        <v>207</v>
      </c>
      <c r="J274" s="830" t="s">
        <v>208</v>
      </c>
      <c r="K274" s="802" t="s">
        <v>209</v>
      </c>
    </row>
    <row r="275" spans="1:11" ht="60.75" thickBot="1" x14ac:dyDescent="0.25">
      <c r="A275" s="822"/>
      <c r="B275" s="824"/>
      <c r="C275" s="826"/>
      <c r="D275" s="106" t="s">
        <v>210</v>
      </c>
      <c r="E275" s="51" t="s">
        <v>211</v>
      </c>
      <c r="F275" s="106" t="s">
        <v>212</v>
      </c>
      <c r="G275" s="106" t="s">
        <v>213</v>
      </c>
      <c r="H275" s="109" t="s">
        <v>230</v>
      </c>
      <c r="I275" s="52" t="s">
        <v>215</v>
      </c>
      <c r="J275" s="831"/>
      <c r="K275" s="803"/>
    </row>
    <row r="276" spans="1:11" x14ac:dyDescent="0.2">
      <c r="A276" s="804" t="str">
        <f>DESCRIPCION!A37</f>
        <v>j</v>
      </c>
      <c r="B276" s="807">
        <f>DESCRIPCION!D37</f>
        <v>0</v>
      </c>
      <c r="C276" s="804"/>
      <c r="D276" s="810" t="s">
        <v>216</v>
      </c>
      <c r="E276" s="124" t="s">
        <v>217</v>
      </c>
      <c r="F276" s="67" t="s">
        <v>178</v>
      </c>
      <c r="G276" s="125">
        <f>IF(F276="Asignado",15,0)</f>
        <v>0</v>
      </c>
      <c r="H276" s="812" t="str">
        <f>IF(AND(G283&gt;0,G283&lt;=85),"Débil",IF(AND(G283&gt;85,G283&lt;=95),"Moderado",IF(G283&gt;96,"Fuerte"," ")))</f>
        <v xml:space="preserve"> </v>
      </c>
      <c r="I276" s="815" t="s">
        <v>178</v>
      </c>
      <c r="J276" s="812" t="str">
        <f>IF(AND(H276="Fuerte",I276="Fuerte (Siempre se Ejecuta)"),"Fuerte",IF(AND(H276="Fuerte",I276="Moderado (Algunas veces se ejecuta)"),"Moderado",IF(AND(H276="Fuerte",I276="Débil (No se ejecuta)"),"Débil",IF(AND(H276="Moderado",I276="Fuerte (Siempre se Ejecuta)"),"Moderado",IF(AND(H276="Moderado",I276="Moderado (Algunas veces se ejecuta)"),"Moderado",IF(AND(H276="Moderado",I276="Débil (No se ejecuta)"),"Débil",IF(AND(H276="Débil",I276="Fuerte (Siempre se Ejecuta)"),"Débil",IF(AND(H276="Débil",I276="Moderado (Algunas veces se ejecuta)"),"Débil",IF(AND(H276="Débil",I276="Débil (No se ejecuta)"),"Débil"," ")))))))))</f>
        <v xml:space="preserve"> </v>
      </c>
      <c r="K276" s="818" t="str">
        <f>IF(J276="Fuerte","NO",IF(J276=" "," ","SI"))</f>
        <v xml:space="preserve"> </v>
      </c>
    </row>
    <row r="277" spans="1:11" ht="28.5" x14ac:dyDescent="0.2">
      <c r="A277" s="805"/>
      <c r="B277" s="808"/>
      <c r="C277" s="805"/>
      <c r="D277" s="811"/>
      <c r="E277" s="102" t="s">
        <v>218</v>
      </c>
      <c r="F277" s="64" t="s">
        <v>178</v>
      </c>
      <c r="G277" s="63">
        <f>IF(F277="Adecuado",15,0)</f>
        <v>0</v>
      </c>
      <c r="H277" s="813"/>
      <c r="I277" s="816"/>
      <c r="J277" s="813"/>
      <c r="K277" s="819"/>
    </row>
    <row r="278" spans="1:11" ht="42.75" x14ac:dyDescent="0.2">
      <c r="A278" s="805"/>
      <c r="B278" s="808"/>
      <c r="C278" s="805"/>
      <c r="D278" s="50" t="s">
        <v>219</v>
      </c>
      <c r="E278" s="102" t="s">
        <v>220</v>
      </c>
      <c r="F278" s="64" t="s">
        <v>178</v>
      </c>
      <c r="G278" s="63">
        <f>IF(F278="Oportuna",15,0)</f>
        <v>0</v>
      </c>
      <c r="H278" s="813"/>
      <c r="I278" s="816"/>
      <c r="J278" s="813"/>
      <c r="K278" s="819"/>
    </row>
    <row r="279" spans="1:11" ht="42.75" x14ac:dyDescent="0.2">
      <c r="A279" s="805"/>
      <c r="B279" s="808"/>
      <c r="C279" s="805"/>
      <c r="D279" s="50" t="s">
        <v>221</v>
      </c>
      <c r="E279" s="102" t="s">
        <v>222</v>
      </c>
      <c r="F279" s="219" t="s">
        <v>178</v>
      </c>
      <c r="G279" s="63">
        <f>IF(F279="Prevenir",15,IF(F279="Detectar",10,0))</f>
        <v>0</v>
      </c>
      <c r="H279" s="813"/>
      <c r="I279" s="816"/>
      <c r="J279" s="813"/>
      <c r="K279" s="819"/>
    </row>
    <row r="280" spans="1:11" ht="28.5" x14ac:dyDescent="0.2">
      <c r="A280" s="805"/>
      <c r="B280" s="808"/>
      <c r="C280" s="805"/>
      <c r="D280" s="50" t="s">
        <v>223</v>
      </c>
      <c r="E280" s="102" t="s">
        <v>224</v>
      </c>
      <c r="F280" s="64" t="s">
        <v>178</v>
      </c>
      <c r="G280" s="63">
        <f>IF(F280="Confiable",15,0)</f>
        <v>0</v>
      </c>
      <c r="H280" s="813"/>
      <c r="I280" s="816"/>
      <c r="J280" s="813"/>
      <c r="K280" s="819"/>
    </row>
    <row r="281" spans="1:11" ht="42.75" x14ac:dyDescent="0.2">
      <c r="A281" s="805"/>
      <c r="B281" s="808"/>
      <c r="C281" s="805"/>
      <c r="D281" s="50" t="s">
        <v>225</v>
      </c>
      <c r="E281" s="102" t="s">
        <v>226</v>
      </c>
      <c r="F281" s="219" t="s">
        <v>178</v>
      </c>
      <c r="G281" s="63">
        <f>IF(F281="Se investigan y se resuelven oportunamente",15,0)</f>
        <v>0</v>
      </c>
      <c r="H281" s="813"/>
      <c r="I281" s="816"/>
      <c r="J281" s="813"/>
      <c r="K281" s="819"/>
    </row>
    <row r="282" spans="1:11" ht="28.5" x14ac:dyDescent="0.2">
      <c r="A282" s="806"/>
      <c r="B282" s="809"/>
      <c r="C282" s="806"/>
      <c r="D282" s="45" t="s">
        <v>227</v>
      </c>
      <c r="E282" s="102" t="s">
        <v>228</v>
      </c>
      <c r="F282" s="64" t="s">
        <v>178</v>
      </c>
      <c r="G282" s="63">
        <f>IF(F282="Completa",10,IF(F282="Incompleta",5,0))</f>
        <v>0</v>
      </c>
      <c r="H282" s="814"/>
      <c r="I282" s="817"/>
      <c r="J282" s="814"/>
      <c r="K282" s="820"/>
    </row>
    <row r="283" spans="1:11" ht="15.75" thickBot="1" x14ac:dyDescent="0.25">
      <c r="A283" s="120"/>
      <c r="B283" s="121"/>
      <c r="C283" s="56"/>
      <c r="D283" s="57"/>
      <c r="E283" s="58" t="s">
        <v>229</v>
      </c>
      <c r="F283" s="16"/>
      <c r="G283" s="16">
        <f>SUM(G276:G282)</f>
        <v>0</v>
      </c>
      <c r="H283" s="128"/>
      <c r="I283" s="129"/>
      <c r="J283" s="129"/>
      <c r="K283" s="130"/>
    </row>
    <row r="284" spans="1:11" ht="15" thickBot="1" x14ac:dyDescent="0.25"/>
    <row r="285" spans="1:11" ht="30" x14ac:dyDescent="0.2">
      <c r="A285" s="821" t="s">
        <v>87</v>
      </c>
      <c r="B285" s="823" t="s">
        <v>232</v>
      </c>
      <c r="C285" s="825" t="s">
        <v>205</v>
      </c>
      <c r="D285" s="827" t="s">
        <v>206</v>
      </c>
      <c r="E285" s="828"/>
      <c r="F285" s="828"/>
      <c r="G285" s="828"/>
      <c r="H285" s="829"/>
      <c r="I285" s="105" t="s">
        <v>207</v>
      </c>
      <c r="J285" s="830" t="s">
        <v>208</v>
      </c>
      <c r="K285" s="802" t="s">
        <v>209</v>
      </c>
    </row>
    <row r="286" spans="1:11" ht="60.75" thickBot="1" x14ac:dyDescent="0.25">
      <c r="A286" s="822"/>
      <c r="B286" s="824"/>
      <c r="C286" s="826"/>
      <c r="D286" s="106" t="s">
        <v>210</v>
      </c>
      <c r="E286" s="51" t="s">
        <v>211</v>
      </c>
      <c r="F286" s="106" t="s">
        <v>212</v>
      </c>
      <c r="G286" s="106" t="s">
        <v>213</v>
      </c>
      <c r="H286" s="109" t="s">
        <v>230</v>
      </c>
      <c r="I286" s="52" t="s">
        <v>215</v>
      </c>
      <c r="J286" s="831"/>
      <c r="K286" s="803"/>
    </row>
    <row r="287" spans="1:11" x14ac:dyDescent="0.2">
      <c r="A287" s="804" t="str">
        <f>DESCRIPCION!A37</f>
        <v>j</v>
      </c>
      <c r="B287" s="807">
        <f>DESCRIPCION!D38</f>
        <v>0</v>
      </c>
      <c r="C287" s="804"/>
      <c r="D287" s="810" t="s">
        <v>216</v>
      </c>
      <c r="E287" s="124" t="s">
        <v>217</v>
      </c>
      <c r="F287" s="67" t="s">
        <v>178</v>
      </c>
      <c r="G287" s="125">
        <f>IF(F287="Asignado",15,0)</f>
        <v>0</v>
      </c>
      <c r="H287" s="812" t="str">
        <f>IF(AND(G294&gt;0,G294&lt;=85),"Débil",IF(AND(G294&gt;85,G294&lt;=95),"Moderado",IF(G294&gt;96,"Fuerte"," ")))</f>
        <v xml:space="preserve"> </v>
      </c>
      <c r="I287" s="815" t="s">
        <v>201</v>
      </c>
      <c r="J287" s="812" t="str">
        <f>IF(AND(H287="Fuerte",I287="Fuerte (Siempre se Ejecuta)"),"Fuerte",IF(AND(H287="Fuerte",I287="Moderado (Algunas veces se ejecuta)"),"Moderado",IF(AND(H287="Fuerte",I287="Débil (No se ejecuta)"),"Débil",IF(AND(H287="Moderado",I287="Fuerte (Siempre se Ejecuta)"),"Moderado",IF(AND(H287="Moderado",I287="Moderado (Algunas veces se ejecuta)"),"Moderado",IF(AND(H287="Moderado",I287="Débil (No se ejecuta)"),"Débil",IF(AND(H287="Débil",I287="Fuerte (Siempre se Ejecuta)"),"Débil",IF(AND(H287="Débil",I287="Moderado (Algunas veces se ejecuta)"),"Débil",IF(AND(H287="Débil",I287="Débil (No se ejecuta)"),"Débil"," ")))))))))</f>
        <v xml:space="preserve"> </v>
      </c>
      <c r="K287" s="818" t="str">
        <f>IF(J287="Fuerte","NO",IF(J287=" "," ","SI"))</f>
        <v xml:space="preserve"> </v>
      </c>
    </row>
    <row r="288" spans="1:11" ht="28.5" x14ac:dyDescent="0.2">
      <c r="A288" s="805"/>
      <c r="B288" s="808"/>
      <c r="C288" s="805"/>
      <c r="D288" s="811"/>
      <c r="E288" s="102" t="s">
        <v>218</v>
      </c>
      <c r="F288" s="64" t="s">
        <v>178</v>
      </c>
      <c r="G288" s="63">
        <f>IF(F288="Adecuado",15,0)</f>
        <v>0</v>
      </c>
      <c r="H288" s="813"/>
      <c r="I288" s="816"/>
      <c r="J288" s="813"/>
      <c r="K288" s="819"/>
    </row>
    <row r="289" spans="1:11" ht="42.75" x14ac:dyDescent="0.2">
      <c r="A289" s="805"/>
      <c r="B289" s="808"/>
      <c r="C289" s="805"/>
      <c r="D289" s="50" t="s">
        <v>219</v>
      </c>
      <c r="E289" s="102" t="s">
        <v>220</v>
      </c>
      <c r="F289" s="64" t="s">
        <v>178</v>
      </c>
      <c r="G289" s="63">
        <f>IF(F289="Oportuna",15,0)</f>
        <v>0</v>
      </c>
      <c r="H289" s="813"/>
      <c r="I289" s="816"/>
      <c r="J289" s="813"/>
      <c r="K289" s="819"/>
    </row>
    <row r="290" spans="1:11" ht="42.75" x14ac:dyDescent="0.2">
      <c r="A290" s="805"/>
      <c r="B290" s="808"/>
      <c r="C290" s="805"/>
      <c r="D290" s="50" t="s">
        <v>221</v>
      </c>
      <c r="E290" s="102" t="s">
        <v>222</v>
      </c>
      <c r="F290" s="219" t="s">
        <v>178</v>
      </c>
      <c r="G290" s="63">
        <f>IF(F290="Prevenir",15,IF(F290="Detectar",10,0))</f>
        <v>0</v>
      </c>
      <c r="H290" s="813"/>
      <c r="I290" s="816"/>
      <c r="J290" s="813"/>
      <c r="K290" s="819"/>
    </row>
    <row r="291" spans="1:11" ht="28.5" x14ac:dyDescent="0.2">
      <c r="A291" s="805"/>
      <c r="B291" s="808"/>
      <c r="C291" s="805"/>
      <c r="D291" s="50" t="s">
        <v>223</v>
      </c>
      <c r="E291" s="102" t="s">
        <v>224</v>
      </c>
      <c r="F291" s="64" t="s">
        <v>178</v>
      </c>
      <c r="G291" s="63">
        <f>IF(F291="Confiable",15,0)</f>
        <v>0</v>
      </c>
      <c r="H291" s="813"/>
      <c r="I291" s="816"/>
      <c r="J291" s="813"/>
      <c r="K291" s="819"/>
    </row>
    <row r="292" spans="1:11" ht="42.75" x14ac:dyDescent="0.2">
      <c r="A292" s="805"/>
      <c r="B292" s="808"/>
      <c r="C292" s="805"/>
      <c r="D292" s="50" t="s">
        <v>225</v>
      </c>
      <c r="E292" s="102" t="s">
        <v>226</v>
      </c>
      <c r="F292" s="219" t="s">
        <v>178</v>
      </c>
      <c r="G292" s="63">
        <f>IF(F292="Se investigan y se resuelven oportunamente",15,0)</f>
        <v>0</v>
      </c>
      <c r="H292" s="813"/>
      <c r="I292" s="816"/>
      <c r="J292" s="813"/>
      <c r="K292" s="819"/>
    </row>
    <row r="293" spans="1:11" ht="28.5" x14ac:dyDescent="0.2">
      <c r="A293" s="806"/>
      <c r="B293" s="809"/>
      <c r="C293" s="806"/>
      <c r="D293" s="45" t="s">
        <v>227</v>
      </c>
      <c r="E293" s="102" t="s">
        <v>228</v>
      </c>
      <c r="F293" s="64" t="s">
        <v>178</v>
      </c>
      <c r="G293" s="63">
        <f>IF(F293="Completa",10,IF(F293="Incompleta",5,0))</f>
        <v>0</v>
      </c>
      <c r="H293" s="814"/>
      <c r="I293" s="817"/>
      <c r="J293" s="814"/>
      <c r="K293" s="820"/>
    </row>
    <row r="294" spans="1:11" ht="15.75" thickBot="1" x14ac:dyDescent="0.25">
      <c r="A294" s="120"/>
      <c r="B294" s="121"/>
      <c r="C294" s="56"/>
      <c r="D294" s="57"/>
      <c r="E294" s="58" t="s">
        <v>229</v>
      </c>
      <c r="F294" s="16"/>
      <c r="G294" s="16">
        <f>SUM(G287:G293)</f>
        <v>0</v>
      </c>
      <c r="H294" s="128"/>
      <c r="I294" s="129"/>
      <c r="J294" s="129"/>
      <c r="K294" s="130"/>
    </row>
    <row r="295" spans="1:11" ht="15" thickBot="1" x14ac:dyDescent="0.25"/>
    <row r="296" spans="1:11" ht="30" x14ac:dyDescent="0.2">
      <c r="A296" s="821" t="s">
        <v>87</v>
      </c>
      <c r="B296" s="823" t="s">
        <v>232</v>
      </c>
      <c r="C296" s="825" t="s">
        <v>205</v>
      </c>
      <c r="D296" s="827" t="s">
        <v>206</v>
      </c>
      <c r="E296" s="828"/>
      <c r="F296" s="828"/>
      <c r="G296" s="828"/>
      <c r="H296" s="829"/>
      <c r="I296" s="105" t="s">
        <v>207</v>
      </c>
      <c r="J296" s="830" t="s">
        <v>208</v>
      </c>
      <c r="K296" s="802" t="s">
        <v>209</v>
      </c>
    </row>
    <row r="297" spans="1:11" ht="60.75" thickBot="1" x14ac:dyDescent="0.25">
      <c r="A297" s="822"/>
      <c r="B297" s="824"/>
      <c r="C297" s="826"/>
      <c r="D297" s="106" t="s">
        <v>210</v>
      </c>
      <c r="E297" s="51" t="s">
        <v>211</v>
      </c>
      <c r="F297" s="106" t="s">
        <v>212</v>
      </c>
      <c r="G297" s="106" t="s">
        <v>213</v>
      </c>
      <c r="H297" s="109" t="s">
        <v>230</v>
      </c>
      <c r="I297" s="52" t="s">
        <v>215</v>
      </c>
      <c r="J297" s="831"/>
      <c r="K297" s="803"/>
    </row>
    <row r="298" spans="1:11" x14ac:dyDescent="0.2">
      <c r="A298" s="804" t="str">
        <f>DESCRIPCION!A37</f>
        <v>j</v>
      </c>
      <c r="B298" s="807">
        <f>DESCRIPCION!D39</f>
        <v>0</v>
      </c>
      <c r="C298" s="804"/>
      <c r="D298" s="810" t="s">
        <v>216</v>
      </c>
      <c r="E298" s="124" t="s">
        <v>217</v>
      </c>
      <c r="F298" s="67" t="s">
        <v>178</v>
      </c>
      <c r="G298" s="125">
        <f>IF(F298="Asignado",15,0)</f>
        <v>0</v>
      </c>
      <c r="H298" s="812" t="str">
        <f>IF(AND(G305&gt;0,G305&lt;=85),"Débil",IF(AND(G305&gt;85,G305&lt;=95),"Moderado",IF(G305&gt;96,"Fuerte"," ")))</f>
        <v xml:space="preserve"> </v>
      </c>
      <c r="I298" s="815" t="s">
        <v>178</v>
      </c>
      <c r="J298" s="812" t="str">
        <f>IF(AND(H298="Fuerte",I298="Fuerte (Siempre se Ejecuta)"),"Fuerte",IF(AND(H298="Fuerte",I298="Moderado (Algunas veces se ejecuta)"),"Moderado",IF(AND(H298="Fuerte",I298="Débil (No se ejecuta)"),"Débil",IF(AND(H298="Moderado",I298="Fuerte (Siempre se Ejecuta)"),"Moderado",IF(AND(H298="Moderado",I298="Moderado (Algunas veces se ejecuta)"),"Moderado",IF(AND(H298="Moderado",I298="Débil (No se ejecuta)"),"Débil",IF(AND(H298="Débil",I298="Fuerte (Siempre se Ejecuta)"),"Débil",IF(AND(H298="Débil",I298="Moderado (Algunas veces se ejecuta)"),"Débil",IF(AND(H298="Débil",I298="Débil (No se ejecuta)"),"Débil"," ")))))))))</f>
        <v xml:space="preserve"> </v>
      </c>
      <c r="K298" s="818" t="str">
        <f>IF(J298="Fuerte","NO",IF(J298=" "," ","SI"))</f>
        <v xml:space="preserve"> </v>
      </c>
    </row>
    <row r="299" spans="1:11" ht="28.5" x14ac:dyDescent="0.2">
      <c r="A299" s="805"/>
      <c r="B299" s="808"/>
      <c r="C299" s="805"/>
      <c r="D299" s="811"/>
      <c r="E299" s="102" t="s">
        <v>218</v>
      </c>
      <c r="F299" s="64" t="s">
        <v>178</v>
      </c>
      <c r="G299" s="63">
        <f>IF(F299="Adecuado",15,0)</f>
        <v>0</v>
      </c>
      <c r="H299" s="813"/>
      <c r="I299" s="816"/>
      <c r="J299" s="813"/>
      <c r="K299" s="819"/>
    </row>
    <row r="300" spans="1:11" ht="42.75" x14ac:dyDescent="0.2">
      <c r="A300" s="805"/>
      <c r="B300" s="808"/>
      <c r="C300" s="805"/>
      <c r="D300" s="50" t="s">
        <v>219</v>
      </c>
      <c r="E300" s="102" t="s">
        <v>220</v>
      </c>
      <c r="F300" s="64" t="s">
        <v>178</v>
      </c>
      <c r="G300" s="63">
        <f>IF(F300="Oportuna",15,0)</f>
        <v>0</v>
      </c>
      <c r="H300" s="813"/>
      <c r="I300" s="816"/>
      <c r="J300" s="813"/>
      <c r="K300" s="819"/>
    </row>
    <row r="301" spans="1:11" ht="42.75" x14ac:dyDescent="0.2">
      <c r="A301" s="805"/>
      <c r="B301" s="808"/>
      <c r="C301" s="805"/>
      <c r="D301" s="50" t="s">
        <v>221</v>
      </c>
      <c r="E301" s="102" t="s">
        <v>222</v>
      </c>
      <c r="F301" s="219" t="s">
        <v>178</v>
      </c>
      <c r="G301" s="63">
        <f>IF(F301="Prevenir",15,IF(F301="Detectar",10,0))</f>
        <v>0</v>
      </c>
      <c r="H301" s="813"/>
      <c r="I301" s="816"/>
      <c r="J301" s="813"/>
      <c r="K301" s="819"/>
    </row>
    <row r="302" spans="1:11" ht="28.5" x14ac:dyDescent="0.2">
      <c r="A302" s="805"/>
      <c r="B302" s="808"/>
      <c r="C302" s="805"/>
      <c r="D302" s="50" t="s">
        <v>223</v>
      </c>
      <c r="E302" s="102" t="s">
        <v>224</v>
      </c>
      <c r="F302" s="64" t="s">
        <v>178</v>
      </c>
      <c r="G302" s="63">
        <f>IF(F302="Confiable",15,0)</f>
        <v>0</v>
      </c>
      <c r="H302" s="813"/>
      <c r="I302" s="816"/>
      <c r="J302" s="813"/>
      <c r="K302" s="819"/>
    </row>
    <row r="303" spans="1:11" ht="42.75" x14ac:dyDescent="0.2">
      <c r="A303" s="805"/>
      <c r="B303" s="808"/>
      <c r="C303" s="805"/>
      <c r="D303" s="50" t="s">
        <v>225</v>
      </c>
      <c r="E303" s="102" t="s">
        <v>226</v>
      </c>
      <c r="F303" s="219" t="s">
        <v>178</v>
      </c>
      <c r="G303" s="63">
        <f>IF(F303="Se investigan y se resuelven oportunamente",15,0)</f>
        <v>0</v>
      </c>
      <c r="H303" s="813"/>
      <c r="I303" s="816"/>
      <c r="J303" s="813"/>
      <c r="K303" s="819"/>
    </row>
    <row r="304" spans="1:11" ht="28.5" x14ac:dyDescent="0.2">
      <c r="A304" s="806"/>
      <c r="B304" s="809"/>
      <c r="C304" s="806"/>
      <c r="D304" s="45" t="s">
        <v>227</v>
      </c>
      <c r="E304" s="102" t="s">
        <v>228</v>
      </c>
      <c r="F304" s="64" t="s">
        <v>178</v>
      </c>
      <c r="G304" s="63">
        <f>IF(F304="Completa",10,IF(F304="Incompleta",5,0))</f>
        <v>0</v>
      </c>
      <c r="H304" s="814"/>
      <c r="I304" s="817"/>
      <c r="J304" s="814"/>
      <c r="K304" s="820"/>
    </row>
    <row r="305" spans="1:11" ht="15.75" thickBot="1" x14ac:dyDescent="0.25">
      <c r="A305" s="120"/>
      <c r="B305" s="121"/>
      <c r="C305" s="56"/>
      <c r="D305" s="57"/>
      <c r="E305" s="58" t="s">
        <v>229</v>
      </c>
      <c r="F305" s="16"/>
      <c r="G305" s="16">
        <f>SUM(G298:G304)</f>
        <v>0</v>
      </c>
      <c r="H305" s="128"/>
      <c r="I305" s="129"/>
      <c r="J305" s="129"/>
      <c r="K305" s="130"/>
    </row>
  </sheetData>
  <sheetProtection selectLockedCells="1"/>
  <mergeCells count="390">
    <mergeCell ref="J111:J117"/>
    <mergeCell ref="K111:K117"/>
    <mergeCell ref="A1:A4"/>
    <mergeCell ref="C111:C117"/>
    <mergeCell ref="D111:D112"/>
    <mergeCell ref="H111:H117"/>
    <mergeCell ref="I111:I117"/>
    <mergeCell ref="J100:J106"/>
    <mergeCell ref="K100:K106"/>
    <mergeCell ref="A109:A110"/>
    <mergeCell ref="C109:C110"/>
    <mergeCell ref="D109:H109"/>
    <mergeCell ref="J109:J110"/>
    <mergeCell ref="K109:K110"/>
    <mergeCell ref="C100:C106"/>
    <mergeCell ref="D100:D101"/>
    <mergeCell ref="H100:H106"/>
    <mergeCell ref="I100:I106"/>
    <mergeCell ref="J89:J95"/>
    <mergeCell ref="K89:K95"/>
    <mergeCell ref="A98:A99"/>
    <mergeCell ref="C98:C99"/>
    <mergeCell ref="D98:H98"/>
    <mergeCell ref="J98:J99"/>
    <mergeCell ref="K98:K99"/>
    <mergeCell ref="C89:C95"/>
    <mergeCell ref="D89:D90"/>
    <mergeCell ref="H89:H95"/>
    <mergeCell ref="I89:I95"/>
    <mergeCell ref="J78:J84"/>
    <mergeCell ref="K78:K84"/>
    <mergeCell ref="A87:A88"/>
    <mergeCell ref="C87:C88"/>
    <mergeCell ref="D87:H87"/>
    <mergeCell ref="J87:J88"/>
    <mergeCell ref="K87:K88"/>
    <mergeCell ref="C78:C84"/>
    <mergeCell ref="D78:D79"/>
    <mergeCell ref="H78:H84"/>
    <mergeCell ref="I78:I84"/>
    <mergeCell ref="B87:B88"/>
    <mergeCell ref="D56:D57"/>
    <mergeCell ref="H56:H62"/>
    <mergeCell ref="I56:I62"/>
    <mergeCell ref="B65:B66"/>
    <mergeCell ref="J67:J73"/>
    <mergeCell ref="K67:K73"/>
    <mergeCell ref="A76:A77"/>
    <mergeCell ref="C76:C77"/>
    <mergeCell ref="D76:H76"/>
    <mergeCell ref="J76:J77"/>
    <mergeCell ref="K76:K77"/>
    <mergeCell ref="C67:C73"/>
    <mergeCell ref="D67:D68"/>
    <mergeCell ref="H67:H73"/>
    <mergeCell ref="I67:I73"/>
    <mergeCell ref="B76:B77"/>
    <mergeCell ref="J23:J29"/>
    <mergeCell ref="K23:K29"/>
    <mergeCell ref="A43:A44"/>
    <mergeCell ref="C43:C44"/>
    <mergeCell ref="D43:H43"/>
    <mergeCell ref="J43:J44"/>
    <mergeCell ref="K43:K44"/>
    <mergeCell ref="D23:D24"/>
    <mergeCell ref="H23:H29"/>
    <mergeCell ref="I23:I29"/>
    <mergeCell ref="B43:B44"/>
    <mergeCell ref="C32:C33"/>
    <mergeCell ref="D32:H32"/>
    <mergeCell ref="J32:J33"/>
    <mergeCell ref="K32:K33"/>
    <mergeCell ref="A34:A40"/>
    <mergeCell ref="B34:B40"/>
    <mergeCell ref="C34:C40"/>
    <mergeCell ref="D34:D35"/>
    <mergeCell ref="H34:H40"/>
    <mergeCell ref="I34:I40"/>
    <mergeCell ref="A23:A29"/>
    <mergeCell ref="B23:B29"/>
    <mergeCell ref="C23:C29"/>
    <mergeCell ref="D21:H21"/>
    <mergeCell ref="J21:J22"/>
    <mergeCell ref="K21:K22"/>
    <mergeCell ref="A10:A11"/>
    <mergeCell ref="C10:C11"/>
    <mergeCell ref="D10:H10"/>
    <mergeCell ref="J10:J11"/>
    <mergeCell ref="K10:K11"/>
    <mergeCell ref="J12:J18"/>
    <mergeCell ref="K12:K18"/>
    <mergeCell ref="C12:C18"/>
    <mergeCell ref="D12:D13"/>
    <mergeCell ref="H12:H18"/>
    <mergeCell ref="I12:I18"/>
    <mergeCell ref="B10:B11"/>
    <mergeCell ref="B21:B22"/>
    <mergeCell ref="A12:A18"/>
    <mergeCell ref="B12:B18"/>
    <mergeCell ref="K1:K4"/>
    <mergeCell ref="B5:G5"/>
    <mergeCell ref="A6:K6"/>
    <mergeCell ref="A7:K7"/>
    <mergeCell ref="I1:J1"/>
    <mergeCell ref="I2:J2"/>
    <mergeCell ref="I3:J3"/>
    <mergeCell ref="I4:J4"/>
    <mergeCell ref="B1:H2"/>
    <mergeCell ref="B3:H4"/>
    <mergeCell ref="B45:B51"/>
    <mergeCell ref="A45:A51"/>
    <mergeCell ref="B56:B62"/>
    <mergeCell ref="A56:A62"/>
    <mergeCell ref="A32:A33"/>
    <mergeCell ref="B32:B33"/>
    <mergeCell ref="A21:A22"/>
    <mergeCell ref="C21:C22"/>
    <mergeCell ref="A54:A55"/>
    <mergeCell ref="C54:C55"/>
    <mergeCell ref="C45:C51"/>
    <mergeCell ref="B54:B55"/>
    <mergeCell ref="C56:C62"/>
    <mergeCell ref="J34:J40"/>
    <mergeCell ref="K34:K40"/>
    <mergeCell ref="B67:B73"/>
    <mergeCell ref="A67:A73"/>
    <mergeCell ref="A78:A84"/>
    <mergeCell ref="B78:B84"/>
    <mergeCell ref="A89:A95"/>
    <mergeCell ref="B89:B95"/>
    <mergeCell ref="B98:B99"/>
    <mergeCell ref="J45:J51"/>
    <mergeCell ref="K45:K51"/>
    <mergeCell ref="D54:H54"/>
    <mergeCell ref="J54:J55"/>
    <mergeCell ref="K54:K55"/>
    <mergeCell ref="D45:D46"/>
    <mergeCell ref="H45:H51"/>
    <mergeCell ref="I45:I51"/>
    <mergeCell ref="J56:J62"/>
    <mergeCell ref="K56:K62"/>
    <mergeCell ref="A65:A66"/>
    <mergeCell ref="C65:C66"/>
    <mergeCell ref="D65:H65"/>
    <mergeCell ref="J65:J66"/>
    <mergeCell ref="K65:K66"/>
    <mergeCell ref="A100:A106"/>
    <mergeCell ref="B100:B106"/>
    <mergeCell ref="B109:B110"/>
    <mergeCell ref="A111:A117"/>
    <mergeCell ref="B111:B117"/>
    <mergeCell ref="A120:A121"/>
    <mergeCell ref="B120:B121"/>
    <mergeCell ref="C120:C121"/>
    <mergeCell ref="D120:H120"/>
    <mergeCell ref="J120:J121"/>
    <mergeCell ref="K120:K121"/>
    <mergeCell ref="A122:A128"/>
    <mergeCell ref="B122:B128"/>
    <mergeCell ref="C122:C128"/>
    <mergeCell ref="D122:D123"/>
    <mergeCell ref="H122:H128"/>
    <mergeCell ref="I122:I128"/>
    <mergeCell ref="J122:J128"/>
    <mergeCell ref="K122:K128"/>
    <mergeCell ref="A131:A132"/>
    <mergeCell ref="B131:B132"/>
    <mergeCell ref="C131:C132"/>
    <mergeCell ref="D131:H131"/>
    <mergeCell ref="J131:J132"/>
    <mergeCell ref="K131:K132"/>
    <mergeCell ref="A133:A139"/>
    <mergeCell ref="B133:B139"/>
    <mergeCell ref="C133:C139"/>
    <mergeCell ref="D133:D134"/>
    <mergeCell ref="H133:H139"/>
    <mergeCell ref="I133:I139"/>
    <mergeCell ref="J133:J139"/>
    <mergeCell ref="K133:K139"/>
    <mergeCell ref="A142:A143"/>
    <mergeCell ref="B142:B143"/>
    <mergeCell ref="C142:C143"/>
    <mergeCell ref="D142:H142"/>
    <mergeCell ref="J142:J143"/>
    <mergeCell ref="K142:K143"/>
    <mergeCell ref="A144:A150"/>
    <mergeCell ref="B144:B150"/>
    <mergeCell ref="C144:C150"/>
    <mergeCell ref="D144:D145"/>
    <mergeCell ref="H144:H150"/>
    <mergeCell ref="I144:I150"/>
    <mergeCell ref="J144:J150"/>
    <mergeCell ref="K144:K150"/>
    <mergeCell ref="A153:A154"/>
    <mergeCell ref="B153:B154"/>
    <mergeCell ref="C153:C154"/>
    <mergeCell ref="D153:H153"/>
    <mergeCell ref="J153:J154"/>
    <mergeCell ref="K153:K154"/>
    <mergeCell ref="A155:A161"/>
    <mergeCell ref="B155:B161"/>
    <mergeCell ref="C155:C161"/>
    <mergeCell ref="D155:D156"/>
    <mergeCell ref="H155:H161"/>
    <mergeCell ref="I155:I161"/>
    <mergeCell ref="J155:J161"/>
    <mergeCell ref="K155:K161"/>
    <mergeCell ref="A164:A165"/>
    <mergeCell ref="B164:B165"/>
    <mergeCell ref="C164:C165"/>
    <mergeCell ref="D164:H164"/>
    <mergeCell ref="J164:J165"/>
    <mergeCell ref="K164:K165"/>
    <mergeCell ref="A166:A172"/>
    <mergeCell ref="B166:B172"/>
    <mergeCell ref="C166:C172"/>
    <mergeCell ref="D166:D167"/>
    <mergeCell ref="H166:H172"/>
    <mergeCell ref="I166:I172"/>
    <mergeCell ref="J166:J172"/>
    <mergeCell ref="K166:K172"/>
    <mergeCell ref="A175:A176"/>
    <mergeCell ref="B175:B176"/>
    <mergeCell ref="C175:C176"/>
    <mergeCell ref="D175:H175"/>
    <mergeCell ref="J175:J176"/>
    <mergeCell ref="K175:K176"/>
    <mergeCell ref="A177:A183"/>
    <mergeCell ref="B177:B183"/>
    <mergeCell ref="C177:C183"/>
    <mergeCell ref="D177:D178"/>
    <mergeCell ref="H177:H183"/>
    <mergeCell ref="I177:I183"/>
    <mergeCell ref="J177:J183"/>
    <mergeCell ref="K177:K183"/>
    <mergeCell ref="A186:A187"/>
    <mergeCell ref="B186:B187"/>
    <mergeCell ref="C186:C187"/>
    <mergeCell ref="D186:H186"/>
    <mergeCell ref="J186:J187"/>
    <mergeCell ref="K186:K187"/>
    <mergeCell ref="A188:A194"/>
    <mergeCell ref="B188:B194"/>
    <mergeCell ref="C188:C194"/>
    <mergeCell ref="D188:D189"/>
    <mergeCell ref="H188:H194"/>
    <mergeCell ref="I188:I194"/>
    <mergeCell ref="J188:J194"/>
    <mergeCell ref="K188:K194"/>
    <mergeCell ref="A197:A198"/>
    <mergeCell ref="B197:B198"/>
    <mergeCell ref="C197:C198"/>
    <mergeCell ref="D197:H197"/>
    <mergeCell ref="J197:J198"/>
    <mergeCell ref="K197:K198"/>
    <mergeCell ref="A199:A205"/>
    <mergeCell ref="B199:B205"/>
    <mergeCell ref="C199:C205"/>
    <mergeCell ref="D199:D200"/>
    <mergeCell ref="H199:H205"/>
    <mergeCell ref="I199:I205"/>
    <mergeCell ref="J199:J205"/>
    <mergeCell ref="K199:K205"/>
    <mergeCell ref="A208:A209"/>
    <mergeCell ref="B208:B209"/>
    <mergeCell ref="C208:C209"/>
    <mergeCell ref="D208:H208"/>
    <mergeCell ref="J208:J209"/>
    <mergeCell ref="K208:K209"/>
    <mergeCell ref="A210:A216"/>
    <mergeCell ref="B210:B216"/>
    <mergeCell ref="C210:C216"/>
    <mergeCell ref="D210:D211"/>
    <mergeCell ref="H210:H216"/>
    <mergeCell ref="I210:I216"/>
    <mergeCell ref="J210:J216"/>
    <mergeCell ref="K210:K216"/>
    <mergeCell ref="A219:A220"/>
    <mergeCell ref="B219:B220"/>
    <mergeCell ref="C219:C220"/>
    <mergeCell ref="D219:H219"/>
    <mergeCell ref="J219:J220"/>
    <mergeCell ref="K219:K220"/>
    <mergeCell ref="A221:A227"/>
    <mergeCell ref="B221:B227"/>
    <mergeCell ref="C221:C227"/>
    <mergeCell ref="D221:D222"/>
    <mergeCell ref="H221:H227"/>
    <mergeCell ref="I221:I227"/>
    <mergeCell ref="J221:J227"/>
    <mergeCell ref="K221:K227"/>
    <mergeCell ref="A230:A231"/>
    <mergeCell ref="B230:B231"/>
    <mergeCell ref="C230:C231"/>
    <mergeCell ref="D230:H230"/>
    <mergeCell ref="J230:J231"/>
    <mergeCell ref="K230:K231"/>
    <mergeCell ref="A232:A238"/>
    <mergeCell ref="B232:B238"/>
    <mergeCell ref="C232:C238"/>
    <mergeCell ref="D232:D233"/>
    <mergeCell ref="H232:H238"/>
    <mergeCell ref="I232:I238"/>
    <mergeCell ref="J232:J238"/>
    <mergeCell ref="K232:K238"/>
    <mergeCell ref="A241:A242"/>
    <mergeCell ref="B241:B242"/>
    <mergeCell ref="C241:C242"/>
    <mergeCell ref="D241:H241"/>
    <mergeCell ref="J241:J242"/>
    <mergeCell ref="K241:K242"/>
    <mergeCell ref="A243:A249"/>
    <mergeCell ref="B243:B249"/>
    <mergeCell ref="C243:C249"/>
    <mergeCell ref="D243:D244"/>
    <mergeCell ref="H243:H249"/>
    <mergeCell ref="I243:I249"/>
    <mergeCell ref="J243:J249"/>
    <mergeCell ref="K243:K249"/>
    <mergeCell ref="A252:A253"/>
    <mergeCell ref="B252:B253"/>
    <mergeCell ref="C252:C253"/>
    <mergeCell ref="D252:H252"/>
    <mergeCell ref="J252:J253"/>
    <mergeCell ref="K252:K253"/>
    <mergeCell ref="A254:A260"/>
    <mergeCell ref="B254:B260"/>
    <mergeCell ref="C254:C260"/>
    <mergeCell ref="D254:D255"/>
    <mergeCell ref="H254:H260"/>
    <mergeCell ref="I254:I260"/>
    <mergeCell ref="J254:J260"/>
    <mergeCell ref="K254:K260"/>
    <mergeCell ref="D263:H263"/>
    <mergeCell ref="J263:J264"/>
    <mergeCell ref="K263:K264"/>
    <mergeCell ref="A265:A271"/>
    <mergeCell ref="B265:B271"/>
    <mergeCell ref="C265:C271"/>
    <mergeCell ref="D265:D266"/>
    <mergeCell ref="H265:H271"/>
    <mergeCell ref="I265:I271"/>
    <mergeCell ref="J265:J271"/>
    <mergeCell ref="K265:K271"/>
    <mergeCell ref="A263:A264"/>
    <mergeCell ref="B263:B264"/>
    <mergeCell ref="C263:C264"/>
    <mergeCell ref="K287:K293"/>
    <mergeCell ref="A285:A286"/>
    <mergeCell ref="B285:B286"/>
    <mergeCell ref="C285:C286"/>
    <mergeCell ref="D285:H285"/>
    <mergeCell ref="J285:J286"/>
    <mergeCell ref="K274:K275"/>
    <mergeCell ref="A276:A282"/>
    <mergeCell ref="B276:B282"/>
    <mergeCell ref="C276:C282"/>
    <mergeCell ref="D276:D277"/>
    <mergeCell ref="H276:H282"/>
    <mergeCell ref="I276:I282"/>
    <mergeCell ref="J276:J282"/>
    <mergeCell ref="K276:K282"/>
    <mergeCell ref="A274:A275"/>
    <mergeCell ref="B274:B275"/>
    <mergeCell ref="C274:C275"/>
    <mergeCell ref="D274:H274"/>
    <mergeCell ref="J274:J275"/>
    <mergeCell ref="L12:L18"/>
    <mergeCell ref="K296:K297"/>
    <mergeCell ref="A298:A304"/>
    <mergeCell ref="B298:B304"/>
    <mergeCell ref="C298:C304"/>
    <mergeCell ref="D298:D299"/>
    <mergeCell ref="H298:H304"/>
    <mergeCell ref="I298:I304"/>
    <mergeCell ref="J298:J304"/>
    <mergeCell ref="K298:K304"/>
    <mergeCell ref="A296:A297"/>
    <mergeCell ref="B296:B297"/>
    <mergeCell ref="C296:C297"/>
    <mergeCell ref="D296:H296"/>
    <mergeCell ref="J296:J297"/>
    <mergeCell ref="K285:K286"/>
    <mergeCell ref="A287:A293"/>
    <mergeCell ref="B287:B293"/>
    <mergeCell ref="C287:C293"/>
    <mergeCell ref="D287:D288"/>
    <mergeCell ref="H287:H293"/>
    <mergeCell ref="I287:I293"/>
    <mergeCell ref="J287:J293"/>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F12 F23 F45 F56 F67 F78 F34 F89 F100 F111 F122 F133 F144 F155 F166 F177 F188 F199 F210 F221 F232 F243 F254 F265 F276 F287 F298</xm:sqref>
        </x14:dataValidation>
        <x14:dataValidation type="list" allowBlank="1" showInputMessage="1" showErrorMessage="1">
          <x14:formula1>
            <xm:f>NOOO!$A$155:$A$157</xm:f>
          </x14:formula1>
          <xm:sqref>F13 F24 F46 F57 F68 F79 F35 F90 F101 F112 F123 F134 F145 F156 F167 F178 F189 F200 F211 F222 F233 F244 F255 F266 F277 F288 F299</xm:sqref>
        </x14:dataValidation>
        <x14:dataValidation type="list" allowBlank="1" showInputMessage="1" showErrorMessage="1">
          <x14:formula1>
            <xm:f>NOOO!$A$160:$A$162</xm:f>
          </x14:formula1>
          <xm:sqref>F14 F25 F47 F58 F69 F80 F36 F91 F102 F113 F124 F135 F146 F157 F168 F179 F190 F201 F212 F223 F234 F245 F256 F267 F278 F289 F300</xm:sqref>
        </x14:dataValidation>
        <x14:dataValidation type="list" allowBlank="1" showInputMessage="1" showErrorMessage="1">
          <x14:formula1>
            <xm:f>NOOO!$A$165:$A$168</xm:f>
          </x14:formula1>
          <xm:sqref>F15 F26 F48 F59 F70 F81 F37 F92 F103 F114 F125 F136 F147 F158 F169 F180 F191 F202 F213 F224 F235 F246 F257 F268 F279 F290 F301</xm:sqref>
        </x14:dataValidation>
        <x14:dataValidation type="list" allowBlank="1" showInputMessage="1" showErrorMessage="1">
          <x14:formula1>
            <xm:f>NOOO!$A$171:$A$173</xm:f>
          </x14:formula1>
          <xm:sqref>F16 F27 F49 F60 F71 F82 F38 F93 F104 F115 F126 F137 F148 F159 F170 F181 F192 F203 F214 F225 F236 F247 F258 F269 F280 F291 F302</xm:sqref>
        </x14:dataValidation>
        <x14:dataValidation type="list" allowBlank="1" showInputMessage="1" showErrorMessage="1">
          <x14:formula1>
            <xm:f>NOOO!$A$176:$A$178</xm:f>
          </x14:formula1>
          <xm:sqref>F17 F28 F50 F61 F72 F83 F39 F94 F105 F116 F127 F138 F149 F160 F171 F182 F193 F204 F215 F226 F237 F248 F259 F270 F281 F292 F303</xm:sqref>
        </x14:dataValidation>
        <x14:dataValidation type="list" allowBlank="1" showInputMessage="1" showErrorMessage="1">
          <x14:formula1>
            <xm:f>NOOO!$A$181:$A$184</xm:f>
          </x14:formula1>
          <xm:sqref>F18 F29 F51 F62 F73 F84 F40 F95 F106 F117 F128 F139 F150 F161 F172 F183 F194 F205 F216 F227 F238 F249 F260 F271 F282 F293 F304</xm:sqref>
        </x14:dataValidation>
        <x14:dataValidation type="list" allowBlank="1" showInputMessage="1" showErrorMessage="1">
          <x14:formula1>
            <xm:f>NOOO!$A$187:$A$190</xm:f>
          </x14:formula1>
          <xm:sqref>I298:I304 I12:I18 I23:I29 I45:I51 I56:I62 I67:I73 I78:I84 I34:I40 I89:I95 I100:I106 I111:I117 I122:I128 I133:I139 I144:I150 I155:I161 I166:I172 I177:I183 I188:I194 I199:I205 I210:I216 I221:I227 I232:I238 I243:I249 I254:I260 I265:I271 I276:I282 I287:I293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2"/>
  <sheetViews>
    <sheetView topLeftCell="A15" zoomScale="85" zoomScaleNormal="85" workbookViewId="0">
      <selection activeCell="B18" sqref="B18"/>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40"/>
      <c r="B1" s="419" t="s">
        <v>365</v>
      </c>
      <c r="C1" s="419"/>
      <c r="D1" s="419"/>
      <c r="E1" s="305" t="s">
        <v>444</v>
      </c>
      <c r="F1" s="343"/>
      <c r="G1" s="2"/>
      <c r="J1" s="418"/>
    </row>
    <row r="2" spans="1:10" ht="15" customHeight="1" x14ac:dyDescent="0.2">
      <c r="A2" s="341"/>
      <c r="B2" s="420"/>
      <c r="C2" s="420"/>
      <c r="D2" s="420"/>
      <c r="E2" s="284" t="s">
        <v>445</v>
      </c>
      <c r="F2" s="344"/>
      <c r="G2" s="2"/>
      <c r="J2" s="418"/>
    </row>
    <row r="3" spans="1:10" ht="15" customHeight="1" x14ac:dyDescent="0.2">
      <c r="A3" s="341"/>
      <c r="B3" s="420" t="s">
        <v>3</v>
      </c>
      <c r="C3" s="420"/>
      <c r="D3" s="420"/>
      <c r="E3" s="284" t="s">
        <v>446</v>
      </c>
      <c r="F3" s="344"/>
      <c r="G3" s="2"/>
      <c r="J3" s="418"/>
    </row>
    <row r="4" spans="1:10" ht="15.75" customHeight="1" x14ac:dyDescent="0.2">
      <c r="A4" s="341"/>
      <c r="B4" s="420"/>
      <c r="C4" s="420"/>
      <c r="D4" s="420"/>
      <c r="E4" s="284" t="s">
        <v>448</v>
      </c>
      <c r="F4" s="344"/>
      <c r="G4" s="2"/>
      <c r="J4" s="418"/>
    </row>
    <row r="5" spans="1:10" ht="15.75" customHeight="1" x14ac:dyDescent="0.2">
      <c r="A5" s="406"/>
      <c r="B5" s="407"/>
      <c r="C5" s="407"/>
      <c r="D5" s="407"/>
      <c r="E5" s="407"/>
      <c r="F5" s="408"/>
      <c r="G5" s="2"/>
      <c r="J5" s="62"/>
    </row>
    <row r="6" spans="1:10" ht="15" customHeight="1" x14ac:dyDescent="0.2">
      <c r="A6" s="415" t="s">
        <v>6</v>
      </c>
      <c r="B6" s="416"/>
      <c r="C6" s="416"/>
      <c r="D6" s="416"/>
      <c r="E6" s="416"/>
      <c r="F6" s="417"/>
    </row>
    <row r="7" spans="1:10" ht="15.75" customHeight="1" x14ac:dyDescent="0.2">
      <c r="A7" s="415"/>
      <c r="B7" s="416"/>
      <c r="C7" s="416"/>
      <c r="D7" s="416"/>
      <c r="E7" s="416"/>
      <c r="F7" s="417"/>
    </row>
    <row r="8" spans="1:10" ht="27" customHeight="1" x14ac:dyDescent="0.2">
      <c r="A8" s="409" t="s">
        <v>375</v>
      </c>
      <c r="B8" s="410"/>
      <c r="C8" s="410"/>
      <c r="D8" s="410"/>
      <c r="E8" s="410"/>
      <c r="F8" s="411"/>
    </row>
    <row r="9" spans="1:10" ht="99" customHeight="1" thickBot="1" x14ac:dyDescent="0.25">
      <c r="A9" s="412" t="s">
        <v>376</v>
      </c>
      <c r="B9" s="413"/>
      <c r="C9" s="413"/>
      <c r="D9" s="413"/>
      <c r="E9" s="413"/>
      <c r="F9" s="414"/>
    </row>
    <row r="10" spans="1:10" ht="18.75" customHeight="1" thickBot="1" x14ac:dyDescent="0.25">
      <c r="A10" s="405"/>
      <c r="B10" s="405"/>
      <c r="C10" s="405"/>
      <c r="D10" s="405"/>
      <c r="E10" s="405"/>
      <c r="F10" s="405"/>
    </row>
    <row r="11" spans="1:10" ht="22.5" customHeight="1" thickBot="1" x14ac:dyDescent="0.25">
      <c r="A11" s="205" t="s">
        <v>7</v>
      </c>
      <c r="B11" s="206" t="s">
        <v>8</v>
      </c>
      <c r="C11" s="206" t="s">
        <v>9</v>
      </c>
      <c r="D11" s="206" t="s">
        <v>8</v>
      </c>
      <c r="E11" s="206" t="s">
        <v>10</v>
      </c>
      <c r="F11" s="207" t="s">
        <v>8</v>
      </c>
    </row>
    <row r="12" spans="1:10" ht="56.25" customHeight="1" x14ac:dyDescent="0.2">
      <c r="A12" s="210" t="s">
        <v>275</v>
      </c>
      <c r="B12" s="284" t="s">
        <v>377</v>
      </c>
      <c r="C12" s="213" t="s">
        <v>279</v>
      </c>
      <c r="D12" s="289" t="s">
        <v>385</v>
      </c>
      <c r="E12" s="213" t="s">
        <v>285</v>
      </c>
      <c r="F12" s="291" t="s">
        <v>391</v>
      </c>
    </row>
    <row r="13" spans="1:10" ht="60" customHeight="1" x14ac:dyDescent="0.2">
      <c r="A13" s="211" t="s">
        <v>274</v>
      </c>
      <c r="B13" s="282" t="s">
        <v>378</v>
      </c>
      <c r="C13" s="214" t="s">
        <v>279</v>
      </c>
      <c r="D13" s="289" t="s">
        <v>384</v>
      </c>
      <c r="E13" s="214" t="s">
        <v>286</v>
      </c>
      <c r="F13" s="291" t="s">
        <v>392</v>
      </c>
    </row>
    <row r="14" spans="1:10" ht="56.25" customHeight="1" x14ac:dyDescent="0.2">
      <c r="A14" s="211" t="s">
        <v>274</v>
      </c>
      <c r="B14" s="285" t="s">
        <v>379</v>
      </c>
      <c r="C14" s="214" t="s">
        <v>291</v>
      </c>
      <c r="D14" s="289" t="s">
        <v>386</v>
      </c>
      <c r="E14" s="214" t="s">
        <v>284</v>
      </c>
      <c r="F14" s="292" t="s">
        <v>411</v>
      </c>
    </row>
    <row r="15" spans="1:10" ht="73.5" customHeight="1" x14ac:dyDescent="0.2">
      <c r="A15" s="211" t="s">
        <v>278</v>
      </c>
      <c r="B15" s="285" t="s">
        <v>380</v>
      </c>
      <c r="C15" s="297" t="s">
        <v>290</v>
      </c>
      <c r="D15" s="289" t="s">
        <v>387</v>
      </c>
      <c r="E15" s="214" t="s">
        <v>254</v>
      </c>
      <c r="F15" s="292" t="s">
        <v>393</v>
      </c>
    </row>
    <row r="16" spans="1:10" ht="69.75" customHeight="1" x14ac:dyDescent="0.2">
      <c r="A16" s="211" t="s">
        <v>274</v>
      </c>
      <c r="B16" s="286" t="s">
        <v>397</v>
      </c>
      <c r="C16" s="214" t="s">
        <v>281</v>
      </c>
      <c r="D16" s="290" t="s">
        <v>389</v>
      </c>
      <c r="E16" s="214"/>
      <c r="F16" s="114"/>
    </row>
    <row r="17" spans="1:7" ht="87" customHeight="1" x14ac:dyDescent="0.2">
      <c r="A17" s="211" t="s">
        <v>273</v>
      </c>
      <c r="B17" s="287" t="s">
        <v>381</v>
      </c>
      <c r="C17" s="214" t="s">
        <v>282</v>
      </c>
      <c r="D17" s="282" t="s">
        <v>390</v>
      </c>
      <c r="E17" s="214"/>
      <c r="F17" s="114"/>
    </row>
    <row r="18" spans="1:7" ht="44.25" customHeight="1" x14ac:dyDescent="0.2">
      <c r="A18" s="211" t="s">
        <v>273</v>
      </c>
      <c r="B18" s="288" t="s">
        <v>382</v>
      </c>
      <c r="C18" s="214" t="s">
        <v>280</v>
      </c>
      <c r="D18" s="299" t="s">
        <v>398</v>
      </c>
      <c r="E18" s="214"/>
      <c r="F18" s="114"/>
    </row>
    <row r="19" spans="1:7" ht="65.25" customHeight="1" x14ac:dyDescent="0.2">
      <c r="A19" s="211" t="s">
        <v>303</v>
      </c>
      <c r="B19" s="282" t="s">
        <v>383</v>
      </c>
      <c r="C19" s="214"/>
      <c r="D19" s="208"/>
      <c r="E19" s="214"/>
      <c r="F19" s="114"/>
    </row>
    <row r="20" spans="1:7" ht="66.75" customHeight="1" x14ac:dyDescent="0.2">
      <c r="A20" s="211"/>
      <c r="B20" s="164"/>
      <c r="C20" s="214"/>
      <c r="D20" s="208"/>
      <c r="E20" s="214"/>
      <c r="F20" s="114"/>
    </row>
    <row r="21" spans="1:7" ht="69" customHeight="1" x14ac:dyDescent="0.2">
      <c r="A21" s="211"/>
      <c r="B21" s="164"/>
      <c r="C21" s="214"/>
      <c r="D21" s="208"/>
      <c r="E21" s="214"/>
      <c r="F21" s="114"/>
    </row>
    <row r="22" spans="1:7" ht="61.5" customHeight="1" x14ac:dyDescent="0.2">
      <c r="A22" s="211"/>
      <c r="B22" s="164"/>
      <c r="C22" s="214"/>
      <c r="D22" s="208"/>
      <c r="E22" s="214"/>
      <c r="F22" s="114"/>
    </row>
    <row r="23" spans="1:7" ht="57.75" customHeight="1" x14ac:dyDescent="0.2">
      <c r="A23" s="211"/>
      <c r="B23" s="164"/>
      <c r="C23" s="214"/>
      <c r="D23" s="208"/>
      <c r="E23" s="214"/>
      <c r="F23" s="114"/>
    </row>
    <row r="24" spans="1:7" ht="62.25" customHeight="1" x14ac:dyDescent="0.2">
      <c r="A24" s="211"/>
      <c r="B24" s="164"/>
      <c r="C24" s="214"/>
      <c r="D24" s="208"/>
      <c r="E24" s="214"/>
      <c r="F24" s="114"/>
    </row>
    <row r="25" spans="1:7" ht="56.25" customHeight="1" thickBot="1" x14ac:dyDescent="0.25">
      <c r="A25" s="212"/>
      <c r="B25" s="162"/>
      <c r="C25" s="215"/>
      <c r="D25" s="209"/>
      <c r="E25" s="215"/>
      <c r="F25" s="163"/>
    </row>
    <row r="26" spans="1:7" ht="65.25" customHeight="1" x14ac:dyDescent="0.2">
      <c r="A26" s="199"/>
      <c r="B26" s="136"/>
      <c r="C26" s="199"/>
      <c r="D26" s="200"/>
      <c r="E26" s="199"/>
      <c r="F26" s="200"/>
      <c r="G26" s="61"/>
    </row>
    <row r="27" spans="1:7" ht="62.25" customHeight="1" x14ac:dyDescent="0.2">
      <c r="A27" s="199"/>
      <c r="B27" s="136"/>
      <c r="C27" s="199"/>
      <c r="D27" s="200"/>
      <c r="E27" s="199"/>
      <c r="F27" s="200"/>
      <c r="G27" s="61"/>
    </row>
    <row r="28" spans="1:7" ht="63" customHeight="1" x14ac:dyDescent="0.2">
      <c r="A28" s="199"/>
      <c r="B28" s="136"/>
      <c r="C28" s="199"/>
      <c r="D28" s="200"/>
      <c r="E28" s="199"/>
      <c r="F28" s="136"/>
      <c r="G28" s="61"/>
    </row>
    <row r="29" spans="1:7" ht="51.75" customHeight="1" x14ac:dyDescent="0.2">
      <c r="A29" s="199"/>
      <c r="B29" s="136"/>
      <c r="C29" s="199"/>
      <c r="D29" s="200"/>
      <c r="E29" s="199"/>
      <c r="F29" s="136"/>
      <c r="G29" s="61"/>
    </row>
    <row r="30" spans="1:7" ht="52.5" customHeight="1" x14ac:dyDescent="0.2">
      <c r="A30" s="199"/>
      <c r="B30" s="200"/>
      <c r="C30" s="199"/>
      <c r="D30" s="200"/>
      <c r="E30" s="199"/>
      <c r="F30" s="200"/>
      <c r="G30" s="61"/>
    </row>
    <row r="31" spans="1:7" ht="63.75" customHeight="1" x14ac:dyDescent="0.2">
      <c r="A31" s="199"/>
      <c r="B31" s="200"/>
      <c r="C31" s="199"/>
      <c r="D31" s="200"/>
      <c r="E31" s="199"/>
      <c r="F31" s="200"/>
      <c r="G31" s="61"/>
    </row>
    <row r="32" spans="1:7" ht="66" customHeight="1" x14ac:dyDescent="0.2">
      <c r="A32" s="199"/>
      <c r="B32" s="201"/>
      <c r="C32" s="199"/>
      <c r="D32" s="202"/>
      <c r="E32" s="199"/>
      <c r="F32" s="201"/>
      <c r="G32" s="61"/>
    </row>
    <row r="33" spans="1:7" ht="55.5" customHeight="1" x14ac:dyDescent="0.2">
      <c r="A33" s="199"/>
      <c r="B33" s="201"/>
      <c r="C33" s="199"/>
      <c r="D33" s="202"/>
      <c r="E33" s="199"/>
      <c r="F33" s="203"/>
      <c r="G33" s="61"/>
    </row>
    <row r="34" spans="1:7" ht="51.75" customHeight="1" x14ac:dyDescent="0.2">
      <c r="A34" s="199"/>
      <c r="B34" s="203"/>
      <c r="C34" s="199"/>
      <c r="D34" s="204"/>
      <c r="E34" s="199"/>
      <c r="F34" s="203"/>
      <c r="G34" s="61"/>
    </row>
    <row r="35" spans="1:7" ht="55.5" customHeight="1" x14ac:dyDescent="0.2">
      <c r="A35" s="199"/>
      <c r="B35" s="203"/>
      <c r="C35" s="199"/>
      <c r="D35" s="203"/>
      <c r="E35" s="199"/>
      <c r="F35" s="203"/>
      <c r="G35" s="61"/>
    </row>
    <row r="36" spans="1:7" ht="55.5" customHeight="1" x14ac:dyDescent="0.2">
      <c r="A36" s="199"/>
      <c r="B36" s="203"/>
      <c r="C36" s="199"/>
      <c r="D36" s="203"/>
      <c r="E36" s="199"/>
      <c r="F36" s="203"/>
      <c r="G36" s="61"/>
    </row>
    <row r="37" spans="1:7" ht="54.75" customHeight="1" x14ac:dyDescent="0.2">
      <c r="A37" s="199"/>
      <c r="B37" s="203"/>
      <c r="C37" s="199"/>
      <c r="D37" s="203"/>
      <c r="E37" s="199"/>
      <c r="F37" s="203"/>
      <c r="G37" s="61"/>
    </row>
    <row r="38" spans="1:7" ht="56.25" customHeight="1" x14ac:dyDescent="0.2">
      <c r="A38" s="199"/>
      <c r="B38" s="203"/>
      <c r="C38" s="199"/>
      <c r="D38" s="203"/>
      <c r="E38" s="199"/>
      <c r="F38" s="203"/>
      <c r="G38" s="61"/>
    </row>
    <row r="39" spans="1:7" ht="54.75" customHeight="1" x14ac:dyDescent="0.2">
      <c r="A39" s="199"/>
      <c r="B39" s="201"/>
      <c r="C39" s="199"/>
      <c r="D39" s="202"/>
      <c r="E39" s="199"/>
      <c r="F39" s="201"/>
      <c r="G39" s="61"/>
    </row>
    <row r="40" spans="1:7" ht="55.5" customHeight="1" x14ac:dyDescent="0.2">
      <c r="A40" s="199"/>
      <c r="B40" s="201"/>
      <c r="C40" s="199"/>
      <c r="D40" s="202"/>
      <c r="E40" s="199"/>
      <c r="F40" s="203"/>
      <c r="G40" s="61"/>
    </row>
    <row r="41" spans="1:7" ht="54.75" customHeight="1" x14ac:dyDescent="0.2">
      <c r="A41" s="199"/>
      <c r="B41" s="203"/>
      <c r="C41" s="199"/>
      <c r="D41" s="204"/>
      <c r="E41" s="199"/>
      <c r="F41" s="203"/>
      <c r="G41" s="61"/>
    </row>
    <row r="42" spans="1:7" ht="55.5" customHeight="1" x14ac:dyDescent="0.2">
      <c r="A42" s="199"/>
      <c r="B42" s="203"/>
      <c r="C42" s="199"/>
      <c r="D42" s="203"/>
      <c r="E42" s="199"/>
      <c r="F42" s="203"/>
      <c r="G42" s="61"/>
    </row>
    <row r="43" spans="1:7" ht="56.25" customHeight="1" x14ac:dyDescent="0.2">
      <c r="A43" s="199"/>
      <c r="B43" s="203"/>
      <c r="C43" s="199"/>
      <c r="D43" s="203"/>
      <c r="E43" s="199"/>
      <c r="F43" s="203"/>
      <c r="G43" s="61"/>
    </row>
    <row r="44" spans="1:7" ht="59.25" customHeight="1" x14ac:dyDescent="0.2">
      <c r="A44" s="199"/>
      <c r="B44" s="203"/>
      <c r="C44" s="199"/>
      <c r="D44" s="203"/>
      <c r="E44" s="199"/>
      <c r="F44" s="203"/>
      <c r="G44" s="61"/>
    </row>
    <row r="45" spans="1:7" ht="55.5" customHeight="1" x14ac:dyDescent="0.2">
      <c r="A45" s="199"/>
      <c r="B45" s="203"/>
      <c r="C45" s="199"/>
      <c r="D45" s="203"/>
      <c r="E45" s="199"/>
      <c r="F45" s="203"/>
      <c r="G45" s="61"/>
    </row>
    <row r="46" spans="1:7" ht="55.5" customHeight="1" x14ac:dyDescent="0.2">
      <c r="A46" s="199"/>
      <c r="B46" s="201"/>
      <c r="C46" s="199"/>
      <c r="D46" s="202"/>
      <c r="E46" s="199"/>
      <c r="F46" s="201"/>
      <c r="G46" s="61"/>
    </row>
    <row r="47" spans="1:7" ht="56.25" customHeight="1" x14ac:dyDescent="0.2">
      <c r="A47" s="199"/>
      <c r="B47" s="201"/>
      <c r="C47" s="199"/>
      <c r="D47" s="202"/>
      <c r="E47" s="199"/>
      <c r="F47" s="203"/>
      <c r="G47" s="61"/>
    </row>
    <row r="48" spans="1:7" ht="54" customHeight="1" x14ac:dyDescent="0.2">
      <c r="A48" s="199"/>
      <c r="B48" s="203"/>
      <c r="C48" s="199"/>
      <c r="D48" s="204"/>
      <c r="E48" s="199"/>
      <c r="F48" s="203"/>
      <c r="G48" s="61"/>
    </row>
    <row r="49" spans="1:7" ht="56.25" customHeight="1" x14ac:dyDescent="0.2">
      <c r="A49" s="199"/>
      <c r="B49" s="203"/>
      <c r="C49" s="199"/>
      <c r="D49" s="203"/>
      <c r="E49" s="199"/>
      <c r="F49" s="203"/>
      <c r="G49" s="61"/>
    </row>
    <row r="50" spans="1:7" ht="59.25" customHeight="1" x14ac:dyDescent="0.2">
      <c r="A50" s="199"/>
      <c r="B50" s="203"/>
      <c r="C50" s="199"/>
      <c r="D50" s="203"/>
      <c r="E50" s="199"/>
      <c r="F50" s="203"/>
      <c r="G50" s="61"/>
    </row>
    <row r="51" spans="1:7" ht="54.75" customHeight="1" x14ac:dyDescent="0.2">
      <c r="A51" s="199"/>
      <c r="B51" s="203"/>
      <c r="C51" s="199"/>
      <c r="D51" s="203"/>
      <c r="E51" s="199"/>
      <c r="F51" s="203"/>
      <c r="G51" s="61"/>
    </row>
    <row r="52" spans="1:7" ht="55.5" customHeight="1" x14ac:dyDescent="0.2">
      <c r="A52" s="199"/>
      <c r="B52" s="203"/>
      <c r="C52" s="199"/>
      <c r="D52" s="203"/>
      <c r="E52" s="199"/>
      <c r="F52" s="203"/>
      <c r="G52" s="61"/>
    </row>
    <row r="53" spans="1:7" x14ac:dyDescent="0.2">
      <c r="A53" s="61"/>
      <c r="B53" s="61"/>
      <c r="C53" s="61"/>
      <c r="D53" s="61"/>
      <c r="E53" s="61"/>
      <c r="F53" s="61"/>
      <c r="G53" s="61"/>
    </row>
    <row r="54" spans="1:7" x14ac:dyDescent="0.2">
      <c r="A54" s="61"/>
      <c r="B54" s="61"/>
      <c r="C54" s="61"/>
      <c r="D54" s="61"/>
      <c r="E54" s="61"/>
      <c r="F54" s="61"/>
      <c r="G54" s="61"/>
    </row>
    <row r="55" spans="1:7" x14ac:dyDescent="0.2">
      <c r="A55" s="61"/>
      <c r="B55" s="61"/>
      <c r="C55" s="61"/>
      <c r="D55" s="61"/>
      <c r="E55" s="61"/>
      <c r="F55" s="61"/>
      <c r="G55" s="61"/>
    </row>
    <row r="56" spans="1:7" x14ac:dyDescent="0.2">
      <c r="A56" s="61"/>
      <c r="B56" s="61"/>
      <c r="C56" s="61"/>
      <c r="D56" s="61"/>
      <c r="E56" s="61"/>
      <c r="F56" s="61"/>
      <c r="G56" s="61"/>
    </row>
    <row r="57" spans="1:7" x14ac:dyDescent="0.2">
      <c r="A57" s="61"/>
      <c r="B57" s="61"/>
      <c r="C57" s="61"/>
      <c r="D57" s="61"/>
      <c r="E57" s="61"/>
      <c r="F57" s="61"/>
      <c r="G57" s="61"/>
    </row>
    <row r="58" spans="1:7" x14ac:dyDescent="0.2">
      <c r="A58" s="61"/>
      <c r="B58" s="61"/>
      <c r="C58" s="61"/>
      <c r="D58" s="61"/>
      <c r="E58" s="61"/>
      <c r="F58" s="61"/>
      <c r="G58" s="61"/>
    </row>
    <row r="59" spans="1:7" x14ac:dyDescent="0.2">
      <c r="A59" s="61"/>
      <c r="B59" s="61"/>
      <c r="C59" s="61"/>
      <c r="D59" s="61"/>
      <c r="E59" s="61"/>
      <c r="F59" s="61"/>
      <c r="G59" s="61"/>
    </row>
    <row r="60" spans="1:7" x14ac:dyDescent="0.2">
      <c r="A60" s="61"/>
      <c r="B60" s="61"/>
      <c r="C60" s="61"/>
      <c r="D60" s="61"/>
      <c r="E60" s="61"/>
      <c r="F60" s="61"/>
      <c r="G60" s="61"/>
    </row>
    <row r="61" spans="1:7" x14ac:dyDescent="0.2">
      <c r="A61" s="61"/>
      <c r="B61" s="61"/>
      <c r="C61" s="61"/>
      <c r="D61" s="61"/>
      <c r="E61" s="61"/>
      <c r="F61" s="61"/>
      <c r="G61" s="61"/>
    </row>
    <row r="62" spans="1:7" x14ac:dyDescent="0.2">
      <c r="A62" s="61"/>
      <c r="B62" s="61"/>
      <c r="C62" s="61"/>
      <c r="D62" s="61"/>
      <c r="E62" s="61"/>
      <c r="F62" s="61"/>
      <c r="G62" s="61"/>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A12:A25</xm:sqref>
        </x14:dataValidation>
        <x14:dataValidation type="list" allowBlank="1" showInputMessage="1" showErrorMessage="1">
          <x14:formula1>
            <xm:f>'LISTAS CONTEXTO'!$B$1:$B$8</xm:f>
          </x14:formula1>
          <xm:sqref>C12:C25</xm:sqref>
        </x14:dataValidation>
        <x14:dataValidation type="list" allowBlank="1" showInputMessage="1" showErrorMessage="1">
          <x14:formula1>
            <xm:f>'LISTAS CONTEXTO'!$C$1:$C$10</xm:f>
          </x14:formula1>
          <xm:sqref>E12:E25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6"/>
  <sheetViews>
    <sheetView topLeftCell="A9" zoomScale="55" zoomScaleNormal="55" workbookViewId="0">
      <selection activeCell="C15" sqref="C15"/>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89"/>
      <c r="B1" s="894" t="str">
        <f>CONTEXTO!B1</f>
        <v xml:space="preserve">PROCESO: </v>
      </c>
      <c r="C1" s="895"/>
      <c r="D1" s="896"/>
      <c r="E1" s="425" t="s">
        <v>452</v>
      </c>
      <c r="F1" s="425"/>
      <c r="G1" s="425"/>
      <c r="H1" s="807"/>
    </row>
    <row r="2" spans="1:111" customFormat="1" ht="15.75" customHeight="1" x14ac:dyDescent="0.25">
      <c r="A2" s="890"/>
      <c r="B2" s="897"/>
      <c r="C2" s="898"/>
      <c r="D2" s="899"/>
      <c r="E2" s="427" t="s">
        <v>445</v>
      </c>
      <c r="F2" s="427"/>
      <c r="G2" s="427"/>
      <c r="H2" s="808"/>
    </row>
    <row r="3" spans="1:111" customFormat="1" ht="36" customHeight="1" x14ac:dyDescent="0.25">
      <c r="A3" s="890"/>
      <c r="B3" s="897" t="s">
        <v>231</v>
      </c>
      <c r="C3" s="898"/>
      <c r="D3" s="899"/>
      <c r="E3" s="427" t="s">
        <v>446</v>
      </c>
      <c r="F3" s="427"/>
      <c r="G3" s="427"/>
      <c r="H3" s="808"/>
    </row>
    <row r="4" spans="1:111" customFormat="1" ht="15.75" customHeight="1" thickBot="1" x14ac:dyDescent="0.3">
      <c r="A4" s="891"/>
      <c r="B4" s="900"/>
      <c r="C4" s="901"/>
      <c r="D4" s="902"/>
      <c r="E4" s="475" t="s">
        <v>465</v>
      </c>
      <c r="F4" s="475"/>
      <c r="G4" s="475"/>
      <c r="H4" s="888"/>
    </row>
    <row r="5" spans="1:111" ht="15" thickBot="1" x14ac:dyDescent="0.25">
      <c r="A5" s="55"/>
      <c r="B5" s="61"/>
      <c r="C5" s="104"/>
      <c r="D5" s="104"/>
      <c r="E5" s="104"/>
      <c r="F5" s="104"/>
      <c r="G5" s="104"/>
      <c r="H5" s="71"/>
    </row>
    <row r="6" spans="1:111" customFormat="1" ht="24" customHeight="1" x14ac:dyDescent="0.25">
      <c r="A6" s="878" t="str">
        <f>+CONTEXTO!A8</f>
        <v>PROCESO: GESTIÓN DE LA GOBERNABILIDAD, PARTICIPACIÓN Y CONVIVENCIA CIUDADANA</v>
      </c>
      <c r="B6" s="879"/>
      <c r="C6" s="879"/>
      <c r="D6" s="879"/>
      <c r="E6" s="879"/>
      <c r="F6" s="879"/>
      <c r="G6" s="879"/>
      <c r="H6" s="880"/>
    </row>
    <row r="7" spans="1:111" customFormat="1" ht="72" customHeight="1" thickBot="1" x14ac:dyDescent="0.3">
      <c r="A7" s="881"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882"/>
      <c r="C7" s="882"/>
      <c r="D7" s="882"/>
      <c r="E7" s="882"/>
      <c r="F7" s="882"/>
      <c r="G7" s="882"/>
      <c r="H7" s="883"/>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row>
    <row r="8" spans="1:111" ht="15" thickBot="1" x14ac:dyDescent="0.25">
      <c r="A8" s="55"/>
      <c r="B8" s="61"/>
      <c r="C8" s="104"/>
      <c r="D8" s="104"/>
      <c r="E8" s="104"/>
      <c r="F8" s="104"/>
      <c r="G8" s="104"/>
      <c r="H8" s="7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row>
    <row r="9" spans="1:111" s="53" customFormat="1" ht="30" customHeight="1" x14ac:dyDescent="0.25">
      <c r="A9" s="903" t="s">
        <v>87</v>
      </c>
      <c r="B9" s="892" t="s">
        <v>232</v>
      </c>
      <c r="C9" s="893" t="s">
        <v>205</v>
      </c>
      <c r="D9" s="893" t="s">
        <v>214</v>
      </c>
      <c r="E9" s="893" t="s">
        <v>233</v>
      </c>
      <c r="F9" s="904" t="s">
        <v>234</v>
      </c>
      <c r="G9" s="904"/>
      <c r="H9" s="905" t="s">
        <v>235</v>
      </c>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row>
    <row r="10" spans="1:111" s="54" customFormat="1" ht="48.75" customHeight="1" x14ac:dyDescent="0.25">
      <c r="A10" s="903"/>
      <c r="B10" s="892"/>
      <c r="C10" s="893"/>
      <c r="D10" s="893"/>
      <c r="E10" s="893"/>
      <c r="F10" s="904"/>
      <c r="G10" s="904"/>
      <c r="H10" s="905"/>
    </row>
    <row r="11" spans="1:111" s="54" customFormat="1" ht="153.75" customHeight="1" x14ac:dyDescent="0.25">
      <c r="A11" s="832" t="str">
        <f>DESCRIPCION!A13</f>
        <v>Posibilidad de recibir o solicitar cualquier dádiva o beneficio a nombre propio o de terceros permitiendo el vencimiento, dilacion de terminos o incumplimento de los requisitos de ley en los procesos y/o tramites a cargo</v>
      </c>
      <c r="B11" s="102" t="str">
        <f>DESCRIPCION!D13</f>
        <v xml:space="preserve">Fallas en la cultura de la probidad </v>
      </c>
      <c r="C11" s="132" t="str">
        <f>'CONTROLES Y EVALUACIÓN'!C12</f>
        <v>Todos los años la 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v>
      </c>
      <c r="D11" s="103" t="str">
        <f>'CONTROLES Y EVALUACIÓN'!H12</f>
        <v>Fuerte</v>
      </c>
      <c r="E11" s="103" t="str">
        <f>'CONTROLES Y EVALUACIÓN'!I12</f>
        <v>Moderado (Algunas veces se ejecuta)</v>
      </c>
      <c r="F11" s="131" t="str">
        <f>'CONTROLES Y EVALUACIÓN'!J12</f>
        <v>Moderado</v>
      </c>
      <c r="G11" s="63">
        <f>IF(F11="Fuerte",100,IF(F11="Moderado",50,IF(F11="Débil",0," ")))</f>
        <v>50</v>
      </c>
      <c r="H11" s="683" t="str">
        <f>IF(G14=100,"Fuerte",IF(AND(G14&gt;=50,G14&lt;=99),"Moderado",IF(AND(G14&gt;=0,G14&lt;=49),"Débil"," ")))</f>
        <v>Moderado</v>
      </c>
    </row>
    <row r="12" spans="1:111" s="54" customFormat="1" ht="153.75" customHeight="1" x14ac:dyDescent="0.25">
      <c r="A12" s="832"/>
      <c r="B12" s="102" t="str">
        <f>DESCRIPCION!D14</f>
        <v>Actores de presión en el tema regulado por el trámite que puedan incidir en las decisiones institucionales</v>
      </c>
      <c r="C12" s="132" t="str">
        <f>'CONTROLES Y EVALUACIÓN'!C23</f>
        <v>El secretario y/o Director delega responsabilidades a los diferentes miembros de su equipo; los y las auxiliares administrativos entregan a cada responsable los insumos (procesos, trámites, solicitudes, pqr, etc), para dar respuesta a los tramites y requerimientos radicados en PiSAMI, cada vez que se requiera con el fin de responder de manera oportuna. Para verificar lo anterior se realizan actividades de autocontrol mensuales con base en los informes y las listas de chequeo de las dependencias. Dejando como evidencia las listas de chequeo para el cumplimiento de las actividades de cada una de las dependencias</v>
      </c>
      <c r="D12" s="103" t="str">
        <f>'CONTROLES Y EVALUACIÓN'!H23</f>
        <v>Fuerte</v>
      </c>
      <c r="E12" s="103" t="str">
        <f>'CONTROLES Y EVALUACIÓN'!I23</f>
        <v>Fuerte (Siempre se Ejecuta)</v>
      </c>
      <c r="F12" s="131" t="str">
        <f>'CONTROLES Y EVALUACIÓN'!J23</f>
        <v>Fuerte</v>
      </c>
      <c r="G12" s="63">
        <f>IF(F12="Fuerte",100,IF(F12="Moderado",50,IF(F12="Débil",0," ")))</f>
        <v>100</v>
      </c>
      <c r="H12" s="684"/>
    </row>
    <row r="13" spans="1:111" s="54" customFormat="1" ht="162" customHeight="1" x14ac:dyDescent="0.25">
      <c r="A13" s="832"/>
      <c r="B13" s="102">
        <f>DESCRIPCION!D15</f>
        <v>0</v>
      </c>
      <c r="C13" s="132">
        <f>+('CONTROLES Y EVALUACIÓN'!C34)</f>
        <v>0</v>
      </c>
      <c r="D13" s="103" t="str">
        <f>'CONTROLES Y EVALUACIÓN'!H34</f>
        <v xml:space="preserve"> </v>
      </c>
      <c r="E13" s="103">
        <f>'CONTROLES Y EVALUACIÓN'!I34</f>
        <v>0</v>
      </c>
      <c r="F13" s="131" t="str">
        <f>'CONTROLES Y EVALUACIÓN'!J34</f>
        <v xml:space="preserve"> </v>
      </c>
      <c r="G13" s="63" t="str">
        <f>IF(F13="Fuerte",100,IF(F13="Moderado",50,IF(F13="Débil",0," ")))</f>
        <v xml:space="preserve"> </v>
      </c>
      <c r="H13" s="684"/>
    </row>
    <row r="14" spans="1:111" s="54" customFormat="1" ht="36" customHeight="1" x14ac:dyDescent="0.25">
      <c r="A14" s="907"/>
      <c r="B14" s="908"/>
      <c r="C14" s="908"/>
      <c r="D14" s="908"/>
      <c r="E14" s="908"/>
      <c r="F14" s="909"/>
      <c r="G14" s="133">
        <f>AVERAGE(G11:G13)</f>
        <v>75</v>
      </c>
      <c r="H14" s="906"/>
    </row>
    <row r="15" spans="1:111" s="54" customFormat="1" ht="135" customHeight="1" x14ac:dyDescent="0.25">
      <c r="A15" s="884">
        <f>DESCRIPCION!A16</f>
        <v>0</v>
      </c>
      <c r="B15" s="102">
        <f>DESCRIPCION!D16</f>
        <v>0</v>
      </c>
      <c r="C15" s="132">
        <f>'CONTROLES Y EVALUACIÓN'!C45</f>
        <v>0</v>
      </c>
      <c r="D15" s="103"/>
      <c r="E15" s="103">
        <f>'CONTROLES Y EVALUACIÓN'!I45</f>
        <v>0</v>
      </c>
      <c r="F15" s="131">
        <f>'CONTROLES Y EVALUACIÓN'!J45</f>
        <v>0</v>
      </c>
      <c r="G15" s="63"/>
      <c r="H15" s="683"/>
    </row>
    <row r="16" spans="1:111" s="54" customFormat="1" ht="114" customHeight="1" x14ac:dyDescent="0.25">
      <c r="A16" s="805"/>
      <c r="B16" s="102">
        <f>DESCRIPCION!D17</f>
        <v>0</v>
      </c>
      <c r="C16" s="132">
        <f>'CONTROLES Y EVALUACIÓN'!C56</f>
        <v>0</v>
      </c>
      <c r="D16" s="103" t="str">
        <f>'CONTROLES Y EVALUACIÓN'!H56</f>
        <v xml:space="preserve"> </v>
      </c>
      <c r="E16" s="103" t="str">
        <f>'CONTROLES Y EVALUACIÓN'!I56</f>
        <v>Seleccionar</v>
      </c>
      <c r="F16" s="131" t="str">
        <f>'CONTROLES Y EVALUACIÓN'!J56</f>
        <v xml:space="preserve"> </v>
      </c>
      <c r="G16" s="63" t="str">
        <f>IF(F16="Fuerte",100,IF(F16="Moderado",50,IF(F16="Débil",0," ")))</f>
        <v xml:space="preserve"> </v>
      </c>
      <c r="H16" s="684"/>
    </row>
    <row r="17" spans="1:8" s="54" customFormat="1" ht="114" customHeight="1" x14ac:dyDescent="0.25">
      <c r="A17" s="806"/>
      <c r="B17" s="102">
        <f>DESCRIPCION!D18</f>
        <v>0</v>
      </c>
      <c r="C17" s="132">
        <f>'CONTROLES Y EVALUACIÓN'!C67</f>
        <v>0</v>
      </c>
      <c r="D17" s="103" t="str">
        <f>'CONTROLES Y EVALUACIÓN'!H67</f>
        <v xml:space="preserve"> </v>
      </c>
      <c r="E17" s="103" t="str">
        <f>'CONTROLES Y EVALUACIÓN'!I67</f>
        <v>Seleccionar</v>
      </c>
      <c r="F17" s="131" t="str">
        <f>'CONTROLES Y EVALUACIÓN'!J67</f>
        <v xml:space="preserve"> </v>
      </c>
      <c r="G17" s="63" t="str">
        <f>IF(F17="Fuerte",100,IF(F17="Moderado",50,IF(F17="Débil",0," ")))</f>
        <v xml:space="preserve"> </v>
      </c>
      <c r="H17" s="684"/>
    </row>
    <row r="18" spans="1:8" s="54" customFormat="1" ht="33.75" customHeight="1" x14ac:dyDescent="0.25">
      <c r="A18" s="885"/>
      <c r="B18" s="886"/>
      <c r="C18" s="886"/>
      <c r="D18" s="886"/>
      <c r="E18" s="886"/>
      <c r="F18" s="887"/>
      <c r="G18" s="134" t="e">
        <f>AVERAGE(G15:G17)</f>
        <v>#DIV/0!</v>
      </c>
      <c r="H18" s="684"/>
    </row>
    <row r="19" spans="1:8" s="54" customFormat="1" ht="113.25" customHeight="1" x14ac:dyDescent="0.25">
      <c r="A19" s="884">
        <f>DESCRIPCION!A19</f>
        <v>0</v>
      </c>
      <c r="B19" s="102">
        <f>DESCRIPCION!D19</f>
        <v>0</v>
      </c>
      <c r="C19" s="132">
        <f>'CONTROLES Y EVALUACIÓN'!C78</f>
        <v>0</v>
      </c>
      <c r="D19" s="103" t="str">
        <f>'CONTROLES Y EVALUACIÓN'!H78</f>
        <v xml:space="preserve"> </v>
      </c>
      <c r="E19" s="103" t="str">
        <f>'CONTROLES Y EVALUACIÓN'!I78</f>
        <v>Seleccionar</v>
      </c>
      <c r="F19" s="131" t="str">
        <f>'CONTROLES Y EVALUACIÓN'!J78</f>
        <v xml:space="preserve"> </v>
      </c>
      <c r="G19" s="63" t="str">
        <f>IF(F19="Fuerte",100,IF(F19="Moderado",50,IF(F19="Débil",0," ")))</f>
        <v xml:space="preserve"> </v>
      </c>
      <c r="H19" s="683" t="e">
        <f>IF(G22=100,"Fuerte",IF(AND(G22&gt;=50,G22&lt;=99),"Moderado",IF(AND(G22&gt;0,G22&lt;=49),"Débil"," ")))</f>
        <v>#DIV/0!</v>
      </c>
    </row>
    <row r="20" spans="1:8" ht="113.25" customHeight="1" x14ac:dyDescent="0.2">
      <c r="A20" s="805"/>
      <c r="B20" s="102">
        <f>DESCRIPCION!D20</f>
        <v>0</v>
      </c>
      <c r="C20" s="132">
        <f>'CONTROLES Y EVALUACIÓN'!C89</f>
        <v>0</v>
      </c>
      <c r="D20" s="103" t="str">
        <f>'CONTROLES Y EVALUACIÓN'!H89</f>
        <v xml:space="preserve"> </v>
      </c>
      <c r="E20" s="103" t="str">
        <f>'CONTROLES Y EVALUACIÓN'!I89</f>
        <v>Seleccionar</v>
      </c>
      <c r="F20" s="131" t="str">
        <f>'CONTROLES Y EVALUACIÓN'!J89</f>
        <v xml:space="preserve"> </v>
      </c>
      <c r="G20" s="63" t="str">
        <f>IF(F20="Fuerte",100,IF(F20="Moderado",50,IF(F20="Débil",0," ")))</f>
        <v xml:space="preserve"> </v>
      </c>
      <c r="H20" s="684"/>
    </row>
    <row r="21" spans="1:8" ht="123.75" customHeight="1" x14ac:dyDescent="0.2">
      <c r="A21" s="806"/>
      <c r="B21" s="102">
        <f>DESCRIPCION!D21</f>
        <v>0</v>
      </c>
      <c r="C21" s="132">
        <f>'CONTROLES Y EVALUACIÓN'!C100</f>
        <v>0</v>
      </c>
      <c r="D21" s="103" t="str">
        <f>'CONTROLES Y EVALUACIÓN'!H100</f>
        <v xml:space="preserve"> </v>
      </c>
      <c r="E21" s="103" t="str">
        <f>'CONTROLES Y EVALUACIÓN'!I100</f>
        <v>Seleccionar</v>
      </c>
      <c r="F21" s="131" t="str">
        <f>'CONTROLES Y EVALUACIÓN'!J100</f>
        <v xml:space="preserve"> </v>
      </c>
      <c r="G21" s="63" t="str">
        <f>IF(F21="Fuerte",100,IF(F21="Moderado",50,IF(F21="Débil",0," ")))</f>
        <v xml:space="preserve"> </v>
      </c>
      <c r="H21" s="684"/>
    </row>
    <row r="22" spans="1:8" ht="31.5" customHeight="1" x14ac:dyDescent="0.2">
      <c r="A22" s="885"/>
      <c r="B22" s="886"/>
      <c r="C22" s="886"/>
      <c r="D22" s="886"/>
      <c r="E22" s="886"/>
      <c r="F22" s="887"/>
      <c r="G22" s="134" t="e">
        <f>AVERAGE(G19:G21)</f>
        <v>#DIV/0!</v>
      </c>
      <c r="H22" s="684"/>
    </row>
    <row r="23" spans="1:8" ht="112.5" customHeight="1" x14ac:dyDescent="0.2">
      <c r="A23" s="884" t="str">
        <f>DESCRIPCION!A22</f>
        <v>e</v>
      </c>
      <c r="B23" s="102">
        <f>DESCRIPCION!D22</f>
        <v>0</v>
      </c>
      <c r="C23" s="132">
        <f>'CONTROLES Y EVALUACIÓN'!C111</f>
        <v>0</v>
      </c>
      <c r="D23" s="103" t="str">
        <f>'CONTROLES Y EVALUACIÓN'!H111</f>
        <v xml:space="preserve"> </v>
      </c>
      <c r="E23" s="103" t="str">
        <f>'CONTROLES Y EVALUACIÓN'!I111</f>
        <v>Seleccionar</v>
      </c>
      <c r="F23" s="131" t="str">
        <f>'CONTROLES Y EVALUACIÓN'!J111</f>
        <v xml:space="preserve"> </v>
      </c>
      <c r="G23" s="63" t="str">
        <f>IF(F23="Fuerte",100,IF(F23="Moderado",50,IF(F23="Débil",0," ")))</f>
        <v xml:space="preserve"> </v>
      </c>
      <c r="H23" s="683" t="e">
        <f>IF(G26=100,"Fuerte",IF(AND(G26&gt;=50,G26&lt;=99),"Moderado",IF(AND(G26&gt;0,G26&lt;=49),"Débil"," ")))</f>
        <v>#DIV/0!</v>
      </c>
    </row>
    <row r="24" spans="1:8" ht="99.75" customHeight="1" x14ac:dyDescent="0.2">
      <c r="A24" s="805"/>
      <c r="B24" s="102">
        <f>DESCRIPCION!D23</f>
        <v>0</v>
      </c>
      <c r="C24" s="132">
        <f>'CONTROLES Y EVALUACIÓN'!C122</f>
        <v>0</v>
      </c>
      <c r="D24" s="103" t="str">
        <f>'CONTROLES Y EVALUACIÓN'!H122</f>
        <v xml:space="preserve"> </v>
      </c>
      <c r="E24" s="103" t="str">
        <f>'CONTROLES Y EVALUACIÓN'!I122</f>
        <v>Seleccionar</v>
      </c>
      <c r="F24" s="131" t="str">
        <f>'CONTROLES Y EVALUACIÓN'!J122</f>
        <v xml:space="preserve"> </v>
      </c>
      <c r="G24" s="63" t="str">
        <f>IF(F24="Fuerte",100,IF(F24="Moderado",50,IF(F24="Débil",0," ")))</f>
        <v xml:space="preserve"> </v>
      </c>
      <c r="H24" s="684"/>
    </row>
    <row r="25" spans="1:8" ht="96.75" customHeight="1" x14ac:dyDescent="0.2">
      <c r="A25" s="806"/>
      <c r="B25" s="102">
        <f>DESCRIPCION!D24</f>
        <v>0</v>
      </c>
      <c r="C25" s="132">
        <f>'CONTROLES Y EVALUACIÓN'!C133</f>
        <v>0</v>
      </c>
      <c r="D25" s="103" t="str">
        <f>'CONTROLES Y EVALUACIÓN'!H133</f>
        <v xml:space="preserve"> </v>
      </c>
      <c r="E25" s="103" t="str">
        <f>'CONTROLES Y EVALUACIÓN'!I133</f>
        <v>Seleccionar</v>
      </c>
      <c r="F25" s="131" t="str">
        <f>'CONTROLES Y EVALUACIÓN'!J133</f>
        <v xml:space="preserve"> </v>
      </c>
      <c r="G25" s="63" t="str">
        <f>IF(F25="Fuerte",100,IF(F25="Moderado",50,IF(F25="Débil",0," ")))</f>
        <v xml:space="preserve"> </v>
      </c>
      <c r="H25" s="684"/>
    </row>
    <row r="26" spans="1:8" ht="24" customHeight="1" x14ac:dyDescent="0.2">
      <c r="A26" s="885"/>
      <c r="B26" s="886"/>
      <c r="C26" s="886"/>
      <c r="D26" s="886"/>
      <c r="E26" s="886"/>
      <c r="F26" s="887"/>
      <c r="G26" s="134" t="e">
        <f>AVERAGE(G23:G25)</f>
        <v>#DIV/0!</v>
      </c>
      <c r="H26" s="684"/>
    </row>
    <row r="27" spans="1:8" ht="120" customHeight="1" x14ac:dyDescent="0.2">
      <c r="A27" s="884" t="str">
        <f>DESCRIPCION!A25</f>
        <v>f</v>
      </c>
      <c r="B27" s="102">
        <f>DESCRIPCION!D25</f>
        <v>0</v>
      </c>
      <c r="C27" s="132">
        <f>'CONTROLES Y EVALUACIÓN'!C144</f>
        <v>0</v>
      </c>
      <c r="D27" s="103" t="str">
        <f>'CONTROLES Y EVALUACIÓN'!H144</f>
        <v>Débil</v>
      </c>
      <c r="E27" s="103" t="str">
        <f>'CONTROLES Y EVALUACIÓN'!I144</f>
        <v>Fuerte (Siempre se Ejecuta)</v>
      </c>
      <c r="F27" s="131" t="str">
        <f>'CONTROLES Y EVALUACIÓN'!J144</f>
        <v>Débil</v>
      </c>
      <c r="G27" s="63">
        <f>IF(F27="Fuerte",100,IF(F27="Moderado",50,IF(F27="Débil",0," ")))</f>
        <v>0</v>
      </c>
      <c r="H27" s="683" t="str">
        <f>IF(G30=100,"Fuerte",IF(AND(G30&gt;=50,G30&lt;=99),"Moderado",IF(AND(G30&gt;0,G30&lt;=49),"Débil"," ")))</f>
        <v xml:space="preserve"> </v>
      </c>
    </row>
    <row r="28" spans="1:8" ht="114" customHeight="1" x14ac:dyDescent="0.2">
      <c r="A28" s="805"/>
      <c r="B28" s="102">
        <f>DESCRIPCION!B26</f>
        <v>0</v>
      </c>
      <c r="C28" s="132">
        <f>'CONTROLES Y EVALUACIÓN'!C155</f>
        <v>0</v>
      </c>
      <c r="D28" s="103" t="str">
        <f>'CONTROLES Y EVALUACIÓN'!H155</f>
        <v xml:space="preserve"> </v>
      </c>
      <c r="E28" s="103" t="str">
        <f>'CONTROLES Y EVALUACIÓN'!I155</f>
        <v>Seleccionar</v>
      </c>
      <c r="F28" s="131" t="str">
        <f>'CONTROLES Y EVALUACIÓN'!J155</f>
        <v xml:space="preserve"> </v>
      </c>
      <c r="G28" s="63" t="str">
        <f>IF(F28="Fuerte",100,IF(F28="Moderado",50,IF(F28="Débil",0," ")))</f>
        <v xml:space="preserve"> </v>
      </c>
      <c r="H28" s="684"/>
    </row>
    <row r="29" spans="1:8" ht="100.5" customHeight="1" x14ac:dyDescent="0.2">
      <c r="A29" s="806"/>
      <c r="B29" s="102">
        <f>DESCRIPCION!B27</f>
        <v>0</v>
      </c>
      <c r="C29" s="132">
        <f>'CONTROLES Y EVALUACIÓN'!C166</f>
        <v>0</v>
      </c>
      <c r="D29" s="103" t="str">
        <f>'CONTROLES Y EVALUACIÓN'!H166</f>
        <v xml:space="preserve"> </v>
      </c>
      <c r="E29" s="103" t="str">
        <f>'CONTROLES Y EVALUACIÓN'!I166</f>
        <v>Seleccionar</v>
      </c>
      <c r="F29" s="131" t="str">
        <f>'CONTROLES Y EVALUACIÓN'!J166</f>
        <v xml:space="preserve"> </v>
      </c>
      <c r="G29" s="63" t="str">
        <f>IF(F29="Fuerte",100,IF(F29="Moderado",50,IF(F29="Débil",0," ")))</f>
        <v xml:space="preserve"> </v>
      </c>
      <c r="H29" s="684"/>
    </row>
    <row r="30" spans="1:8" ht="30" customHeight="1" x14ac:dyDescent="0.2">
      <c r="A30" s="885"/>
      <c r="B30" s="886"/>
      <c r="C30" s="886"/>
      <c r="D30" s="886"/>
      <c r="E30" s="886"/>
      <c r="F30" s="887"/>
      <c r="G30" s="134">
        <f>AVERAGE(G27:G29)</f>
        <v>0</v>
      </c>
      <c r="H30" s="684"/>
    </row>
    <row r="31" spans="1:8" ht="107.25" customHeight="1" x14ac:dyDescent="0.2">
      <c r="A31" s="884" t="str">
        <f>DESCRIPCION!A28</f>
        <v>g</v>
      </c>
      <c r="B31" s="102">
        <f>DESCRIPCION!D28</f>
        <v>0</v>
      </c>
      <c r="C31" s="132">
        <f>'CONTROLES Y EVALUACIÓN'!C177</f>
        <v>0</v>
      </c>
      <c r="D31" s="103" t="str">
        <f>'CONTROLES Y EVALUACIÓN'!H177</f>
        <v xml:space="preserve"> </v>
      </c>
      <c r="E31" s="103" t="str">
        <f>'CONTROLES Y EVALUACIÓN'!I177</f>
        <v>Seleccionar</v>
      </c>
      <c r="F31" s="131" t="str">
        <f>'CONTROLES Y EVALUACIÓN'!J177</f>
        <v xml:space="preserve"> </v>
      </c>
      <c r="G31" s="63" t="str">
        <f>IF(F31="Fuerte",100,IF(F31="Moderado",50,IF(F31="Débil",0," ")))</f>
        <v xml:space="preserve"> </v>
      </c>
      <c r="H31" s="683" t="e">
        <f>IF(G34=100,"Fuerte",IF(AND(G34&gt;=50,G34&lt;=99),"Moderado",IF(AND(G34&gt;0,G34&lt;=49),"Débil"," ")))</f>
        <v>#DIV/0!</v>
      </c>
    </row>
    <row r="32" spans="1:8" ht="108.75" customHeight="1" x14ac:dyDescent="0.2">
      <c r="A32" s="805"/>
      <c r="B32" s="102">
        <f>DESCRIPCION!D29</f>
        <v>0</v>
      </c>
      <c r="C32" s="132">
        <f>'CONTROLES Y EVALUACIÓN'!C188</f>
        <v>0</v>
      </c>
      <c r="D32" s="103" t="str">
        <f>'CONTROLES Y EVALUACIÓN'!H188</f>
        <v xml:space="preserve"> </v>
      </c>
      <c r="E32" s="103" t="str">
        <f>'CONTROLES Y EVALUACIÓN'!I188</f>
        <v>Moderado (Algunas veces se ejecuta)</v>
      </c>
      <c r="F32" s="131" t="str">
        <f>'CONTROLES Y EVALUACIÓN'!J188</f>
        <v xml:space="preserve"> </v>
      </c>
      <c r="G32" s="63" t="str">
        <f>IF(F32="Fuerte",100,IF(F32="Moderado",50,IF(F32="Débil",0," ")))</f>
        <v xml:space="preserve"> </v>
      </c>
      <c r="H32" s="684"/>
    </row>
    <row r="33" spans="1:8" ht="111" customHeight="1" x14ac:dyDescent="0.2">
      <c r="A33" s="806"/>
      <c r="B33" s="102">
        <f>DESCRIPCION!D30</f>
        <v>0</v>
      </c>
      <c r="C33" s="132">
        <f>'CONTROLES Y EVALUACIÓN'!C199</f>
        <v>0</v>
      </c>
      <c r="D33" s="103" t="str">
        <f>'CONTROLES Y EVALUACIÓN'!H199</f>
        <v xml:space="preserve"> </v>
      </c>
      <c r="E33" s="103" t="str">
        <f>'CONTROLES Y EVALUACIÓN'!I199</f>
        <v>Seleccionar</v>
      </c>
      <c r="F33" s="131" t="str">
        <f>'CONTROLES Y EVALUACIÓN'!J199</f>
        <v xml:space="preserve"> </v>
      </c>
      <c r="G33" s="63" t="str">
        <f>IF(F33="Fuerte",100,IF(F33="Moderado",50,IF(F33="Débil",0," ")))</f>
        <v xml:space="preserve"> </v>
      </c>
      <c r="H33" s="684"/>
    </row>
    <row r="34" spans="1:8" ht="31.5" customHeight="1" x14ac:dyDescent="0.2">
      <c r="A34" s="885"/>
      <c r="B34" s="886"/>
      <c r="C34" s="886"/>
      <c r="D34" s="886"/>
      <c r="E34" s="886"/>
      <c r="F34" s="887"/>
      <c r="G34" s="134" t="e">
        <f>AVERAGE(G31:G33)</f>
        <v>#DIV/0!</v>
      </c>
      <c r="H34" s="684"/>
    </row>
    <row r="35" spans="1:8" ht="85.5" customHeight="1" x14ac:dyDescent="0.2">
      <c r="A35" s="884" t="str">
        <f>DESCRIPCION!A31</f>
        <v>h</v>
      </c>
      <c r="B35" s="102">
        <f>DESCRIPCION!D31</f>
        <v>0</v>
      </c>
      <c r="C35" s="132">
        <f>'CONTROLES Y EVALUACIÓN'!C210</f>
        <v>0</v>
      </c>
      <c r="D35" s="103" t="str">
        <f>'CONTROLES Y EVALUACIÓN'!H210</f>
        <v xml:space="preserve"> </v>
      </c>
      <c r="E35" s="103" t="str">
        <f>'CONTROLES Y EVALUACIÓN'!I210</f>
        <v>Seleccionar</v>
      </c>
      <c r="F35" s="131" t="str">
        <f>'CONTROLES Y EVALUACIÓN'!J210</f>
        <v xml:space="preserve"> </v>
      </c>
      <c r="G35" s="63" t="str">
        <f>IF(F35="Fuerte",100,IF(F35="Moderado",50,IF(F35="Débil",0," ")))</f>
        <v xml:space="preserve"> </v>
      </c>
      <c r="H35" s="683" t="e">
        <f>IF(G38=100,"Fuerte",IF(AND(G38&gt;=50,G38&lt;=99),"Moderado",IF(AND(G38&gt;0,G38&lt;=49),"Débil"," ")))</f>
        <v>#DIV/0!</v>
      </c>
    </row>
    <row r="36" spans="1:8" ht="92.25" customHeight="1" x14ac:dyDescent="0.2">
      <c r="A36" s="805"/>
      <c r="B36" s="102">
        <f>DESCRIPCION!D32</f>
        <v>0</v>
      </c>
      <c r="C36" s="132">
        <f>'CONTROLES Y EVALUACIÓN'!C221</f>
        <v>0</v>
      </c>
      <c r="D36" s="103" t="str">
        <f>'CONTROLES Y EVALUACIÓN'!H221</f>
        <v xml:space="preserve"> </v>
      </c>
      <c r="E36" s="103" t="str">
        <f>'CONTROLES Y EVALUACIÓN'!I221</f>
        <v>Seleccionar</v>
      </c>
      <c r="F36" s="131" t="str">
        <f>'CONTROLES Y EVALUACIÓN'!J221</f>
        <v xml:space="preserve"> </v>
      </c>
      <c r="G36" s="63" t="str">
        <f>IF(F36="Fuerte",100,IF(F36="Moderado",50,IF(F36="Débil",0," ")))</f>
        <v xml:space="preserve"> </v>
      </c>
      <c r="H36" s="684"/>
    </row>
    <row r="37" spans="1:8" ht="86.25" customHeight="1" x14ac:dyDescent="0.2">
      <c r="A37" s="806"/>
      <c r="B37" s="102">
        <f>DESCRIPCION!D33</f>
        <v>0</v>
      </c>
      <c r="C37" s="132">
        <f>'CONTROLES Y EVALUACIÓN'!C232</f>
        <v>0</v>
      </c>
      <c r="D37" s="103" t="str">
        <f>'CONTROLES Y EVALUACIÓN'!H232</f>
        <v xml:space="preserve"> </v>
      </c>
      <c r="E37" s="103" t="str">
        <f>'CONTROLES Y EVALUACIÓN'!I232</f>
        <v>Seleccionar</v>
      </c>
      <c r="F37" s="131" t="str">
        <f>'CONTROLES Y EVALUACIÓN'!J232</f>
        <v xml:space="preserve"> </v>
      </c>
      <c r="G37" s="63" t="str">
        <f>IF(F37="Fuerte",100,IF(F37="Moderado",50,IF(F37="Débil",0," ")))</f>
        <v xml:space="preserve"> </v>
      </c>
      <c r="H37" s="684"/>
    </row>
    <row r="38" spans="1:8" ht="28.5" customHeight="1" x14ac:dyDescent="0.2">
      <c r="A38" s="885"/>
      <c r="B38" s="886"/>
      <c r="C38" s="886"/>
      <c r="D38" s="886"/>
      <c r="E38" s="886"/>
      <c r="F38" s="887"/>
      <c r="G38" s="134" t="e">
        <f>AVERAGE(G35:G37)</f>
        <v>#DIV/0!</v>
      </c>
      <c r="H38" s="684"/>
    </row>
    <row r="39" spans="1:8" ht="71.25" customHeight="1" x14ac:dyDescent="0.2">
      <c r="A39" s="884" t="str">
        <f>DESCRIPCION!A34</f>
        <v>i</v>
      </c>
      <c r="B39" s="102">
        <f>DESCRIPCION!D34</f>
        <v>0</v>
      </c>
      <c r="C39" s="132">
        <f>'CONTROLES Y EVALUACIÓN'!C243</f>
        <v>0</v>
      </c>
      <c r="D39" s="103" t="str">
        <f>'CONTROLES Y EVALUACIÓN'!H243</f>
        <v xml:space="preserve"> </v>
      </c>
      <c r="E39" s="103" t="str">
        <f>'CONTROLES Y EVALUACIÓN'!I243</f>
        <v>Seleccionar</v>
      </c>
      <c r="F39" s="131" t="str">
        <f>'CONTROLES Y EVALUACIÓN'!J243</f>
        <v xml:space="preserve"> </v>
      </c>
      <c r="G39" s="63" t="str">
        <f>IF(F39="Fuerte",100,IF(F39="Moderado",50,IF(F39="Débil",0," ")))</f>
        <v xml:space="preserve"> </v>
      </c>
      <c r="H39" s="683" t="e">
        <f>IF(G42=100,"Fuerte",IF(AND(G42&gt;=50,G42&lt;=99),"Moderado",IF(AND(G42&gt;0,G42&lt;=49),"Débil"," ")))</f>
        <v>#DIV/0!</v>
      </c>
    </row>
    <row r="40" spans="1:8" ht="91.5" customHeight="1" x14ac:dyDescent="0.2">
      <c r="A40" s="805"/>
      <c r="B40" s="102">
        <f>DESCRIPCION!D35</f>
        <v>0</v>
      </c>
      <c r="C40" s="132">
        <f>'CONTROLES Y EVALUACIÓN'!C254</f>
        <v>0</v>
      </c>
      <c r="D40" s="103" t="str">
        <f>'CONTROLES Y EVALUACIÓN'!H254</f>
        <v xml:space="preserve"> </v>
      </c>
      <c r="E40" s="103" t="str">
        <f>'CONTROLES Y EVALUACIÓN'!I254</f>
        <v>Seleccionar</v>
      </c>
      <c r="F40" s="131" t="str">
        <f>'CONTROLES Y EVALUACIÓN'!J254</f>
        <v xml:space="preserve"> </v>
      </c>
      <c r="G40" s="63" t="str">
        <f>IF(F40="Fuerte",100,IF(F40="Moderado",50,IF(F40="Débil",0," ")))</f>
        <v xml:space="preserve"> </v>
      </c>
      <c r="H40" s="684"/>
    </row>
    <row r="41" spans="1:8" ht="85.5" customHeight="1" x14ac:dyDescent="0.2">
      <c r="A41" s="806"/>
      <c r="B41" s="102">
        <f>DESCRIPCION!D36</f>
        <v>0</v>
      </c>
      <c r="C41" s="132">
        <f>'CONTROLES Y EVALUACIÓN'!C265</f>
        <v>0</v>
      </c>
      <c r="D41" s="103" t="str">
        <f>'CONTROLES Y EVALUACIÓN'!H265</f>
        <v xml:space="preserve"> </v>
      </c>
      <c r="E41" s="103" t="str">
        <f>'CONTROLES Y EVALUACIÓN'!I265</f>
        <v>Seleccionar</v>
      </c>
      <c r="F41" s="131" t="str">
        <f>'CONTROLES Y EVALUACIÓN'!J265</f>
        <v xml:space="preserve"> </v>
      </c>
      <c r="G41" s="63" t="str">
        <f>IF(F41="Fuerte",100,IF(F41="Moderado",50,IF(F41="Débil",0," ")))</f>
        <v xml:space="preserve"> </v>
      </c>
      <c r="H41" s="684"/>
    </row>
    <row r="42" spans="1:8" ht="33.75" customHeight="1" x14ac:dyDescent="0.2">
      <c r="A42" s="885"/>
      <c r="B42" s="886"/>
      <c r="C42" s="886"/>
      <c r="D42" s="886"/>
      <c r="E42" s="886"/>
      <c r="F42" s="887"/>
      <c r="G42" s="134" t="e">
        <f>AVERAGE(G39:G41)</f>
        <v>#DIV/0!</v>
      </c>
      <c r="H42" s="684"/>
    </row>
    <row r="43" spans="1:8" ht="107.25" customHeight="1" x14ac:dyDescent="0.2">
      <c r="A43" s="872" t="str">
        <f>DESCRIPCION!A37</f>
        <v>j</v>
      </c>
      <c r="B43" s="102">
        <f>DESCRIPCION!D37</f>
        <v>0</v>
      </c>
      <c r="C43" s="132">
        <f>'CONTROLES Y EVALUACIÓN'!C276</f>
        <v>0</v>
      </c>
      <c r="D43" s="103" t="str">
        <f>'CONTROLES Y EVALUACIÓN'!H276</f>
        <v xml:space="preserve"> </v>
      </c>
      <c r="E43" s="103" t="str">
        <f>'CONTROLES Y EVALUACIÓN'!I276</f>
        <v>Seleccionar</v>
      </c>
      <c r="F43" s="131" t="str">
        <f>'CONTROLES Y EVALUACIÓN'!J276</f>
        <v xml:space="preserve"> </v>
      </c>
      <c r="G43" s="63" t="str">
        <f>IF(F43="Fuerte",100,IF(F43="Moderado",50,IF(F43="Débil",0," ")))</f>
        <v xml:space="preserve"> </v>
      </c>
      <c r="H43" s="683" t="e">
        <f>IF(G46=100,"Fuerte",IF(AND(G46&gt;=50,G46&lt;=99),"Moderado",IF(AND(G46&gt;0,G46&lt;=49),"Débil"," ")))</f>
        <v>#DIV/0!</v>
      </c>
    </row>
    <row r="44" spans="1:8" ht="99.75" customHeight="1" x14ac:dyDescent="0.2">
      <c r="A44" s="873"/>
      <c r="B44" s="102">
        <f>DESCRIPCION!D38</f>
        <v>0</v>
      </c>
      <c r="C44" s="132">
        <f>'CONTROLES Y EVALUACIÓN'!C287</f>
        <v>0</v>
      </c>
      <c r="D44" s="103" t="str">
        <f>'CONTROLES Y EVALUACIÓN'!H287</f>
        <v xml:space="preserve"> </v>
      </c>
      <c r="E44" s="103" t="str">
        <f>'CONTROLES Y EVALUACIÓN'!I287</f>
        <v>Fuerte (Siempre se Ejecuta)</v>
      </c>
      <c r="F44" s="131" t="str">
        <f>'CONTROLES Y EVALUACIÓN'!J287</f>
        <v xml:space="preserve"> </v>
      </c>
      <c r="G44" s="63" t="str">
        <f>IF(F44="Fuerte",100,IF(F44="Moderado",50,IF(F44="Débil",0," ")))</f>
        <v xml:space="preserve"> </v>
      </c>
      <c r="H44" s="684"/>
    </row>
    <row r="45" spans="1:8" ht="96" customHeight="1" x14ac:dyDescent="0.2">
      <c r="A45" s="874"/>
      <c r="B45" s="102">
        <f>DESCRIPCION!D39</f>
        <v>0</v>
      </c>
      <c r="C45" s="132">
        <f>'CONTROLES Y EVALUACIÓN'!C298</f>
        <v>0</v>
      </c>
      <c r="D45" s="103" t="str">
        <f>'CONTROLES Y EVALUACIÓN'!H298</f>
        <v xml:space="preserve"> </v>
      </c>
      <c r="E45" s="103" t="str">
        <f>'CONTROLES Y EVALUACIÓN'!I298</f>
        <v>Seleccionar</v>
      </c>
      <c r="F45" s="131" t="str">
        <f>'CONTROLES Y EVALUACIÓN'!J298</f>
        <v xml:space="preserve"> </v>
      </c>
      <c r="G45" s="63" t="str">
        <f>IF(F45="Fuerte",100,IF(F45="Moderado",50,IF(F45="Débil",0," ")))</f>
        <v xml:space="preserve"> </v>
      </c>
      <c r="H45" s="684"/>
    </row>
    <row r="46" spans="1:8" ht="30.75" customHeight="1" thickBot="1" x14ac:dyDescent="0.25">
      <c r="A46" s="875"/>
      <c r="B46" s="876"/>
      <c r="C46" s="876"/>
      <c r="D46" s="876"/>
      <c r="E46" s="876"/>
      <c r="F46" s="877"/>
      <c r="G46" s="135" t="e">
        <f>AVERAGE(G43:G45)</f>
        <v>#DIV/0!</v>
      </c>
      <c r="H46" s="685"/>
    </row>
  </sheetData>
  <sheetProtection selectLockedCells="1"/>
  <mergeCells count="44">
    <mergeCell ref="A18:F18"/>
    <mergeCell ref="H15:H18"/>
    <mergeCell ref="H9:H10"/>
    <mergeCell ref="A11:A13"/>
    <mergeCell ref="A15:A17"/>
    <mergeCell ref="A14:F14"/>
    <mergeCell ref="H11:H14"/>
    <mergeCell ref="E3:G3"/>
    <mergeCell ref="E4:G4"/>
    <mergeCell ref="H1:H4"/>
    <mergeCell ref="A1:A4"/>
    <mergeCell ref="B9:B10"/>
    <mergeCell ref="D9:D10"/>
    <mergeCell ref="B1:D2"/>
    <mergeCell ref="B3:D4"/>
    <mergeCell ref="A9:A10"/>
    <mergeCell ref="C9:C10"/>
    <mergeCell ref="E9:E10"/>
    <mergeCell ref="E1:G1"/>
    <mergeCell ref="E2:G2"/>
    <mergeCell ref="F9:G10"/>
    <mergeCell ref="A34:F34"/>
    <mergeCell ref="A19:A21"/>
    <mergeCell ref="H19:H22"/>
    <mergeCell ref="A22:F22"/>
    <mergeCell ref="A23:A25"/>
    <mergeCell ref="H23:H26"/>
    <mergeCell ref="A26:F26"/>
    <mergeCell ref="A43:A45"/>
    <mergeCell ref="H43:H46"/>
    <mergeCell ref="A46:F46"/>
    <mergeCell ref="A6:H6"/>
    <mergeCell ref="A7:H7"/>
    <mergeCell ref="A35:A37"/>
    <mergeCell ref="H35:H38"/>
    <mergeCell ref="A38:F38"/>
    <mergeCell ref="A39:A41"/>
    <mergeCell ref="H39:H42"/>
    <mergeCell ref="A42:F42"/>
    <mergeCell ref="A27:A29"/>
    <mergeCell ref="H27:H30"/>
    <mergeCell ref="A30:F30"/>
    <mergeCell ref="A31:A33"/>
    <mergeCell ref="H31:H34"/>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6" workbookViewId="0">
      <selection activeCell="A16" sqref="A16:A25"/>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53"/>
      <c r="B1" s="787"/>
      <c r="C1" s="419" t="str">
        <f>CONTEXTO!B1</f>
        <v xml:space="preserve">PROCESO: </v>
      </c>
      <c r="D1" s="419"/>
      <c r="E1" s="419"/>
      <c r="F1" s="419"/>
      <c r="G1" s="425" t="s">
        <v>444</v>
      </c>
      <c r="H1" s="425"/>
      <c r="I1" s="425"/>
      <c r="J1" s="785"/>
      <c r="K1" s="343"/>
      <c r="L1" s="1"/>
    </row>
    <row r="2" spans="1:12" x14ac:dyDescent="0.25">
      <c r="A2" s="454"/>
      <c r="B2" s="448"/>
      <c r="C2" s="420"/>
      <c r="D2" s="420"/>
      <c r="E2" s="420"/>
      <c r="F2" s="420"/>
      <c r="G2" s="427" t="s">
        <v>462</v>
      </c>
      <c r="H2" s="427"/>
      <c r="I2" s="427"/>
      <c r="J2" s="786"/>
      <c r="K2" s="344"/>
      <c r="L2" s="1"/>
    </row>
    <row r="3" spans="1:12" ht="15" customHeight="1" x14ac:dyDescent="0.25">
      <c r="A3" s="454"/>
      <c r="B3" s="448"/>
      <c r="C3" s="420" t="s">
        <v>32</v>
      </c>
      <c r="D3" s="420"/>
      <c r="E3" s="420"/>
      <c r="F3" s="420"/>
      <c r="G3" s="427" t="s">
        <v>446</v>
      </c>
      <c r="H3" s="427"/>
      <c r="I3" s="427"/>
      <c r="J3" s="786"/>
      <c r="K3" s="344"/>
      <c r="L3" s="1"/>
    </row>
    <row r="4" spans="1:12" x14ac:dyDescent="0.25">
      <c r="A4" s="454"/>
      <c r="B4" s="448"/>
      <c r="C4" s="420"/>
      <c r="D4" s="420"/>
      <c r="E4" s="420"/>
      <c r="F4" s="420"/>
      <c r="G4" s="427" t="s">
        <v>466</v>
      </c>
      <c r="H4" s="427"/>
      <c r="I4" s="427"/>
      <c r="J4" s="786"/>
      <c r="K4" s="344"/>
      <c r="L4" s="1"/>
    </row>
    <row r="5" spans="1:12" ht="15.75" x14ac:dyDescent="0.25">
      <c r="A5" s="406"/>
      <c r="B5" s="407"/>
      <c r="C5" s="407"/>
      <c r="D5" s="407"/>
      <c r="E5" s="407"/>
      <c r="F5" s="407"/>
      <c r="G5" s="407"/>
      <c r="H5" s="407"/>
      <c r="I5" s="407"/>
      <c r="J5" s="407"/>
      <c r="K5" s="408"/>
      <c r="L5" s="1"/>
    </row>
    <row r="6" spans="1:12" x14ac:dyDescent="0.25">
      <c r="A6" s="794" t="s">
        <v>119</v>
      </c>
      <c r="B6" s="795"/>
      <c r="C6" s="795"/>
      <c r="D6" s="795"/>
      <c r="E6" s="795"/>
      <c r="F6" s="795"/>
      <c r="G6" s="795"/>
      <c r="H6" s="795"/>
      <c r="I6" s="795"/>
      <c r="J6" s="795"/>
      <c r="K6" s="796"/>
      <c r="L6" s="1"/>
    </row>
    <row r="7" spans="1:12" x14ac:dyDescent="0.25">
      <c r="A7" s="794"/>
      <c r="B7" s="795"/>
      <c r="C7" s="795"/>
      <c r="D7" s="795"/>
      <c r="E7" s="795"/>
      <c r="F7" s="795"/>
      <c r="G7" s="795"/>
      <c r="H7" s="795"/>
      <c r="I7" s="795"/>
      <c r="J7" s="795"/>
      <c r="K7" s="796"/>
      <c r="L7" s="1"/>
    </row>
    <row r="8" spans="1:12" x14ac:dyDescent="0.25">
      <c r="A8" s="790" t="str">
        <f>CONTEXTO!A8</f>
        <v>PROCESO: GESTIÓN DE LA GOBERNABILIDAD, PARTICIPACIÓN Y CONVIVENCIA CIUDADANA</v>
      </c>
      <c r="B8" s="410"/>
      <c r="C8" s="410"/>
      <c r="D8" s="410"/>
      <c r="E8" s="410"/>
      <c r="F8" s="410"/>
      <c r="G8" s="410"/>
      <c r="H8" s="410"/>
      <c r="I8" s="410"/>
      <c r="J8" s="410"/>
      <c r="K8" s="411"/>
      <c r="L8" s="1"/>
    </row>
    <row r="9" spans="1:12" ht="56.25" customHeight="1" thickBot="1" x14ac:dyDescent="0.3">
      <c r="A9" s="791"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9" s="792"/>
      <c r="C9" s="792"/>
      <c r="D9" s="792"/>
      <c r="E9" s="792"/>
      <c r="F9" s="792"/>
      <c r="G9" s="792"/>
      <c r="H9" s="792"/>
      <c r="I9" s="792"/>
      <c r="J9" s="792"/>
      <c r="K9" s="793"/>
      <c r="L9" s="1"/>
    </row>
    <row r="10" spans="1:12" ht="15.75" thickBot="1" x14ac:dyDescent="0.3">
      <c r="A10" s="788"/>
      <c r="B10" s="789"/>
      <c r="C10" s="789"/>
      <c r="D10" s="789"/>
      <c r="E10" s="789"/>
      <c r="F10" s="789"/>
      <c r="G10" s="789"/>
      <c r="H10" s="789"/>
      <c r="I10" s="789"/>
      <c r="J10" s="789"/>
      <c r="K10" s="789"/>
      <c r="L10" s="61"/>
    </row>
    <row r="11" spans="1:12" ht="15.75" customHeight="1" thickBot="1" x14ac:dyDescent="0.3">
      <c r="A11" s="923" t="s">
        <v>120</v>
      </c>
      <c r="B11" s="917">
        <f>DESCRIPCION!A10</f>
        <v>0</v>
      </c>
      <c r="C11" s="917"/>
      <c r="D11" s="917"/>
      <c r="E11" s="917"/>
      <c r="F11" s="917"/>
      <c r="G11" s="917"/>
      <c r="H11" s="918"/>
      <c r="I11" s="915" t="s">
        <v>341</v>
      </c>
      <c r="J11" s="916"/>
      <c r="K11" s="144" t="str">
        <f>IF(J18="x","EXTREMA",IF(J20="x","ALTA",IF(J22="x","MODERADA",IF(J24="x","BAJA",""))))</f>
        <v>BAJA</v>
      </c>
      <c r="L11" s="1"/>
    </row>
    <row r="12" spans="1:12" ht="16.5" thickBot="1" x14ac:dyDescent="0.3">
      <c r="A12" s="924"/>
      <c r="B12" s="919"/>
      <c r="C12" s="919"/>
      <c r="D12" s="919"/>
      <c r="E12" s="919"/>
      <c r="F12" s="919"/>
      <c r="G12" s="919"/>
      <c r="H12" s="920"/>
      <c r="I12" s="910" t="s">
        <v>342</v>
      </c>
      <c r="J12" s="911"/>
      <c r="K12" s="194" t="str">
        <f>'VALORACION RIESGOS INHERENTES'!K11</f>
        <v>MODERADA</v>
      </c>
      <c r="L12" s="1"/>
    </row>
    <row r="13" spans="1:12" ht="16.5" thickBot="1" x14ac:dyDescent="0.3">
      <c r="A13" s="925"/>
      <c r="B13" s="738" t="s">
        <v>292</v>
      </c>
      <c r="C13" s="739"/>
      <c r="D13" s="739"/>
      <c r="E13" s="739"/>
      <c r="F13" s="739"/>
      <c r="G13" s="739"/>
      <c r="H13" s="739"/>
      <c r="I13" s="739"/>
      <c r="J13" s="742"/>
      <c r="K13" s="267" t="e">
        <f>'EVALUACIÓN SOLIDEZ CONTROLES'!#REF!</f>
        <v>#REF!</v>
      </c>
      <c r="L13" s="1"/>
    </row>
    <row r="14" spans="1:12" ht="16.5" thickBot="1" x14ac:dyDescent="0.3">
      <c r="A14" s="262" t="s">
        <v>122</v>
      </c>
      <c r="B14" s="263"/>
      <c r="C14" s="263"/>
      <c r="D14" s="264"/>
      <c r="E14" s="912" t="s">
        <v>345</v>
      </c>
      <c r="F14" s="913"/>
      <c r="G14" s="914"/>
      <c r="H14" s="738" t="s">
        <v>344</v>
      </c>
      <c r="I14" s="742"/>
      <c r="J14" s="743" t="s">
        <v>131</v>
      </c>
      <c r="K14" s="744"/>
      <c r="L14" s="1"/>
    </row>
    <row r="15" spans="1:12" ht="47.25" customHeight="1" x14ac:dyDescent="0.25">
      <c r="A15" s="178"/>
      <c r="B15" s="156"/>
      <c r="C15" s="179"/>
      <c r="D15" s="156"/>
      <c r="E15" s="156"/>
      <c r="F15" s="156"/>
      <c r="G15" s="156"/>
      <c r="H15" s="156"/>
      <c r="I15" s="156"/>
      <c r="J15" s="174"/>
      <c r="K15" s="175"/>
      <c r="L15" s="1"/>
    </row>
    <row r="16" spans="1:12" ht="39" customHeight="1" x14ac:dyDescent="0.25">
      <c r="A16" s="724" t="s">
        <v>122</v>
      </c>
      <c r="B16" s="156">
        <v>5</v>
      </c>
      <c r="C16" s="725"/>
      <c r="D16" s="704"/>
      <c r="E16" s="705"/>
      <c r="F16" s="705"/>
      <c r="G16" s="705"/>
      <c r="H16" s="156"/>
      <c r="I16" s="156"/>
      <c r="J16" s="719" t="s">
        <v>121</v>
      </c>
      <c r="K16" s="720"/>
      <c r="L16" s="1"/>
    </row>
    <row r="17" spans="1:24" x14ac:dyDescent="0.25">
      <c r="A17" s="724"/>
      <c r="B17" s="156" t="s">
        <v>124</v>
      </c>
      <c r="C17" s="726"/>
      <c r="D17" s="704"/>
      <c r="E17" s="705"/>
      <c r="F17" s="705"/>
      <c r="G17" s="705"/>
      <c r="H17" s="156"/>
      <c r="I17" s="156"/>
      <c r="J17" s="158"/>
      <c r="K17" s="159"/>
      <c r="L17" s="1"/>
    </row>
    <row r="18" spans="1:24" ht="27.75" x14ac:dyDescent="0.25">
      <c r="A18" s="724"/>
      <c r="B18" s="156">
        <v>4</v>
      </c>
      <c r="C18" s="727"/>
      <c r="D18" s="704"/>
      <c r="E18" s="704"/>
      <c r="F18" s="717"/>
      <c r="G18" s="705"/>
      <c r="H18" s="156"/>
      <c r="I18" s="156"/>
      <c r="J18" s="165" t="str">
        <f xml:space="preserve"> IF(OR(E16="X",F16="X",G16="x",F18="x",G18="X",F20="X",G20="X",G22="X" ),"x","")</f>
        <v/>
      </c>
      <c r="K18" s="159" t="s">
        <v>123</v>
      </c>
      <c r="L18" s="1"/>
    </row>
    <row r="19" spans="1:24" ht="27.75" x14ac:dyDescent="0.25">
      <c r="A19" s="724"/>
      <c r="B19" s="156" t="s">
        <v>126</v>
      </c>
      <c r="C19" s="728"/>
      <c r="D19" s="704"/>
      <c r="E19" s="704"/>
      <c r="F19" s="717"/>
      <c r="G19" s="705"/>
      <c r="H19" s="156"/>
      <c r="I19" s="156"/>
      <c r="J19" s="166"/>
      <c r="K19" s="159"/>
      <c r="L19" s="1"/>
    </row>
    <row r="20" spans="1:24" ht="27.75" x14ac:dyDescent="0.25">
      <c r="A20" s="724"/>
      <c r="B20" s="156">
        <v>3</v>
      </c>
      <c r="C20" s="707"/>
      <c r="D20" s="702"/>
      <c r="E20" s="703"/>
      <c r="F20" s="717"/>
      <c r="G20" s="705"/>
      <c r="H20" s="156"/>
      <c r="I20" s="156"/>
      <c r="J20" s="167" t="str">
        <f xml:space="preserve"> IF(OR(C16="X",D16="X",D18="x",E18="x",E20="X",F22="X",F24="X",G24="X" ),"x","")</f>
        <v/>
      </c>
      <c r="K20" s="159" t="s">
        <v>125</v>
      </c>
      <c r="L20" s="1"/>
      <c r="X20" s="41"/>
    </row>
    <row r="21" spans="1:24" ht="27.75" x14ac:dyDescent="0.25">
      <c r="A21" s="724"/>
      <c r="B21" s="156" t="s">
        <v>128</v>
      </c>
      <c r="C21" s="718"/>
      <c r="D21" s="702"/>
      <c r="E21" s="704"/>
      <c r="F21" s="717"/>
      <c r="G21" s="705"/>
      <c r="H21" s="156"/>
      <c r="I21" s="156"/>
      <c r="J21" s="168"/>
      <c r="K21" s="159"/>
      <c r="L21" s="1"/>
    </row>
    <row r="22" spans="1:24" ht="27.75" x14ac:dyDescent="0.25">
      <c r="A22" s="724"/>
      <c r="B22" s="156">
        <v>2</v>
      </c>
      <c r="C22" s="707"/>
      <c r="D22" s="700"/>
      <c r="E22" s="701"/>
      <c r="F22" s="703"/>
      <c r="G22" s="705"/>
      <c r="H22" s="156"/>
      <c r="I22" s="156"/>
      <c r="J22" s="169" t="str">
        <f xml:space="preserve"> IF(OR(C18="X",D20="X",E22="x",E24="x" ),"x","")</f>
        <v/>
      </c>
      <c r="K22" s="159" t="s">
        <v>127</v>
      </c>
      <c r="L22" s="1"/>
    </row>
    <row r="23" spans="1:24" ht="27.75" x14ac:dyDescent="0.25">
      <c r="A23" s="724"/>
      <c r="B23" s="156" t="s">
        <v>250</v>
      </c>
      <c r="C23" s="718"/>
      <c r="D23" s="700"/>
      <c r="E23" s="702"/>
      <c r="F23" s="704"/>
      <c r="G23" s="705"/>
      <c r="H23" s="156"/>
      <c r="I23" s="156"/>
      <c r="J23" s="168"/>
      <c r="K23" s="159"/>
      <c r="L23" s="1"/>
    </row>
    <row r="24" spans="1:24" ht="27.75" x14ac:dyDescent="0.25">
      <c r="A24" s="724"/>
      <c r="B24" s="156">
        <v>1</v>
      </c>
      <c r="C24" s="707" t="s">
        <v>340</v>
      </c>
      <c r="D24" s="709"/>
      <c r="E24" s="711"/>
      <c r="F24" s="713"/>
      <c r="G24" s="715"/>
      <c r="H24" s="156"/>
      <c r="I24" s="156"/>
      <c r="J24" s="170" t="str">
        <f xml:space="preserve"> IF(OR(C20="X",C22="X",C24="x",D22="x",D24="x" ),"x","")</f>
        <v>x</v>
      </c>
      <c r="K24" s="159" t="s">
        <v>129</v>
      </c>
      <c r="L24" s="1"/>
    </row>
    <row r="25" spans="1:24" x14ac:dyDescent="0.25">
      <c r="A25" s="724"/>
      <c r="B25" s="156" t="s">
        <v>130</v>
      </c>
      <c r="C25" s="708"/>
      <c r="D25" s="710"/>
      <c r="E25" s="712"/>
      <c r="F25" s="714"/>
      <c r="G25" s="716"/>
      <c r="H25" s="156"/>
      <c r="I25" s="156"/>
      <c r="J25" s="142"/>
      <c r="K25" s="143"/>
      <c r="L25" s="1"/>
    </row>
    <row r="26" spans="1:24" x14ac:dyDescent="0.25">
      <c r="A26" s="178"/>
      <c r="B26" s="156"/>
      <c r="C26" s="156">
        <v>1</v>
      </c>
      <c r="D26" s="156">
        <v>2</v>
      </c>
      <c r="E26" s="156">
        <v>3</v>
      </c>
      <c r="F26" s="156">
        <v>4</v>
      </c>
      <c r="G26" s="156">
        <v>5</v>
      </c>
      <c r="H26" s="156"/>
      <c r="I26" s="156"/>
      <c r="J26" s="798"/>
      <c r="K26" s="799"/>
      <c r="L26" s="1"/>
    </row>
    <row r="27" spans="1:24" x14ac:dyDescent="0.25">
      <c r="A27" s="178"/>
      <c r="B27" s="156"/>
      <c r="C27" s="156" t="s">
        <v>131</v>
      </c>
      <c r="D27" s="156" t="s">
        <v>132</v>
      </c>
      <c r="E27" s="156" t="s">
        <v>133</v>
      </c>
      <c r="F27" s="156" t="s">
        <v>134</v>
      </c>
      <c r="G27" s="156" t="s">
        <v>135</v>
      </c>
      <c r="H27" s="156"/>
      <c r="I27" s="156"/>
      <c r="J27" s="156"/>
      <c r="K27" s="175"/>
      <c r="L27" s="1"/>
    </row>
    <row r="28" spans="1:24" ht="15" customHeight="1" x14ac:dyDescent="0.25">
      <c r="A28" s="178"/>
      <c r="B28" s="156"/>
      <c r="C28" s="706" t="s">
        <v>136</v>
      </c>
      <c r="D28" s="706"/>
      <c r="E28" s="706"/>
      <c r="F28" s="706"/>
      <c r="G28" s="706"/>
      <c r="H28" s="156"/>
      <c r="I28" s="156"/>
      <c r="J28" s="156"/>
      <c r="K28" s="175"/>
      <c r="L28" s="1"/>
    </row>
    <row r="29" spans="1:24" ht="15" customHeight="1" x14ac:dyDescent="0.25">
      <c r="A29" s="178"/>
      <c r="B29" s="156"/>
      <c r="C29" s="706"/>
      <c r="D29" s="706"/>
      <c r="E29" s="706"/>
      <c r="F29" s="706"/>
      <c r="G29" s="706"/>
      <c r="H29" s="156"/>
      <c r="I29" s="156"/>
      <c r="J29" s="156"/>
      <c r="K29" s="175"/>
      <c r="L29" s="1"/>
    </row>
    <row r="30" spans="1:24" ht="15.75" thickBot="1" x14ac:dyDescent="0.3">
      <c r="A30" s="180"/>
      <c r="B30" s="181"/>
      <c r="C30" s="181"/>
      <c r="D30" s="181"/>
      <c r="E30" s="181"/>
      <c r="F30" s="181"/>
      <c r="G30" s="181"/>
      <c r="H30" s="181"/>
      <c r="I30" s="181"/>
      <c r="J30" s="181"/>
      <c r="K30" s="182"/>
      <c r="L30" s="1"/>
    </row>
    <row r="31" spans="1:24" ht="15.75" thickBot="1" x14ac:dyDescent="0.3">
      <c r="A31" s="1"/>
      <c r="B31" s="1"/>
      <c r="C31" s="1"/>
      <c r="D31" s="1"/>
      <c r="E31" s="1"/>
      <c r="F31" s="1"/>
      <c r="G31" s="1"/>
      <c r="H31" s="1"/>
      <c r="I31" s="1"/>
      <c r="J31" s="1"/>
      <c r="K31" s="1"/>
      <c r="L31" s="1"/>
    </row>
    <row r="32" spans="1:24" ht="15.75" customHeight="1" thickBot="1" x14ac:dyDescent="0.3">
      <c r="A32" s="923" t="s">
        <v>120</v>
      </c>
      <c r="B32" s="921" t="str">
        <f>DESCRIPCION!A13</f>
        <v>Posibilidad de recibir o solicitar cualquier dádiva o beneficio a nombre propio o de terceros permitiendo el vencimiento, dilacion de terminos o incumplimento de los requisitos de ley en los procesos y/o tramites a cargo</v>
      </c>
      <c r="C32" s="917"/>
      <c r="D32" s="917"/>
      <c r="E32" s="917"/>
      <c r="F32" s="917"/>
      <c r="G32" s="917"/>
      <c r="H32" s="918"/>
      <c r="I32" s="915" t="s">
        <v>341</v>
      </c>
      <c r="J32" s="916"/>
      <c r="K32" s="139" t="str">
        <f>IF(J39="x","EXTREMA",IF(J41="x","ALTA",IF(J43="x","MODERADA",IF(J45="x","BAJA",""))))</f>
        <v>ALTA</v>
      </c>
      <c r="L32" s="1"/>
    </row>
    <row r="33" spans="1:12" ht="16.5" thickBot="1" x14ac:dyDescent="0.3">
      <c r="A33" s="924"/>
      <c r="B33" s="922"/>
      <c r="C33" s="919"/>
      <c r="D33" s="919"/>
      <c r="E33" s="919"/>
      <c r="F33" s="919"/>
      <c r="G33" s="919"/>
      <c r="H33" s="920"/>
      <c r="I33" s="910" t="s">
        <v>342</v>
      </c>
      <c r="J33" s="911"/>
      <c r="K33" s="195" t="str">
        <f>'VALORACION RIESGOS INHERENTES'!K31</f>
        <v>EXTREMA</v>
      </c>
      <c r="L33" s="1"/>
    </row>
    <row r="34" spans="1:12" ht="16.5" thickBot="1" x14ac:dyDescent="0.3">
      <c r="A34" s="925"/>
      <c r="B34" s="738" t="s">
        <v>292</v>
      </c>
      <c r="C34" s="739"/>
      <c r="D34" s="739"/>
      <c r="E34" s="739"/>
      <c r="F34" s="739"/>
      <c r="G34" s="739"/>
      <c r="H34" s="739"/>
      <c r="I34" s="739"/>
      <c r="J34" s="742"/>
      <c r="K34" s="267" t="str">
        <f>'EVALUACIÓN SOLIDEZ CONTROLES'!H11</f>
        <v>Moderado</v>
      </c>
      <c r="L34" s="1"/>
    </row>
    <row r="35" spans="1:12" ht="16.5" thickBot="1" x14ac:dyDescent="0.3">
      <c r="A35" s="262" t="s">
        <v>122</v>
      </c>
      <c r="B35" s="263"/>
      <c r="C35" s="263"/>
      <c r="D35" s="264"/>
      <c r="E35" s="912" t="s">
        <v>345</v>
      </c>
      <c r="F35" s="913"/>
      <c r="G35" s="914"/>
      <c r="H35" s="738" t="s">
        <v>344</v>
      </c>
      <c r="I35" s="742"/>
      <c r="J35" s="743" t="s">
        <v>135</v>
      </c>
      <c r="K35" s="744"/>
      <c r="L35" s="1"/>
    </row>
    <row r="36" spans="1:12" ht="39" customHeight="1" thickBot="1" x14ac:dyDescent="0.3">
      <c r="A36" s="173"/>
      <c r="B36" s="172"/>
      <c r="C36" s="172"/>
      <c r="D36" s="172"/>
      <c r="E36" s="172"/>
      <c r="F36" s="172"/>
      <c r="G36" s="172"/>
      <c r="H36" s="172"/>
      <c r="I36" s="172"/>
      <c r="J36" s="174"/>
      <c r="K36" s="175"/>
      <c r="L36" s="1"/>
    </row>
    <row r="37" spans="1:12" ht="28.5" customHeight="1" thickBot="1" x14ac:dyDescent="0.3">
      <c r="A37" s="769" t="s">
        <v>122</v>
      </c>
      <c r="B37" s="171">
        <v>5</v>
      </c>
      <c r="C37" s="926"/>
      <c r="D37" s="771"/>
      <c r="E37" s="765"/>
      <c r="F37" s="765"/>
      <c r="G37" s="765"/>
      <c r="H37" s="172"/>
      <c r="I37" s="172"/>
      <c r="J37" s="767" t="s">
        <v>121</v>
      </c>
      <c r="K37" s="768"/>
      <c r="L37" s="1"/>
    </row>
    <row r="38" spans="1:12" ht="15.75" thickBot="1" x14ac:dyDescent="0.3">
      <c r="A38" s="769"/>
      <c r="B38" s="171" t="s">
        <v>124</v>
      </c>
      <c r="C38" s="770"/>
      <c r="D38" s="771"/>
      <c r="E38" s="765"/>
      <c r="F38" s="765"/>
      <c r="G38" s="765"/>
      <c r="H38" s="172"/>
      <c r="I38" s="172"/>
      <c r="J38" s="176"/>
      <c r="K38" s="20"/>
      <c r="L38" s="1"/>
    </row>
    <row r="39" spans="1:12" ht="29.25" thickBot="1" x14ac:dyDescent="0.3">
      <c r="A39" s="769"/>
      <c r="B39" s="171">
        <v>4</v>
      </c>
      <c r="C39" s="772"/>
      <c r="D39" s="771"/>
      <c r="E39" s="771"/>
      <c r="F39" s="773"/>
      <c r="G39" s="765"/>
      <c r="H39" s="172"/>
      <c r="I39" s="172"/>
      <c r="J39" s="186" t="str">
        <f xml:space="preserve"> IF(OR(E37="X",F37="X",G37="x",F39="x",G39="X",F41="X",G41="X",G43="X" ),"x","")</f>
        <v/>
      </c>
      <c r="K39" s="20" t="s">
        <v>123</v>
      </c>
      <c r="L39" s="1"/>
    </row>
    <row r="40" spans="1:12" ht="29.25" thickBot="1" x14ac:dyDescent="0.3">
      <c r="A40" s="769"/>
      <c r="B40" s="171" t="s">
        <v>126</v>
      </c>
      <c r="C40" s="772"/>
      <c r="D40" s="771"/>
      <c r="E40" s="771"/>
      <c r="F40" s="774"/>
      <c r="G40" s="765"/>
      <c r="H40" s="172"/>
      <c r="I40" s="172"/>
      <c r="J40" s="187"/>
      <c r="K40" s="20"/>
      <c r="L40" s="1"/>
    </row>
    <row r="41" spans="1:12" ht="29.25" thickBot="1" x14ac:dyDescent="0.3">
      <c r="A41" s="769"/>
      <c r="B41" s="171">
        <v>3</v>
      </c>
      <c r="C41" s="775"/>
      <c r="D41" s="762"/>
      <c r="E41" s="776"/>
      <c r="F41" s="773"/>
      <c r="G41" s="765"/>
      <c r="H41" s="172"/>
      <c r="I41" s="172"/>
      <c r="J41" s="188" t="str">
        <f xml:space="preserve"> IF(OR(C37="X",D37="X",D39="x",E39="x",E41="X",F43="X",F45="X",G45="X" ),"x","")</f>
        <v>x</v>
      </c>
      <c r="K41" s="20" t="s">
        <v>125</v>
      </c>
      <c r="L41" s="1"/>
    </row>
    <row r="42" spans="1:12" ht="29.25" thickBot="1" x14ac:dyDescent="0.3">
      <c r="A42" s="769"/>
      <c r="B42" s="171" t="s">
        <v>128</v>
      </c>
      <c r="C42" s="775"/>
      <c r="D42" s="762"/>
      <c r="E42" s="771"/>
      <c r="F42" s="774"/>
      <c r="G42" s="765"/>
      <c r="H42" s="172"/>
      <c r="I42" s="172"/>
      <c r="J42" s="189"/>
      <c r="K42" s="20"/>
      <c r="L42" s="1"/>
    </row>
    <row r="43" spans="1:12" ht="29.25" thickBot="1" x14ac:dyDescent="0.3">
      <c r="A43" s="769"/>
      <c r="B43" s="171">
        <v>2</v>
      </c>
      <c r="C43" s="775"/>
      <c r="D43" s="778"/>
      <c r="E43" s="761"/>
      <c r="F43" s="763"/>
      <c r="G43" s="765"/>
      <c r="H43" s="172"/>
      <c r="I43" s="172"/>
      <c r="J43" s="190" t="str">
        <f xml:space="preserve"> IF(OR(C39="X",D41="X",E43="x",E45="x" ),"x","")</f>
        <v/>
      </c>
      <c r="K43" s="20" t="s">
        <v>127</v>
      </c>
      <c r="L43" s="1"/>
    </row>
    <row r="44" spans="1:12" ht="29.25" thickBot="1" x14ac:dyDescent="0.3">
      <c r="A44" s="769"/>
      <c r="B44" s="171" t="s">
        <v>250</v>
      </c>
      <c r="C44" s="775"/>
      <c r="D44" s="778"/>
      <c r="E44" s="762"/>
      <c r="F44" s="764"/>
      <c r="G44" s="765"/>
      <c r="H44" s="172"/>
      <c r="I44" s="172"/>
      <c r="J44" s="189"/>
      <c r="K44" s="20"/>
      <c r="L44" s="1"/>
    </row>
    <row r="45" spans="1:12" ht="29.25" thickBot="1" x14ac:dyDescent="0.3">
      <c r="A45" s="769"/>
      <c r="B45" s="171">
        <v>1</v>
      </c>
      <c r="C45" s="775"/>
      <c r="D45" s="778"/>
      <c r="E45" s="782"/>
      <c r="F45" s="783"/>
      <c r="G45" s="771" t="s">
        <v>340</v>
      </c>
      <c r="H45" s="172"/>
      <c r="I45" s="172"/>
      <c r="J45" s="191" t="str">
        <f xml:space="preserve"> IF(OR(C41="X",C43="X",D43="x",C45="x",D45="x" ),"x","")</f>
        <v/>
      </c>
      <c r="K45" s="20" t="s">
        <v>129</v>
      </c>
      <c r="L45" s="1"/>
    </row>
    <row r="46" spans="1:12" ht="15.75" thickBot="1" x14ac:dyDescent="0.3">
      <c r="A46" s="769"/>
      <c r="B46" s="171" t="s">
        <v>130</v>
      </c>
      <c r="C46" s="777"/>
      <c r="D46" s="779"/>
      <c r="E46" s="780"/>
      <c r="F46" s="784"/>
      <c r="G46" s="781"/>
      <c r="H46" s="177"/>
      <c r="I46" s="172"/>
      <c r="J46" s="172"/>
      <c r="K46" s="171"/>
      <c r="L46" s="1"/>
    </row>
    <row r="47" spans="1:12" x14ac:dyDescent="0.25">
      <c r="A47" s="173"/>
      <c r="B47" s="172"/>
      <c r="C47" s="172">
        <v>1</v>
      </c>
      <c r="D47" s="172">
        <v>2</v>
      </c>
      <c r="E47" s="172">
        <v>3</v>
      </c>
      <c r="F47" s="172">
        <v>4</v>
      </c>
      <c r="G47" s="172">
        <v>5</v>
      </c>
      <c r="H47" s="172"/>
      <c r="I47" s="172"/>
      <c r="J47" s="172"/>
      <c r="K47" s="171"/>
      <c r="L47" s="1"/>
    </row>
    <row r="48" spans="1:12" x14ac:dyDescent="0.25">
      <c r="A48" s="173"/>
      <c r="B48" s="172"/>
      <c r="C48" s="172" t="s">
        <v>131</v>
      </c>
      <c r="D48" s="172" t="s">
        <v>132</v>
      </c>
      <c r="E48" s="172" t="s">
        <v>133</v>
      </c>
      <c r="F48" s="172" t="s">
        <v>134</v>
      </c>
      <c r="G48" s="172" t="s">
        <v>135</v>
      </c>
      <c r="H48" s="172"/>
      <c r="I48" s="172"/>
      <c r="J48" s="172"/>
      <c r="K48" s="171"/>
      <c r="L48" s="1"/>
    </row>
    <row r="49" spans="1:12" ht="15" customHeight="1" x14ac:dyDescent="0.25">
      <c r="A49" s="173"/>
      <c r="B49" s="172"/>
      <c r="C49" s="766" t="s">
        <v>136</v>
      </c>
      <c r="D49" s="766"/>
      <c r="E49" s="766"/>
      <c r="F49" s="766"/>
      <c r="G49" s="766"/>
      <c r="H49" s="172"/>
      <c r="I49" s="172"/>
      <c r="J49" s="172"/>
      <c r="K49" s="171"/>
      <c r="L49" s="1"/>
    </row>
    <row r="50" spans="1:12" ht="15" customHeight="1" x14ac:dyDescent="0.25">
      <c r="A50" s="173"/>
      <c r="B50" s="172"/>
      <c r="C50" s="766"/>
      <c r="D50" s="766"/>
      <c r="E50" s="766"/>
      <c r="F50" s="766"/>
      <c r="G50" s="766"/>
      <c r="H50" s="172"/>
      <c r="I50" s="172"/>
      <c r="J50" s="172"/>
      <c r="K50" s="171"/>
      <c r="L50" s="1"/>
    </row>
    <row r="51" spans="1:12" ht="15.75" thickBot="1" x14ac:dyDescent="0.3">
      <c r="A51" s="21"/>
      <c r="B51" s="19"/>
      <c r="C51" s="19"/>
      <c r="D51" s="19"/>
      <c r="E51" s="19"/>
      <c r="F51" s="19"/>
      <c r="G51" s="19"/>
      <c r="H51" s="19"/>
      <c r="I51" s="137"/>
      <c r="J51" s="137"/>
      <c r="K51" s="138"/>
      <c r="L51" s="1"/>
    </row>
    <row r="52" spans="1:12" ht="15.75" thickBot="1" x14ac:dyDescent="0.3">
      <c r="A52" s="1"/>
      <c r="B52" s="1"/>
      <c r="C52" s="1"/>
      <c r="D52" s="1"/>
      <c r="E52" s="1"/>
      <c r="F52" s="1"/>
      <c r="G52" s="1"/>
      <c r="H52" s="1"/>
      <c r="I52" s="1"/>
      <c r="J52" s="1"/>
      <c r="K52" s="1"/>
      <c r="L52" s="1"/>
    </row>
    <row r="53" spans="1:12" ht="16.5" customHeight="1" thickBot="1" x14ac:dyDescent="0.3">
      <c r="A53" s="923" t="s">
        <v>120</v>
      </c>
      <c r="B53" s="917">
        <f>DESCRIPCION!A16</f>
        <v>0</v>
      </c>
      <c r="C53" s="917"/>
      <c r="D53" s="917"/>
      <c r="E53" s="917"/>
      <c r="F53" s="917"/>
      <c r="G53" s="917"/>
      <c r="H53" s="918"/>
      <c r="I53" s="915" t="s">
        <v>341</v>
      </c>
      <c r="J53" s="916"/>
      <c r="K53" s="139" t="str">
        <f>IF(J60="x","EXTREMA",IF(J62="x","ALTA",IF(J64="x","MODERADA",IF(J66="x","BAJA",""))))</f>
        <v/>
      </c>
      <c r="L53" s="1"/>
    </row>
    <row r="54" spans="1:12" ht="16.5" thickBot="1" x14ac:dyDescent="0.3">
      <c r="A54" s="924"/>
      <c r="B54" s="919"/>
      <c r="C54" s="919"/>
      <c r="D54" s="919"/>
      <c r="E54" s="919"/>
      <c r="F54" s="919"/>
      <c r="G54" s="919"/>
      <c r="H54" s="920"/>
      <c r="I54" s="910" t="s">
        <v>342</v>
      </c>
      <c r="J54" s="911"/>
      <c r="K54" s="195" t="str">
        <f>'VALORACION RIESGOS INHERENTES'!K51</f>
        <v/>
      </c>
      <c r="L54" s="1"/>
    </row>
    <row r="55" spans="1:12" ht="16.5" thickBot="1" x14ac:dyDescent="0.3">
      <c r="A55" s="925"/>
      <c r="B55" s="738" t="s">
        <v>292</v>
      </c>
      <c r="C55" s="739"/>
      <c r="D55" s="739"/>
      <c r="E55" s="739"/>
      <c r="F55" s="739"/>
      <c r="G55" s="739"/>
      <c r="H55" s="739"/>
      <c r="I55" s="739"/>
      <c r="J55" s="742"/>
      <c r="K55" s="193">
        <f>'EVALUACIÓN SOLIDEZ CONTROLES'!H15</f>
        <v>0</v>
      </c>
      <c r="L55" s="1"/>
    </row>
    <row r="56" spans="1:12" ht="16.5" thickBot="1" x14ac:dyDescent="0.3">
      <c r="A56" s="262" t="s">
        <v>122</v>
      </c>
      <c r="B56" s="263"/>
      <c r="C56" s="263"/>
      <c r="D56" s="264"/>
      <c r="E56" s="912"/>
      <c r="F56" s="913"/>
      <c r="G56" s="914"/>
      <c r="H56" s="738" t="s">
        <v>344</v>
      </c>
      <c r="I56" s="742"/>
      <c r="J56" s="743"/>
      <c r="K56" s="744"/>
      <c r="L56" s="1"/>
    </row>
    <row r="57" spans="1:12" ht="40.5" customHeight="1" thickBot="1" x14ac:dyDescent="0.3">
      <c r="A57" s="173"/>
      <c r="B57" s="172"/>
      <c r="C57" s="172"/>
      <c r="D57" s="172"/>
      <c r="E57" s="172"/>
      <c r="F57" s="172"/>
      <c r="G57" s="172"/>
      <c r="H57" s="172"/>
      <c r="I57" s="172"/>
      <c r="J57" s="174"/>
      <c r="K57" s="175"/>
      <c r="L57" s="1"/>
    </row>
    <row r="58" spans="1:12" ht="22.5" customHeight="1" thickBot="1" x14ac:dyDescent="0.3">
      <c r="A58" s="769" t="s">
        <v>122</v>
      </c>
      <c r="B58" s="171">
        <v>5</v>
      </c>
      <c r="C58" s="926"/>
      <c r="D58" s="771"/>
      <c r="E58" s="765"/>
      <c r="F58" s="765"/>
      <c r="G58" s="765"/>
      <c r="H58" s="172"/>
      <c r="I58" s="172"/>
      <c r="J58" s="767" t="s">
        <v>121</v>
      </c>
      <c r="K58" s="768"/>
      <c r="L58" s="1"/>
    </row>
    <row r="59" spans="1:12" ht="23.25" customHeight="1" thickBot="1" x14ac:dyDescent="0.3">
      <c r="A59" s="769"/>
      <c r="B59" s="171" t="s">
        <v>124</v>
      </c>
      <c r="C59" s="770"/>
      <c r="D59" s="771"/>
      <c r="E59" s="765"/>
      <c r="F59" s="765"/>
      <c r="G59" s="765"/>
      <c r="H59" s="172"/>
      <c r="I59" s="172"/>
      <c r="J59" s="176"/>
      <c r="K59" s="20"/>
      <c r="L59" s="1"/>
    </row>
    <row r="60" spans="1:12" ht="29.25" thickBot="1" x14ac:dyDescent="0.3">
      <c r="A60" s="769"/>
      <c r="B60" s="171">
        <v>4</v>
      </c>
      <c r="C60" s="772"/>
      <c r="D60" s="771"/>
      <c r="E60" s="771"/>
      <c r="F60" s="773"/>
      <c r="G60" s="765"/>
      <c r="H60" s="172"/>
      <c r="I60" s="172"/>
      <c r="J60" s="186" t="str">
        <f xml:space="preserve"> IF(OR(E58="X",F58="X",G58="x",F60="x",G60="X",F62="X",G62="X",G64="X" ),"x","")</f>
        <v/>
      </c>
      <c r="K60" s="20" t="s">
        <v>123</v>
      </c>
      <c r="L60" s="1"/>
    </row>
    <row r="61" spans="1:12" ht="29.25" thickBot="1" x14ac:dyDescent="0.3">
      <c r="A61" s="769"/>
      <c r="B61" s="171" t="s">
        <v>126</v>
      </c>
      <c r="C61" s="772"/>
      <c r="D61" s="771"/>
      <c r="E61" s="771"/>
      <c r="F61" s="774"/>
      <c r="G61" s="765"/>
      <c r="H61" s="172"/>
      <c r="I61" s="172"/>
      <c r="J61" s="187"/>
      <c r="K61" s="20"/>
      <c r="L61" s="1"/>
    </row>
    <row r="62" spans="1:12" ht="29.25" thickBot="1" x14ac:dyDescent="0.3">
      <c r="A62" s="769"/>
      <c r="B62" s="171">
        <v>3</v>
      </c>
      <c r="C62" s="775"/>
      <c r="D62" s="762"/>
      <c r="E62" s="776"/>
      <c r="F62" s="773"/>
      <c r="G62" s="765"/>
      <c r="H62" s="172"/>
      <c r="I62" s="172"/>
      <c r="J62" s="188" t="str">
        <f xml:space="preserve"> IF(OR(C58="X",D58="X",D60="x",E60="x",E62="X",F64="X",F66="X",G66="X" ),"x","")</f>
        <v/>
      </c>
      <c r="K62" s="20" t="s">
        <v>125</v>
      </c>
      <c r="L62" s="1"/>
    </row>
    <row r="63" spans="1:12" ht="29.25" thickBot="1" x14ac:dyDescent="0.3">
      <c r="A63" s="769"/>
      <c r="B63" s="171" t="s">
        <v>128</v>
      </c>
      <c r="C63" s="775"/>
      <c r="D63" s="762"/>
      <c r="E63" s="771"/>
      <c r="F63" s="774"/>
      <c r="G63" s="765"/>
      <c r="H63" s="172"/>
      <c r="I63" s="172"/>
      <c r="J63" s="189"/>
      <c r="K63" s="20"/>
      <c r="L63" s="1"/>
    </row>
    <row r="64" spans="1:12" ht="29.25" thickBot="1" x14ac:dyDescent="0.3">
      <c r="A64" s="769"/>
      <c r="B64" s="171">
        <v>2</v>
      </c>
      <c r="C64" s="775"/>
      <c r="D64" s="778"/>
      <c r="E64" s="761"/>
      <c r="F64" s="763"/>
      <c r="G64" s="765"/>
      <c r="H64" s="172"/>
      <c r="I64" s="172"/>
      <c r="J64" s="190" t="str">
        <f xml:space="preserve"> IF(OR(C60="X",D62="X",E64="x",E66="x" ),"x","")</f>
        <v/>
      </c>
      <c r="K64" s="20" t="s">
        <v>127</v>
      </c>
      <c r="L64" s="1"/>
    </row>
    <row r="65" spans="1:12" ht="29.25" thickBot="1" x14ac:dyDescent="0.3">
      <c r="A65" s="769"/>
      <c r="B65" s="171" t="s">
        <v>250</v>
      </c>
      <c r="C65" s="775"/>
      <c r="D65" s="778"/>
      <c r="E65" s="762"/>
      <c r="F65" s="764"/>
      <c r="G65" s="765"/>
      <c r="H65" s="172"/>
      <c r="I65" s="172"/>
      <c r="J65" s="189"/>
      <c r="K65" s="20"/>
      <c r="L65" s="1"/>
    </row>
    <row r="66" spans="1:12" ht="29.25" thickBot="1" x14ac:dyDescent="0.3">
      <c r="A66" s="769"/>
      <c r="B66" s="171">
        <v>1</v>
      </c>
      <c r="C66" s="775"/>
      <c r="D66" s="778"/>
      <c r="E66" s="762"/>
      <c r="F66" s="771"/>
      <c r="G66" s="771"/>
      <c r="H66" s="172"/>
      <c r="I66" s="172"/>
      <c r="J66" s="191" t="str">
        <f xml:space="preserve"> IF(OR(C62="X",C64="X",D64="x",C66="x",D66="x" ),"x","")</f>
        <v/>
      </c>
      <c r="K66" s="20" t="s">
        <v>129</v>
      </c>
      <c r="L66" s="1"/>
    </row>
    <row r="67" spans="1:12" ht="15.75" thickBot="1" x14ac:dyDescent="0.3">
      <c r="A67" s="769"/>
      <c r="B67" s="171" t="s">
        <v>130</v>
      </c>
      <c r="C67" s="777"/>
      <c r="D67" s="779"/>
      <c r="E67" s="780"/>
      <c r="F67" s="781"/>
      <c r="G67" s="781"/>
      <c r="H67" s="177"/>
      <c r="I67" s="172"/>
      <c r="J67" s="172"/>
      <c r="K67" s="171"/>
      <c r="L67" s="1"/>
    </row>
    <row r="68" spans="1:12" x14ac:dyDescent="0.25">
      <c r="A68" s="173"/>
      <c r="B68" s="172"/>
      <c r="C68" s="172">
        <v>1</v>
      </c>
      <c r="D68" s="172">
        <v>2</v>
      </c>
      <c r="E68" s="172">
        <v>3</v>
      </c>
      <c r="F68" s="172">
        <v>4</v>
      </c>
      <c r="G68" s="172">
        <v>5</v>
      </c>
      <c r="H68" s="172"/>
      <c r="I68" s="172"/>
      <c r="J68" s="172"/>
      <c r="K68" s="171"/>
      <c r="L68" s="1"/>
    </row>
    <row r="69" spans="1:12" x14ac:dyDescent="0.25">
      <c r="A69" s="173"/>
      <c r="B69" s="172"/>
      <c r="C69" s="172" t="s">
        <v>131</v>
      </c>
      <c r="D69" s="172" t="s">
        <v>132</v>
      </c>
      <c r="E69" s="172" t="s">
        <v>133</v>
      </c>
      <c r="F69" s="172" t="s">
        <v>134</v>
      </c>
      <c r="G69" s="172" t="s">
        <v>135</v>
      </c>
      <c r="H69" s="172"/>
      <c r="I69" s="172"/>
      <c r="J69" s="172"/>
      <c r="K69" s="171"/>
      <c r="L69" s="1"/>
    </row>
    <row r="70" spans="1:12" ht="15" customHeight="1" x14ac:dyDescent="0.25">
      <c r="A70" s="173"/>
      <c r="B70" s="172"/>
      <c r="C70" s="766" t="s">
        <v>136</v>
      </c>
      <c r="D70" s="766"/>
      <c r="E70" s="766"/>
      <c r="F70" s="766"/>
      <c r="G70" s="766"/>
      <c r="H70" s="172"/>
      <c r="I70" s="172"/>
      <c r="J70" s="172"/>
      <c r="K70" s="171"/>
      <c r="L70" s="1"/>
    </row>
    <row r="71" spans="1:12" ht="15" customHeight="1" x14ac:dyDescent="0.25">
      <c r="A71" s="173"/>
      <c r="B71" s="172"/>
      <c r="C71" s="766"/>
      <c r="D71" s="766"/>
      <c r="E71" s="766"/>
      <c r="F71" s="766"/>
      <c r="G71" s="766"/>
      <c r="H71" s="172"/>
      <c r="I71" s="172"/>
      <c r="J71" s="172"/>
      <c r="K71" s="171"/>
      <c r="L71" s="1"/>
    </row>
    <row r="72" spans="1:12" ht="15.75" thickBot="1" x14ac:dyDescent="0.3">
      <c r="A72" s="183"/>
      <c r="B72" s="184"/>
      <c r="C72" s="184"/>
      <c r="D72" s="184"/>
      <c r="E72" s="184"/>
      <c r="F72" s="184"/>
      <c r="G72" s="184"/>
      <c r="H72" s="184"/>
      <c r="I72" s="184"/>
      <c r="J72" s="184"/>
      <c r="K72" s="185"/>
      <c r="L72" s="1"/>
    </row>
    <row r="73" spans="1:12" ht="15.75" thickBot="1" x14ac:dyDescent="0.3">
      <c r="A73" s="1"/>
      <c r="B73" s="1"/>
      <c r="C73" s="1"/>
      <c r="D73" s="1"/>
      <c r="E73" s="1"/>
      <c r="F73" s="1"/>
      <c r="G73" s="1"/>
      <c r="H73" s="1"/>
      <c r="I73" s="1"/>
      <c r="J73" s="1"/>
      <c r="K73" s="1"/>
      <c r="L73" s="1"/>
    </row>
    <row r="74" spans="1:12" ht="16.5" customHeight="1" thickBot="1" x14ac:dyDescent="0.3">
      <c r="A74" s="923" t="s">
        <v>120</v>
      </c>
      <c r="B74" s="921">
        <f>DESCRIPCION!A19</f>
        <v>0</v>
      </c>
      <c r="C74" s="917"/>
      <c r="D74" s="917"/>
      <c r="E74" s="917"/>
      <c r="F74" s="917"/>
      <c r="G74" s="917"/>
      <c r="H74" s="918"/>
      <c r="I74" s="915" t="s">
        <v>341</v>
      </c>
      <c r="J74" s="916"/>
      <c r="K74" s="139" t="str">
        <f>IF(J81="x","EXTREMA",IF(J83="x","ALTA",IF(J85="x","MODERADA",IF(J87="x","BAJA",""))))</f>
        <v>EXTREMA</v>
      </c>
      <c r="L74" s="1"/>
    </row>
    <row r="75" spans="1:12" ht="15.75" customHeight="1" thickBot="1" x14ac:dyDescent="0.3">
      <c r="A75" s="924"/>
      <c r="B75" s="922"/>
      <c r="C75" s="919"/>
      <c r="D75" s="919"/>
      <c r="E75" s="919"/>
      <c r="F75" s="919"/>
      <c r="G75" s="919"/>
      <c r="H75" s="920"/>
      <c r="I75" s="910" t="s">
        <v>342</v>
      </c>
      <c r="J75" s="911"/>
      <c r="K75" s="193" t="str">
        <f>'VALORACION RIESGOS INHERENTES'!K71</f>
        <v/>
      </c>
      <c r="L75" s="1"/>
    </row>
    <row r="76" spans="1:12" ht="16.5" thickBot="1" x14ac:dyDescent="0.3">
      <c r="A76" s="925"/>
      <c r="B76" s="738" t="s">
        <v>292</v>
      </c>
      <c r="C76" s="739"/>
      <c r="D76" s="739"/>
      <c r="E76" s="739"/>
      <c r="F76" s="739"/>
      <c r="G76" s="739"/>
      <c r="H76" s="739"/>
      <c r="I76" s="739"/>
      <c r="J76" s="742"/>
      <c r="K76" s="193" t="e">
        <f>'EVALUACIÓN SOLIDEZ CONTROLES'!H19</f>
        <v>#DIV/0!</v>
      </c>
      <c r="L76" s="1"/>
    </row>
    <row r="77" spans="1:12" ht="21.75" customHeight="1" thickBot="1" x14ac:dyDescent="0.3">
      <c r="A77" s="262" t="s">
        <v>122</v>
      </c>
      <c r="B77" s="263"/>
      <c r="C77" s="263"/>
      <c r="D77" s="264"/>
      <c r="E77" s="912"/>
      <c r="F77" s="913"/>
      <c r="G77" s="914"/>
      <c r="H77" s="738" t="s">
        <v>344</v>
      </c>
      <c r="I77" s="742"/>
      <c r="J77" s="743"/>
      <c r="K77" s="744"/>
      <c r="L77" s="1"/>
    </row>
    <row r="78" spans="1:12" ht="36.75" customHeight="1" x14ac:dyDescent="0.25">
      <c r="A78" s="178"/>
      <c r="B78" s="156"/>
      <c r="C78" s="179"/>
      <c r="D78" s="156"/>
      <c r="E78" s="156"/>
      <c r="F78" s="156"/>
      <c r="G78" s="156"/>
      <c r="H78" s="156"/>
      <c r="I78" s="156"/>
      <c r="J78" s="174"/>
      <c r="K78" s="175"/>
      <c r="L78" s="1"/>
    </row>
    <row r="79" spans="1:12" ht="38.25" customHeight="1" x14ac:dyDescent="0.25">
      <c r="A79" s="724" t="s">
        <v>122</v>
      </c>
      <c r="B79" s="156">
        <v>5</v>
      </c>
      <c r="C79" s="725"/>
      <c r="D79" s="704"/>
      <c r="E79" s="705"/>
      <c r="F79" s="705"/>
      <c r="G79" s="705"/>
      <c r="H79" s="156"/>
      <c r="I79" s="156"/>
      <c r="J79" s="719" t="s">
        <v>121</v>
      </c>
      <c r="K79" s="720"/>
      <c r="L79" s="1"/>
    </row>
    <row r="80" spans="1:12" x14ac:dyDescent="0.25">
      <c r="A80" s="724"/>
      <c r="B80" s="156" t="s">
        <v>124</v>
      </c>
      <c r="C80" s="726"/>
      <c r="D80" s="704"/>
      <c r="E80" s="705"/>
      <c r="F80" s="705"/>
      <c r="G80" s="705"/>
      <c r="H80" s="156"/>
      <c r="I80" s="156"/>
      <c r="J80" s="158"/>
      <c r="K80" s="159"/>
      <c r="L80" s="1"/>
    </row>
    <row r="81" spans="1:12" ht="27.75" x14ac:dyDescent="0.25">
      <c r="A81" s="724"/>
      <c r="B81" s="156">
        <v>4</v>
      </c>
      <c r="C81" s="727"/>
      <c r="D81" s="704"/>
      <c r="E81" s="704"/>
      <c r="F81" s="717"/>
      <c r="G81" s="705" t="s">
        <v>340</v>
      </c>
      <c r="H81" s="156"/>
      <c r="I81" s="156"/>
      <c r="J81" s="165" t="str">
        <f xml:space="preserve"> IF(OR(E79="X",F79="X",G79="x",F81="x",G81="X",F83="X",G83="X",G85="X" ),"x","")</f>
        <v>x</v>
      </c>
      <c r="K81" s="159" t="s">
        <v>123</v>
      </c>
      <c r="L81" s="1"/>
    </row>
    <row r="82" spans="1:12" ht="27.75" x14ac:dyDescent="0.25">
      <c r="A82" s="724"/>
      <c r="B82" s="156" t="s">
        <v>126</v>
      </c>
      <c r="C82" s="728"/>
      <c r="D82" s="704"/>
      <c r="E82" s="704"/>
      <c r="F82" s="717"/>
      <c r="G82" s="705"/>
      <c r="H82" s="156"/>
      <c r="I82" s="156"/>
      <c r="J82" s="166"/>
      <c r="K82" s="159"/>
      <c r="L82" s="1"/>
    </row>
    <row r="83" spans="1:12" ht="27.75" x14ac:dyDescent="0.25">
      <c r="A83" s="724"/>
      <c r="B83" s="156">
        <v>3</v>
      </c>
      <c r="C83" s="707"/>
      <c r="D83" s="702"/>
      <c r="E83" s="703"/>
      <c r="F83" s="717"/>
      <c r="G83" s="705"/>
      <c r="H83" s="156"/>
      <c r="I83" s="156"/>
      <c r="J83" s="167" t="str">
        <f xml:space="preserve"> IF(OR(C79="X",D79="X",D81="x",E81="x",E83="X",F85="X",F87="X",G87="X" ),"x","")</f>
        <v/>
      </c>
      <c r="K83" s="159" t="s">
        <v>125</v>
      </c>
      <c r="L83" s="1"/>
    </row>
    <row r="84" spans="1:12" ht="27.75" x14ac:dyDescent="0.25">
      <c r="A84" s="724"/>
      <c r="B84" s="156" t="s">
        <v>128</v>
      </c>
      <c r="C84" s="718"/>
      <c r="D84" s="702"/>
      <c r="E84" s="704"/>
      <c r="F84" s="717"/>
      <c r="G84" s="705"/>
      <c r="H84" s="156"/>
      <c r="I84" s="156"/>
      <c r="J84" s="168"/>
      <c r="K84" s="159"/>
      <c r="L84" s="1"/>
    </row>
    <row r="85" spans="1:12" ht="27.75" x14ac:dyDescent="0.25">
      <c r="A85" s="724"/>
      <c r="B85" s="156">
        <v>2</v>
      </c>
      <c r="C85" s="707"/>
      <c r="D85" s="700"/>
      <c r="E85" s="701"/>
      <c r="F85" s="703"/>
      <c r="G85" s="705"/>
      <c r="H85" s="156"/>
      <c r="I85" s="156"/>
      <c r="J85" s="169" t="str">
        <f xml:space="preserve"> IF(OR(C81="X",D83="X",E85="x",E87="x" ),"x","")</f>
        <v/>
      </c>
      <c r="K85" s="159" t="s">
        <v>127</v>
      </c>
      <c r="L85" s="1"/>
    </row>
    <row r="86" spans="1:12" ht="27.75" x14ac:dyDescent="0.25">
      <c r="A86" s="724"/>
      <c r="B86" s="156" t="s">
        <v>250</v>
      </c>
      <c r="C86" s="718"/>
      <c r="D86" s="700"/>
      <c r="E86" s="702"/>
      <c r="F86" s="704"/>
      <c r="G86" s="705"/>
      <c r="H86" s="156"/>
      <c r="I86" s="156"/>
      <c r="J86" s="168"/>
      <c r="K86" s="159"/>
      <c r="L86" s="1"/>
    </row>
    <row r="87" spans="1:12" ht="27.75" x14ac:dyDescent="0.25">
      <c r="A87" s="724"/>
      <c r="B87" s="156">
        <v>1</v>
      </c>
      <c r="C87" s="707"/>
      <c r="D87" s="709"/>
      <c r="E87" s="711"/>
      <c r="F87" s="713"/>
      <c r="G87" s="715"/>
      <c r="H87" s="156"/>
      <c r="I87" s="156"/>
      <c r="J87" s="170" t="str">
        <f xml:space="preserve"> IF(OR(C83="X",C85="X",D85="x",D87="x",C87="x" ),"x","")</f>
        <v/>
      </c>
      <c r="K87" s="159" t="s">
        <v>129</v>
      </c>
      <c r="L87" s="1"/>
    </row>
    <row r="88" spans="1:12" x14ac:dyDescent="0.25">
      <c r="A88" s="724"/>
      <c r="B88" s="156" t="s">
        <v>130</v>
      </c>
      <c r="C88" s="708"/>
      <c r="D88" s="710"/>
      <c r="E88" s="712"/>
      <c r="F88" s="714"/>
      <c r="G88" s="716"/>
      <c r="H88" s="156"/>
      <c r="I88" s="156"/>
      <c r="J88" s="156"/>
      <c r="K88" s="157"/>
      <c r="L88" s="1"/>
    </row>
    <row r="89" spans="1:12" x14ac:dyDescent="0.25">
      <c r="A89" s="178"/>
      <c r="B89" s="156"/>
      <c r="C89" s="156">
        <v>1</v>
      </c>
      <c r="D89" s="156">
        <v>2</v>
      </c>
      <c r="E89" s="156">
        <v>3</v>
      </c>
      <c r="F89" s="156">
        <v>4</v>
      </c>
      <c r="G89" s="156">
        <v>5</v>
      </c>
      <c r="H89" s="156"/>
      <c r="I89" s="156"/>
      <c r="J89" s="156"/>
      <c r="K89" s="157"/>
      <c r="L89" s="1"/>
    </row>
    <row r="90" spans="1:12" x14ac:dyDescent="0.25">
      <c r="A90" s="178"/>
      <c r="B90" s="156"/>
      <c r="C90" s="156" t="s">
        <v>131</v>
      </c>
      <c r="D90" s="156" t="s">
        <v>132</v>
      </c>
      <c r="E90" s="156" t="s">
        <v>133</v>
      </c>
      <c r="F90" s="156" t="s">
        <v>134</v>
      </c>
      <c r="G90" s="156" t="s">
        <v>135</v>
      </c>
      <c r="H90" s="156"/>
      <c r="I90" s="719"/>
      <c r="J90" s="719"/>
      <c r="K90" s="720"/>
      <c r="L90" s="1"/>
    </row>
    <row r="91" spans="1:12" ht="15" customHeight="1" x14ac:dyDescent="0.25">
      <c r="A91" s="178"/>
      <c r="B91" s="156"/>
      <c r="C91" s="706" t="s">
        <v>136</v>
      </c>
      <c r="D91" s="706"/>
      <c r="E91" s="706"/>
      <c r="F91" s="706"/>
      <c r="G91" s="706"/>
      <c r="H91" s="156"/>
      <c r="I91" s="156"/>
      <c r="J91" s="156"/>
      <c r="K91" s="157"/>
      <c r="L91" s="1"/>
    </row>
    <row r="92" spans="1:12" ht="15" customHeight="1" x14ac:dyDescent="0.25">
      <c r="A92" s="178"/>
      <c r="B92" s="156"/>
      <c r="C92" s="706"/>
      <c r="D92" s="706"/>
      <c r="E92" s="706"/>
      <c r="F92" s="706"/>
      <c r="G92" s="706"/>
      <c r="H92" s="156"/>
      <c r="I92" s="156"/>
      <c r="J92" s="156"/>
      <c r="K92" s="157"/>
      <c r="L92" s="1"/>
    </row>
    <row r="93" spans="1:12" ht="15.75" thickBot="1" x14ac:dyDescent="0.3">
      <c r="A93" s="79"/>
      <c r="B93" s="80"/>
      <c r="C93" s="80"/>
      <c r="D93" s="80"/>
      <c r="E93" s="80"/>
      <c r="F93" s="80"/>
      <c r="G93" s="80"/>
      <c r="H93" s="80"/>
      <c r="I93" s="80"/>
      <c r="J93" s="80"/>
      <c r="K93" s="81"/>
      <c r="L93" s="1"/>
    </row>
    <row r="94" spans="1:12" ht="15.75" thickBot="1" x14ac:dyDescent="0.3">
      <c r="A94" s="1"/>
      <c r="B94" s="1"/>
      <c r="C94" s="1"/>
      <c r="D94" s="1"/>
      <c r="E94" s="1"/>
      <c r="F94" s="1"/>
      <c r="G94" s="1"/>
      <c r="H94" s="1"/>
      <c r="I94" s="1"/>
      <c r="J94" s="1"/>
      <c r="K94" s="1"/>
      <c r="L94" s="1"/>
    </row>
    <row r="95" spans="1:12" ht="15.75" customHeight="1" thickBot="1" x14ac:dyDescent="0.3">
      <c r="A95" s="923" t="s">
        <v>120</v>
      </c>
      <c r="B95" s="917" t="str">
        <f>DESCRIPCION!A22</f>
        <v>e</v>
      </c>
      <c r="C95" s="917"/>
      <c r="D95" s="917"/>
      <c r="E95" s="917"/>
      <c r="F95" s="917"/>
      <c r="G95" s="917"/>
      <c r="H95" s="918"/>
      <c r="I95" s="915" t="s">
        <v>341</v>
      </c>
      <c r="J95" s="916"/>
      <c r="K95" s="139" t="str">
        <f>IF(J102="x","EXTREMA",IF(J104="x","ALTA",IF(J106="x","MODERADA",IF(J108="x","BAJA",""))))</f>
        <v/>
      </c>
      <c r="L95" s="1"/>
    </row>
    <row r="96" spans="1:12" ht="16.5" thickBot="1" x14ac:dyDescent="0.3">
      <c r="A96" s="924"/>
      <c r="B96" s="919"/>
      <c r="C96" s="919"/>
      <c r="D96" s="919"/>
      <c r="E96" s="919"/>
      <c r="F96" s="919"/>
      <c r="G96" s="919"/>
      <c r="H96" s="920"/>
      <c r="I96" s="910" t="s">
        <v>342</v>
      </c>
      <c r="J96" s="911"/>
      <c r="K96" s="194" t="str">
        <f>'VALORACION RIESGOS INHERENTES'!K91</f>
        <v/>
      </c>
      <c r="L96" s="1"/>
    </row>
    <row r="97" spans="1:12" ht="16.5" thickBot="1" x14ac:dyDescent="0.3">
      <c r="A97" s="925"/>
      <c r="B97" s="910" t="s">
        <v>292</v>
      </c>
      <c r="C97" s="936"/>
      <c r="D97" s="936"/>
      <c r="E97" s="936"/>
      <c r="F97" s="936"/>
      <c r="G97" s="936"/>
      <c r="H97" s="936"/>
      <c r="I97" s="936"/>
      <c r="J97" s="911"/>
      <c r="K97" s="194" t="e">
        <f>'EVALUACIÓN SOLIDEZ CONTROLES'!H23</f>
        <v>#DIV/0!</v>
      </c>
      <c r="L97" s="1"/>
    </row>
    <row r="98" spans="1:12" ht="20.25" customHeight="1" thickBot="1" x14ac:dyDescent="0.3">
      <c r="A98" s="262" t="s">
        <v>122</v>
      </c>
      <c r="B98" s="263"/>
      <c r="C98" s="263"/>
      <c r="D98" s="264"/>
      <c r="E98" s="912"/>
      <c r="F98" s="913"/>
      <c r="G98" s="914"/>
      <c r="H98" s="738" t="s">
        <v>344</v>
      </c>
      <c r="I98" s="742"/>
      <c r="J98" s="743"/>
      <c r="K98" s="744"/>
      <c r="L98" s="1"/>
    </row>
    <row r="99" spans="1:12" ht="38.25" customHeight="1" x14ac:dyDescent="0.25">
      <c r="A99" s="178"/>
      <c r="B99" s="156"/>
      <c r="C99" s="179"/>
      <c r="D99" s="156"/>
      <c r="E99" s="156"/>
      <c r="F99" s="156"/>
      <c r="G99" s="156"/>
      <c r="H99" s="156"/>
      <c r="I99" s="156"/>
      <c r="J99" s="174"/>
      <c r="K99" s="175"/>
      <c r="L99" s="1"/>
    </row>
    <row r="100" spans="1:12" ht="39" customHeight="1" x14ac:dyDescent="0.25">
      <c r="A100" s="724" t="s">
        <v>122</v>
      </c>
      <c r="B100" s="156">
        <v>5</v>
      </c>
      <c r="C100" s="725"/>
      <c r="D100" s="704"/>
      <c r="E100" s="705"/>
      <c r="F100" s="705"/>
      <c r="G100" s="705"/>
      <c r="H100" s="156"/>
      <c r="I100" s="156"/>
      <c r="J100" s="719" t="s">
        <v>121</v>
      </c>
      <c r="K100" s="720"/>
      <c r="L100" s="1"/>
    </row>
    <row r="101" spans="1:12" x14ac:dyDescent="0.25">
      <c r="A101" s="724"/>
      <c r="B101" s="156" t="s">
        <v>124</v>
      </c>
      <c r="C101" s="726"/>
      <c r="D101" s="704"/>
      <c r="E101" s="705"/>
      <c r="F101" s="705"/>
      <c r="G101" s="705"/>
      <c r="H101" s="156"/>
      <c r="I101" s="156"/>
      <c r="J101" s="158"/>
      <c r="K101" s="159"/>
      <c r="L101" s="1"/>
    </row>
    <row r="102" spans="1:12" ht="27.75" x14ac:dyDescent="0.25">
      <c r="A102" s="724"/>
      <c r="B102" s="156">
        <v>4</v>
      </c>
      <c r="C102" s="727"/>
      <c r="D102" s="704"/>
      <c r="E102" s="704"/>
      <c r="F102" s="717"/>
      <c r="G102" s="705"/>
      <c r="H102" s="156"/>
      <c r="I102" s="156"/>
      <c r="J102" s="165" t="str">
        <f xml:space="preserve"> IF(OR(E100="X",F100="X",G100="x",F102="x",G102="X",F104="X",G104="X",G106="X" ),"x","")</f>
        <v/>
      </c>
      <c r="K102" s="159" t="s">
        <v>123</v>
      </c>
      <c r="L102" s="1"/>
    </row>
    <row r="103" spans="1:12" ht="27.75" x14ac:dyDescent="0.25">
      <c r="A103" s="724"/>
      <c r="B103" s="156" t="s">
        <v>126</v>
      </c>
      <c r="C103" s="728"/>
      <c r="D103" s="704"/>
      <c r="E103" s="704"/>
      <c r="F103" s="717"/>
      <c r="G103" s="705"/>
      <c r="H103" s="156"/>
      <c r="I103" s="156"/>
      <c r="J103" s="166"/>
      <c r="K103" s="159"/>
      <c r="L103" s="1"/>
    </row>
    <row r="104" spans="1:12" ht="27.75" x14ac:dyDescent="0.25">
      <c r="A104" s="724"/>
      <c r="B104" s="156">
        <v>3</v>
      </c>
      <c r="C104" s="707"/>
      <c r="D104" s="702"/>
      <c r="E104" s="703"/>
      <c r="F104" s="717"/>
      <c r="G104" s="705"/>
      <c r="H104" s="156"/>
      <c r="I104" s="156"/>
      <c r="J104" s="167" t="str">
        <f xml:space="preserve"> IF(OR(C100="X",D100="X",D102="x",E102="x",E104="X",F106="X",F108="X",G108="X" ),"x","")</f>
        <v/>
      </c>
      <c r="K104" s="159" t="s">
        <v>125</v>
      </c>
      <c r="L104" s="1"/>
    </row>
    <row r="105" spans="1:12" ht="27.75" x14ac:dyDescent="0.25">
      <c r="A105" s="724"/>
      <c r="B105" s="156" t="s">
        <v>128</v>
      </c>
      <c r="C105" s="718"/>
      <c r="D105" s="702"/>
      <c r="E105" s="704"/>
      <c r="F105" s="717"/>
      <c r="G105" s="705"/>
      <c r="H105" s="156"/>
      <c r="I105" s="156"/>
      <c r="J105" s="168"/>
      <c r="K105" s="159"/>
      <c r="L105" s="1"/>
    </row>
    <row r="106" spans="1:12" ht="27.75" x14ac:dyDescent="0.25">
      <c r="A106" s="724"/>
      <c r="B106" s="156">
        <v>2</v>
      </c>
      <c r="C106" s="707"/>
      <c r="D106" s="700"/>
      <c r="E106" s="701"/>
      <c r="F106" s="703"/>
      <c r="G106" s="705"/>
      <c r="H106" s="156"/>
      <c r="I106" s="156"/>
      <c r="J106" s="169" t="str">
        <f xml:space="preserve"> IF(OR(C102="X",D104="X",E108="x",E106="x" ),"x","")</f>
        <v/>
      </c>
      <c r="K106" s="159" t="s">
        <v>127</v>
      </c>
      <c r="L106" s="1"/>
    </row>
    <row r="107" spans="1:12" ht="27.75" x14ac:dyDescent="0.25">
      <c r="A107" s="724"/>
      <c r="B107" s="156" t="s">
        <v>250</v>
      </c>
      <c r="C107" s="718"/>
      <c r="D107" s="700"/>
      <c r="E107" s="702"/>
      <c r="F107" s="704"/>
      <c r="G107" s="705"/>
      <c r="H107" s="156"/>
      <c r="I107" s="156"/>
      <c r="J107" s="168"/>
      <c r="K107" s="159"/>
      <c r="L107" s="1"/>
    </row>
    <row r="108" spans="1:12" ht="27.75" x14ac:dyDescent="0.25">
      <c r="A108" s="724"/>
      <c r="B108" s="156">
        <v>1</v>
      </c>
      <c r="C108" s="707"/>
      <c r="D108" s="709"/>
      <c r="E108" s="711"/>
      <c r="F108" s="713"/>
      <c r="G108" s="715"/>
      <c r="H108" s="156"/>
      <c r="I108" s="156"/>
      <c r="J108" s="170" t="str">
        <f xml:space="preserve"> IF(OR(C104="X",C106="X",C108="x",D106="x",D108="x" ),"x","")</f>
        <v/>
      </c>
      <c r="K108" s="159" t="s">
        <v>129</v>
      </c>
      <c r="L108" s="1"/>
    </row>
    <row r="109" spans="1:12" x14ac:dyDescent="0.25">
      <c r="A109" s="724"/>
      <c r="B109" s="156" t="s">
        <v>130</v>
      </c>
      <c r="C109" s="708"/>
      <c r="D109" s="710"/>
      <c r="E109" s="712"/>
      <c r="F109" s="714"/>
      <c r="G109" s="716"/>
      <c r="H109" s="156"/>
      <c r="I109" s="156"/>
      <c r="J109" s="156"/>
      <c r="K109" s="157"/>
      <c r="L109" s="1"/>
    </row>
    <row r="110" spans="1:12" x14ac:dyDescent="0.25">
      <c r="A110" s="178"/>
      <c r="B110" s="156"/>
      <c r="C110" s="156">
        <v>1</v>
      </c>
      <c r="D110" s="156">
        <v>2</v>
      </c>
      <c r="E110" s="156">
        <v>3</v>
      </c>
      <c r="F110" s="156">
        <v>4</v>
      </c>
      <c r="G110" s="156">
        <v>5</v>
      </c>
      <c r="H110" s="156"/>
      <c r="I110" s="156"/>
      <c r="J110" s="156"/>
      <c r="K110" s="157"/>
      <c r="L110" s="1"/>
    </row>
    <row r="111" spans="1:12" x14ac:dyDescent="0.25">
      <c r="A111" s="178"/>
      <c r="B111" s="156"/>
      <c r="C111" s="156" t="s">
        <v>131</v>
      </c>
      <c r="D111" s="156" t="s">
        <v>132</v>
      </c>
      <c r="E111" s="156" t="s">
        <v>133</v>
      </c>
      <c r="F111" s="156" t="s">
        <v>134</v>
      </c>
      <c r="G111" s="156" t="s">
        <v>135</v>
      </c>
      <c r="H111" s="156"/>
      <c r="I111" s="156"/>
      <c r="J111" s="156"/>
      <c r="K111" s="157"/>
      <c r="L111" s="1"/>
    </row>
    <row r="112" spans="1:12" ht="15" customHeight="1" x14ac:dyDescent="0.25">
      <c r="A112" s="178"/>
      <c r="B112" s="156"/>
      <c r="C112" s="706" t="s">
        <v>136</v>
      </c>
      <c r="D112" s="706"/>
      <c r="E112" s="706"/>
      <c r="F112" s="706"/>
      <c r="G112" s="706"/>
      <c r="H112" s="156"/>
      <c r="I112" s="156"/>
      <c r="J112" s="156"/>
      <c r="K112" s="157"/>
      <c r="L112" s="1"/>
    </row>
    <row r="113" spans="1:12" ht="15" customHeight="1" x14ac:dyDescent="0.25">
      <c r="A113" s="178"/>
      <c r="B113" s="156"/>
      <c r="C113" s="706"/>
      <c r="D113" s="706"/>
      <c r="E113" s="706"/>
      <c r="F113" s="706"/>
      <c r="G113" s="706"/>
      <c r="H113" s="156"/>
      <c r="I113" s="156"/>
      <c r="J113" s="156"/>
      <c r="K113" s="157"/>
      <c r="L113" s="1"/>
    </row>
    <row r="114" spans="1:12" ht="15.75" thickBot="1" x14ac:dyDescent="0.3">
      <c r="A114" s="79"/>
      <c r="B114" s="80"/>
      <c r="C114" s="80"/>
      <c r="D114" s="80"/>
      <c r="E114" s="80"/>
      <c r="F114" s="80"/>
      <c r="G114" s="80"/>
      <c r="H114" s="80"/>
      <c r="I114" s="80"/>
      <c r="J114" s="80"/>
      <c r="K114" s="81"/>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23" t="s">
        <v>120</v>
      </c>
      <c r="B116" s="917" t="str">
        <f>DESCRIPCION!A25</f>
        <v>f</v>
      </c>
      <c r="C116" s="917"/>
      <c r="D116" s="917"/>
      <c r="E116" s="917"/>
      <c r="F116" s="917"/>
      <c r="G116" s="917"/>
      <c r="H116" s="918"/>
      <c r="I116" s="915" t="s">
        <v>341</v>
      </c>
      <c r="J116" s="916"/>
      <c r="K116" s="139" t="str">
        <f>IF(J123="x","EXTREMA",IF(J125="x","ALTA",IF(J127="x","MODERADA",IF(J129="x","BAJA",""))))</f>
        <v/>
      </c>
      <c r="L116" s="1"/>
    </row>
    <row r="117" spans="1:12" ht="16.5" thickBot="1" x14ac:dyDescent="0.3">
      <c r="A117" s="924"/>
      <c r="B117" s="919"/>
      <c r="C117" s="919"/>
      <c r="D117" s="919"/>
      <c r="E117" s="919"/>
      <c r="F117" s="919"/>
      <c r="G117" s="919"/>
      <c r="H117" s="920"/>
      <c r="I117" s="910" t="s">
        <v>342</v>
      </c>
      <c r="J117" s="911"/>
      <c r="K117" s="194" t="str">
        <f>'VALORACION RIESGOS INHERENTES'!K111</f>
        <v/>
      </c>
      <c r="L117" s="1"/>
    </row>
    <row r="118" spans="1:12" ht="16.5" thickBot="1" x14ac:dyDescent="0.3">
      <c r="A118" s="925"/>
      <c r="B118" s="738" t="s">
        <v>292</v>
      </c>
      <c r="C118" s="739"/>
      <c r="D118" s="739"/>
      <c r="E118" s="739"/>
      <c r="F118" s="739"/>
      <c r="G118" s="739"/>
      <c r="H118" s="739"/>
      <c r="I118" s="739"/>
      <c r="J118" s="742"/>
      <c r="K118" s="194" t="str">
        <f>'EVALUACIÓN SOLIDEZ CONTROLES'!H27</f>
        <v xml:space="preserve"> </v>
      </c>
      <c r="L118" s="1"/>
    </row>
    <row r="119" spans="1:12" ht="17.25" customHeight="1" thickBot="1" x14ac:dyDescent="0.3">
      <c r="A119" s="262" t="s">
        <v>122</v>
      </c>
      <c r="B119" s="263"/>
      <c r="C119" s="263"/>
      <c r="D119" s="264"/>
      <c r="E119" s="912"/>
      <c r="F119" s="913"/>
      <c r="G119" s="914"/>
      <c r="H119" s="738" t="s">
        <v>344</v>
      </c>
      <c r="I119" s="742"/>
      <c r="J119" s="743"/>
      <c r="K119" s="744"/>
      <c r="L119" s="1"/>
    </row>
    <row r="120" spans="1:12" ht="39.75" customHeight="1" x14ac:dyDescent="0.25">
      <c r="A120" s="178"/>
      <c r="B120" s="156"/>
      <c r="C120" s="179"/>
      <c r="D120" s="156"/>
      <c r="E120" s="156"/>
      <c r="F120" s="156"/>
      <c r="G120" s="156"/>
      <c r="H120" s="156"/>
      <c r="I120" s="156"/>
      <c r="J120" s="61"/>
      <c r="K120" s="71"/>
      <c r="L120" s="1"/>
    </row>
    <row r="121" spans="1:12" ht="15" customHeight="1" x14ac:dyDescent="0.25">
      <c r="A121" s="724" t="s">
        <v>122</v>
      </c>
      <c r="B121" s="156">
        <v>5</v>
      </c>
      <c r="C121" s="745"/>
      <c r="D121" s="736"/>
      <c r="E121" s="737"/>
      <c r="F121" s="737"/>
      <c r="G121" s="737"/>
      <c r="H121" s="192"/>
      <c r="I121" s="156"/>
      <c r="J121" s="719" t="s">
        <v>121</v>
      </c>
      <c r="K121" s="720"/>
      <c r="L121" s="1"/>
    </row>
    <row r="122" spans="1:12" ht="33" x14ac:dyDescent="0.25">
      <c r="A122" s="724"/>
      <c r="B122" s="156" t="s">
        <v>124</v>
      </c>
      <c r="C122" s="746"/>
      <c r="D122" s="736"/>
      <c r="E122" s="737"/>
      <c r="F122" s="737"/>
      <c r="G122" s="737"/>
      <c r="H122" s="192"/>
      <c r="I122" s="156"/>
      <c r="J122" s="158"/>
      <c r="K122" s="159"/>
      <c r="L122" s="1"/>
    </row>
    <row r="123" spans="1:12" ht="33" x14ac:dyDescent="0.25">
      <c r="A123" s="724"/>
      <c r="B123" s="156">
        <v>4</v>
      </c>
      <c r="C123" s="747"/>
      <c r="D123" s="736"/>
      <c r="E123" s="736"/>
      <c r="F123" s="749"/>
      <c r="G123" s="737"/>
      <c r="H123" s="192"/>
      <c r="I123" s="156"/>
      <c r="J123" s="165" t="str">
        <f xml:space="preserve"> IF(OR(E121="X",F121="X",G121="x",F123="x",G123="X",F125="X",G125="X",G127="X" ),"x","")</f>
        <v/>
      </c>
      <c r="K123" s="159" t="s">
        <v>123</v>
      </c>
      <c r="L123" s="1"/>
    </row>
    <row r="124" spans="1:12" ht="33" x14ac:dyDescent="0.25">
      <c r="A124" s="724"/>
      <c r="B124" s="156" t="s">
        <v>126</v>
      </c>
      <c r="C124" s="748"/>
      <c r="D124" s="736"/>
      <c r="E124" s="736"/>
      <c r="F124" s="749"/>
      <c r="G124" s="737"/>
      <c r="H124" s="192"/>
      <c r="I124" s="156"/>
      <c r="J124" s="166"/>
      <c r="K124" s="159"/>
      <c r="L124" s="1"/>
    </row>
    <row r="125" spans="1:12" ht="33" x14ac:dyDescent="0.25">
      <c r="A125" s="724"/>
      <c r="B125" s="156">
        <v>3</v>
      </c>
      <c r="C125" s="750"/>
      <c r="D125" s="734"/>
      <c r="E125" s="735"/>
      <c r="F125" s="749"/>
      <c r="G125" s="737"/>
      <c r="H125" s="192"/>
      <c r="I125" s="156"/>
      <c r="J125" s="167" t="str">
        <f xml:space="preserve"> IF(OR(C121="X",D121="X",D123="x",E123="x",E125="X",F127="X",F129="X",G129="X" ),"x","")</f>
        <v/>
      </c>
      <c r="K125" s="159" t="s">
        <v>125</v>
      </c>
      <c r="L125" s="1"/>
    </row>
    <row r="126" spans="1:12" ht="33" x14ac:dyDescent="0.25">
      <c r="A126" s="724"/>
      <c r="B126" s="156" t="s">
        <v>128</v>
      </c>
      <c r="C126" s="751"/>
      <c r="D126" s="734"/>
      <c r="E126" s="736"/>
      <c r="F126" s="749"/>
      <c r="G126" s="737"/>
      <c r="H126" s="192"/>
      <c r="I126" s="156"/>
      <c r="J126" s="168"/>
      <c r="K126" s="159"/>
      <c r="L126" s="1"/>
    </row>
    <row r="127" spans="1:12" ht="33" x14ac:dyDescent="0.25">
      <c r="A127" s="724"/>
      <c r="B127" s="156">
        <v>2</v>
      </c>
      <c r="C127" s="750"/>
      <c r="D127" s="732"/>
      <c r="E127" s="733"/>
      <c r="F127" s="735"/>
      <c r="G127" s="737"/>
      <c r="H127" s="192"/>
      <c r="I127" s="156"/>
      <c r="J127" s="169" t="str">
        <f xml:space="preserve"> IF(OR(C123="X",D125="X",E127="x",E129="x" ),"x","")</f>
        <v/>
      </c>
      <c r="K127" s="159" t="s">
        <v>127</v>
      </c>
      <c r="L127" s="1"/>
    </row>
    <row r="128" spans="1:12" ht="33" x14ac:dyDescent="0.25">
      <c r="A128" s="724"/>
      <c r="B128" s="156" t="s">
        <v>250</v>
      </c>
      <c r="C128" s="751"/>
      <c r="D128" s="732"/>
      <c r="E128" s="734"/>
      <c r="F128" s="736"/>
      <c r="G128" s="737"/>
      <c r="H128" s="192"/>
      <c r="I128" s="156"/>
      <c r="J128" s="168"/>
      <c r="K128" s="159"/>
      <c r="L128" s="1"/>
    </row>
    <row r="129" spans="1:12" ht="33" x14ac:dyDescent="0.25">
      <c r="A129" s="724"/>
      <c r="B129" s="156">
        <v>1</v>
      </c>
      <c r="C129" s="750"/>
      <c r="D129" s="753"/>
      <c r="E129" s="755"/>
      <c r="F129" s="757"/>
      <c r="G129" s="759"/>
      <c r="H129" s="192"/>
      <c r="I129" s="156"/>
      <c r="J129" s="170" t="str">
        <f xml:space="preserve"> IF(OR(C125="X",C127="X",D127="x",C129="x",D129="x" ),"x","")</f>
        <v/>
      </c>
      <c r="K129" s="159" t="s">
        <v>129</v>
      </c>
      <c r="L129" s="1"/>
    </row>
    <row r="130" spans="1:12" ht="33" x14ac:dyDescent="0.25">
      <c r="A130" s="724"/>
      <c r="B130" s="156" t="s">
        <v>130</v>
      </c>
      <c r="C130" s="752"/>
      <c r="D130" s="754"/>
      <c r="E130" s="756"/>
      <c r="F130" s="758"/>
      <c r="G130" s="760"/>
      <c r="H130" s="192"/>
      <c r="I130" s="156"/>
      <c r="J130" s="156"/>
      <c r="K130" s="157"/>
      <c r="L130" s="1"/>
    </row>
    <row r="131" spans="1:12" x14ac:dyDescent="0.25">
      <c r="A131" s="178"/>
      <c r="B131" s="156"/>
      <c r="C131" s="156">
        <v>1</v>
      </c>
      <c r="D131" s="156">
        <v>2</v>
      </c>
      <c r="E131" s="156">
        <v>3</v>
      </c>
      <c r="F131" s="156">
        <v>4</v>
      </c>
      <c r="G131" s="156">
        <v>5</v>
      </c>
      <c r="H131" s="156"/>
      <c r="I131" s="156"/>
      <c r="J131" s="156"/>
      <c r="K131" s="157"/>
      <c r="L131" s="1"/>
    </row>
    <row r="132" spans="1:12" x14ac:dyDescent="0.25">
      <c r="A132" s="178"/>
      <c r="B132" s="156"/>
      <c r="C132" s="156" t="s">
        <v>131</v>
      </c>
      <c r="D132" s="156" t="s">
        <v>132</v>
      </c>
      <c r="E132" s="156" t="s">
        <v>133</v>
      </c>
      <c r="F132" s="156" t="s">
        <v>134</v>
      </c>
      <c r="G132" s="156" t="s">
        <v>135</v>
      </c>
      <c r="H132" s="156"/>
      <c r="I132" s="156"/>
      <c r="J132" s="156"/>
      <c r="K132" s="157"/>
      <c r="L132" s="1"/>
    </row>
    <row r="133" spans="1:12" ht="15" customHeight="1" x14ac:dyDescent="0.25">
      <c r="A133" s="178"/>
      <c r="B133" s="156"/>
      <c r="C133" s="706" t="s">
        <v>136</v>
      </c>
      <c r="D133" s="706"/>
      <c r="E133" s="706"/>
      <c r="F133" s="706"/>
      <c r="G133" s="706"/>
      <c r="H133" s="156"/>
      <c r="I133" s="156"/>
      <c r="J133" s="156"/>
      <c r="K133" s="157"/>
      <c r="L133" s="1"/>
    </row>
    <row r="134" spans="1:12" ht="15" customHeight="1" x14ac:dyDescent="0.25">
      <c r="A134" s="178"/>
      <c r="B134" s="156"/>
      <c r="C134" s="706"/>
      <c r="D134" s="706"/>
      <c r="E134" s="706"/>
      <c r="F134" s="706"/>
      <c r="G134" s="706"/>
      <c r="H134" s="156"/>
      <c r="I134" s="156"/>
      <c r="J134" s="156"/>
      <c r="K134" s="157"/>
      <c r="L134" s="1"/>
    </row>
    <row r="135" spans="1:12" ht="15.75" thickBot="1" x14ac:dyDescent="0.3">
      <c r="A135" s="79"/>
      <c r="B135" s="80"/>
      <c r="C135" s="80"/>
      <c r="D135" s="80"/>
      <c r="E135" s="80"/>
      <c r="F135" s="80"/>
      <c r="G135" s="80"/>
      <c r="H135" s="80"/>
      <c r="I135" s="80"/>
      <c r="J135" s="80"/>
      <c r="K135" s="81"/>
      <c r="L135" s="1"/>
    </row>
    <row r="136" spans="1:12" ht="15.75" thickBot="1" x14ac:dyDescent="0.3">
      <c r="A136" s="1"/>
      <c r="B136" s="1"/>
      <c r="C136" s="1"/>
      <c r="D136" s="1"/>
      <c r="E136" s="1"/>
      <c r="F136" s="1"/>
      <c r="G136" s="1"/>
      <c r="H136" s="1"/>
      <c r="I136" s="1"/>
      <c r="J136" s="1"/>
      <c r="K136" s="1"/>
      <c r="L136" s="1"/>
    </row>
    <row r="137" spans="1:12" ht="16.5" customHeight="1" thickBot="1" x14ac:dyDescent="0.3">
      <c r="A137" s="923" t="s">
        <v>120</v>
      </c>
      <c r="B137" s="921" t="str">
        <f>DESCRIPCION!A28</f>
        <v>g</v>
      </c>
      <c r="C137" s="917"/>
      <c r="D137" s="917"/>
      <c r="E137" s="917"/>
      <c r="F137" s="917"/>
      <c r="G137" s="917"/>
      <c r="H137" s="918"/>
      <c r="I137" s="915" t="s">
        <v>341</v>
      </c>
      <c r="J137" s="916"/>
      <c r="K137" s="139" t="str">
        <f>IF(J144="x","EXTREMA",IF(J146="x","ALTA",IF(J148="x","MODERADA",IF(J150="x","BAJA",""))))</f>
        <v/>
      </c>
      <c r="L137" s="1"/>
    </row>
    <row r="138" spans="1:12" ht="16.5" thickBot="1" x14ac:dyDescent="0.3">
      <c r="A138" s="924"/>
      <c r="B138" s="922"/>
      <c r="C138" s="919"/>
      <c r="D138" s="919"/>
      <c r="E138" s="919"/>
      <c r="F138" s="919"/>
      <c r="G138" s="919"/>
      <c r="H138" s="920"/>
      <c r="I138" s="910" t="s">
        <v>342</v>
      </c>
      <c r="J138" s="911"/>
      <c r="K138" s="194" t="str">
        <f>'VALORACION RIESGOS INHERENTES'!K131</f>
        <v/>
      </c>
      <c r="L138" s="1"/>
    </row>
    <row r="139" spans="1:12" ht="16.5" thickBot="1" x14ac:dyDescent="0.3">
      <c r="A139" s="925"/>
      <c r="B139" s="738" t="s">
        <v>292</v>
      </c>
      <c r="C139" s="739"/>
      <c r="D139" s="739"/>
      <c r="E139" s="739"/>
      <c r="F139" s="739"/>
      <c r="G139" s="739"/>
      <c r="H139" s="739"/>
      <c r="I139" s="739"/>
      <c r="J139" s="742"/>
      <c r="K139" s="193" t="e">
        <f>'EVALUACIÓN SOLIDEZ CONTROLES'!H31</f>
        <v>#DIV/0!</v>
      </c>
      <c r="L139" s="1"/>
    </row>
    <row r="140" spans="1:12" ht="18" customHeight="1" thickBot="1" x14ac:dyDescent="0.3">
      <c r="A140" s="262" t="s">
        <v>122</v>
      </c>
      <c r="B140" s="263"/>
      <c r="C140" s="263"/>
      <c r="D140" s="264"/>
      <c r="E140" s="912"/>
      <c r="F140" s="913"/>
      <c r="G140" s="914"/>
      <c r="H140" s="738" t="s">
        <v>344</v>
      </c>
      <c r="I140" s="742"/>
      <c r="J140" s="743"/>
      <c r="K140" s="744"/>
      <c r="L140" s="1"/>
    </row>
    <row r="141" spans="1:12" ht="42" customHeight="1" x14ac:dyDescent="0.25">
      <c r="A141" s="178"/>
      <c r="B141" s="156"/>
      <c r="C141" s="179"/>
      <c r="D141" s="156"/>
      <c r="E141" s="156"/>
      <c r="F141" s="156"/>
      <c r="G141" s="156"/>
      <c r="H141" s="156"/>
      <c r="I141" s="156"/>
      <c r="J141" s="174"/>
      <c r="K141" s="175"/>
      <c r="L141" s="1"/>
    </row>
    <row r="142" spans="1:12" ht="41.25" customHeight="1" x14ac:dyDescent="0.25">
      <c r="A142" s="724" t="s">
        <v>122</v>
      </c>
      <c r="B142" s="156">
        <v>5</v>
      </c>
      <c r="C142" s="725"/>
      <c r="D142" s="704"/>
      <c r="E142" s="705"/>
      <c r="F142" s="705"/>
      <c r="G142" s="705"/>
      <c r="H142" s="156"/>
      <c r="I142" s="156"/>
      <c r="J142" s="719" t="s">
        <v>121</v>
      </c>
      <c r="K142" s="720"/>
      <c r="L142" s="1"/>
    </row>
    <row r="143" spans="1:12" x14ac:dyDescent="0.25">
      <c r="A143" s="724"/>
      <c r="B143" s="156" t="s">
        <v>124</v>
      </c>
      <c r="C143" s="726"/>
      <c r="D143" s="704"/>
      <c r="E143" s="705"/>
      <c r="F143" s="705"/>
      <c r="G143" s="705"/>
      <c r="H143" s="156"/>
      <c r="I143" s="156"/>
      <c r="J143" s="158"/>
      <c r="K143" s="159"/>
      <c r="L143" s="1"/>
    </row>
    <row r="144" spans="1:12" ht="27.75" x14ac:dyDescent="0.25">
      <c r="A144" s="724"/>
      <c r="B144" s="156">
        <v>4</v>
      </c>
      <c r="C144" s="727"/>
      <c r="D144" s="704"/>
      <c r="E144" s="704"/>
      <c r="F144" s="717"/>
      <c r="G144" s="705"/>
      <c r="H144" s="156"/>
      <c r="I144" s="156"/>
      <c r="J144" s="165" t="str">
        <f xml:space="preserve"> IF(OR(E142="X",F142="X",G142="x",F144="x",G144="X",F146="X",G146="X",G148="X" ),"x","")</f>
        <v/>
      </c>
      <c r="K144" s="159" t="s">
        <v>123</v>
      </c>
      <c r="L144" s="1"/>
    </row>
    <row r="145" spans="1:12" ht="27.75" x14ac:dyDescent="0.25">
      <c r="A145" s="724"/>
      <c r="B145" s="156" t="s">
        <v>126</v>
      </c>
      <c r="C145" s="728"/>
      <c r="D145" s="704"/>
      <c r="E145" s="704"/>
      <c r="F145" s="717"/>
      <c r="G145" s="705"/>
      <c r="H145" s="156"/>
      <c r="I145" s="156"/>
      <c r="J145" s="166"/>
      <c r="K145" s="159"/>
      <c r="L145" s="1"/>
    </row>
    <row r="146" spans="1:12" ht="27.75" x14ac:dyDescent="0.25">
      <c r="A146" s="724"/>
      <c r="B146" s="156">
        <v>3</v>
      </c>
      <c r="C146" s="707"/>
      <c r="D146" s="702"/>
      <c r="E146" s="703"/>
      <c r="F146" s="717"/>
      <c r="G146" s="705"/>
      <c r="H146" s="156"/>
      <c r="I146" s="156"/>
      <c r="J146" s="167" t="str">
        <f xml:space="preserve"> IF(OR(C142="X",D142="X",D144="x",E144="x",E146="X",F148="X",F150="X",G150="X" ),"x","")</f>
        <v/>
      </c>
      <c r="K146" s="159" t="s">
        <v>125</v>
      </c>
      <c r="L146" s="1"/>
    </row>
    <row r="147" spans="1:12" ht="27.75" x14ac:dyDescent="0.25">
      <c r="A147" s="724"/>
      <c r="B147" s="156" t="s">
        <v>128</v>
      </c>
      <c r="C147" s="718"/>
      <c r="D147" s="702"/>
      <c r="E147" s="704"/>
      <c r="F147" s="717"/>
      <c r="G147" s="705"/>
      <c r="H147" s="156"/>
      <c r="I147" s="156"/>
      <c r="J147" s="168"/>
      <c r="K147" s="159"/>
      <c r="L147" s="1"/>
    </row>
    <row r="148" spans="1:12" ht="27.75" x14ac:dyDescent="0.25">
      <c r="A148" s="724"/>
      <c r="B148" s="156">
        <v>2</v>
      </c>
      <c r="C148" s="707"/>
      <c r="D148" s="700"/>
      <c r="E148" s="701"/>
      <c r="F148" s="703"/>
      <c r="G148" s="705"/>
      <c r="H148" s="156"/>
      <c r="I148" s="156"/>
      <c r="J148" s="169" t="str">
        <f xml:space="preserve"> IF(OR(C144="X",D146="X",E148="x",E150="x" ),"x","")</f>
        <v/>
      </c>
      <c r="K148" s="159" t="s">
        <v>127</v>
      </c>
      <c r="L148" s="1"/>
    </row>
    <row r="149" spans="1:12" ht="27.75" x14ac:dyDescent="0.25">
      <c r="A149" s="724"/>
      <c r="B149" s="156" t="s">
        <v>250</v>
      </c>
      <c r="C149" s="718"/>
      <c r="D149" s="700"/>
      <c r="E149" s="702"/>
      <c r="F149" s="704"/>
      <c r="G149" s="705"/>
      <c r="H149" s="156"/>
      <c r="I149" s="156"/>
      <c r="J149" s="168"/>
      <c r="K149" s="159"/>
      <c r="L149" s="1"/>
    </row>
    <row r="150" spans="1:12" ht="27.75" x14ac:dyDescent="0.25">
      <c r="A150" s="724"/>
      <c r="B150" s="156">
        <v>1</v>
      </c>
      <c r="C150" s="707"/>
      <c r="D150" s="709"/>
      <c r="E150" s="711"/>
      <c r="F150" s="713"/>
      <c r="G150" s="715"/>
      <c r="H150" s="156"/>
      <c r="I150" s="156"/>
      <c r="J150" s="170" t="str">
        <f xml:space="preserve"> IF(OR(C146="X",C148="X",C150="x",D148="x",D150="x" ),"x","")</f>
        <v/>
      </c>
      <c r="K150" s="159" t="s">
        <v>129</v>
      </c>
      <c r="L150" s="1"/>
    </row>
    <row r="151" spans="1:12" x14ac:dyDescent="0.25">
      <c r="A151" s="724"/>
      <c r="B151" s="156" t="s">
        <v>130</v>
      </c>
      <c r="C151" s="708"/>
      <c r="D151" s="710"/>
      <c r="E151" s="712"/>
      <c r="F151" s="714"/>
      <c r="G151" s="716"/>
      <c r="H151" s="156"/>
      <c r="I151" s="156"/>
      <c r="J151" s="156"/>
      <c r="K151" s="157"/>
      <c r="L151" s="1"/>
    </row>
    <row r="152" spans="1:12" x14ac:dyDescent="0.25">
      <c r="A152" s="178"/>
      <c r="B152" s="156"/>
      <c r="C152" s="156">
        <v>1</v>
      </c>
      <c r="D152" s="156">
        <v>2</v>
      </c>
      <c r="E152" s="156">
        <v>3</v>
      </c>
      <c r="F152" s="156">
        <v>4</v>
      </c>
      <c r="G152" s="156">
        <v>5</v>
      </c>
      <c r="H152" s="156"/>
      <c r="I152" s="156"/>
      <c r="J152" s="156"/>
      <c r="K152" s="157"/>
      <c r="L152" s="1"/>
    </row>
    <row r="153" spans="1:12" x14ac:dyDescent="0.25">
      <c r="A153" s="178"/>
      <c r="B153" s="156"/>
      <c r="C153" s="156" t="s">
        <v>131</v>
      </c>
      <c r="D153" s="156" t="s">
        <v>132</v>
      </c>
      <c r="E153" s="156" t="s">
        <v>133</v>
      </c>
      <c r="F153" s="156" t="s">
        <v>134</v>
      </c>
      <c r="G153" s="156" t="s">
        <v>135</v>
      </c>
      <c r="H153" s="156"/>
      <c r="I153" s="156"/>
      <c r="J153" s="156"/>
      <c r="K153" s="157"/>
      <c r="L153" s="1"/>
    </row>
    <row r="154" spans="1:12" ht="15" customHeight="1" x14ac:dyDescent="0.25">
      <c r="A154" s="178"/>
      <c r="B154" s="156"/>
      <c r="C154" s="706" t="s">
        <v>136</v>
      </c>
      <c r="D154" s="706"/>
      <c r="E154" s="706"/>
      <c r="F154" s="706"/>
      <c r="G154" s="706"/>
      <c r="H154" s="156"/>
      <c r="I154" s="156"/>
      <c r="J154" s="156"/>
      <c r="K154" s="157"/>
      <c r="L154" s="1"/>
    </row>
    <row r="155" spans="1:12" ht="15" customHeight="1" x14ac:dyDescent="0.25">
      <c r="A155" s="178"/>
      <c r="B155" s="156"/>
      <c r="C155" s="706"/>
      <c r="D155" s="706"/>
      <c r="E155" s="706"/>
      <c r="F155" s="706"/>
      <c r="G155" s="706"/>
      <c r="H155" s="156"/>
      <c r="I155" s="156"/>
      <c r="J155" s="156"/>
      <c r="K155" s="157"/>
      <c r="L155" s="1"/>
    </row>
    <row r="156" spans="1:12" ht="15.75" thickBot="1" x14ac:dyDescent="0.3">
      <c r="A156" s="180"/>
      <c r="B156" s="181"/>
      <c r="C156" s="181"/>
      <c r="D156" s="181"/>
      <c r="E156" s="181"/>
      <c r="F156" s="181"/>
      <c r="G156" s="181"/>
      <c r="H156" s="181"/>
      <c r="I156" s="181"/>
      <c r="J156" s="181"/>
      <c r="K156" s="18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23" t="s">
        <v>120</v>
      </c>
      <c r="B158" s="917" t="str">
        <f>DESCRIPCION!A31</f>
        <v>h</v>
      </c>
      <c r="C158" s="917"/>
      <c r="D158" s="917"/>
      <c r="E158" s="917"/>
      <c r="F158" s="917"/>
      <c r="G158" s="917"/>
      <c r="H158" s="918"/>
      <c r="I158" s="915" t="s">
        <v>341</v>
      </c>
      <c r="J158" s="916"/>
      <c r="K158" s="139" t="str">
        <f>IF(J165="x","EXTREMA",IF(J167="x","ALTA",IF(J169="x","MODERADA",IF(J171="x","BAJA",""))))</f>
        <v/>
      </c>
      <c r="L158" s="1"/>
    </row>
    <row r="159" spans="1:12" ht="16.5" thickBot="1" x14ac:dyDescent="0.3">
      <c r="A159" s="924"/>
      <c r="B159" s="919"/>
      <c r="C159" s="919"/>
      <c r="D159" s="919"/>
      <c r="E159" s="919"/>
      <c r="F159" s="919"/>
      <c r="G159" s="919"/>
      <c r="H159" s="920"/>
      <c r="I159" s="910" t="s">
        <v>342</v>
      </c>
      <c r="J159" s="911"/>
      <c r="K159" s="193" t="str">
        <f>'VALORACION RIESGOS INHERENTES'!K151</f>
        <v/>
      </c>
      <c r="L159" s="1"/>
    </row>
    <row r="160" spans="1:12" ht="15.75" customHeight="1" thickBot="1" x14ac:dyDescent="0.3">
      <c r="A160" s="925"/>
      <c r="B160" s="738" t="s">
        <v>292</v>
      </c>
      <c r="C160" s="739"/>
      <c r="D160" s="739"/>
      <c r="E160" s="739"/>
      <c r="F160" s="739"/>
      <c r="G160" s="739"/>
      <c r="H160" s="739"/>
      <c r="I160" s="739"/>
      <c r="J160" s="742"/>
      <c r="K160" s="193" t="e">
        <f>'EVALUACIÓN SOLIDEZ CONTROLES'!H35</f>
        <v>#DIV/0!</v>
      </c>
      <c r="L160" s="1"/>
    </row>
    <row r="161" spans="1:12" ht="15.75" customHeight="1" thickBot="1" x14ac:dyDescent="0.3">
      <c r="A161" s="262" t="s">
        <v>122</v>
      </c>
      <c r="B161" s="263"/>
      <c r="C161" s="263"/>
      <c r="D161" s="264"/>
      <c r="E161" s="912"/>
      <c r="F161" s="913"/>
      <c r="G161" s="914"/>
      <c r="H161" s="738" t="s">
        <v>344</v>
      </c>
      <c r="I161" s="742"/>
      <c r="J161" s="743"/>
      <c r="K161" s="744"/>
      <c r="L161" s="1"/>
    </row>
    <row r="162" spans="1:12" ht="44.25" customHeight="1" x14ac:dyDescent="0.25">
      <c r="A162" s="178"/>
      <c r="B162" s="156"/>
      <c r="C162" s="179"/>
      <c r="D162" s="156"/>
      <c r="E162" s="156"/>
      <c r="F162" s="156"/>
      <c r="G162" s="156"/>
      <c r="H162" s="156"/>
      <c r="I162" s="156"/>
      <c r="J162" s="174"/>
      <c r="K162" s="175"/>
      <c r="L162" s="1"/>
    </row>
    <row r="163" spans="1:12" ht="54" customHeight="1" x14ac:dyDescent="0.25">
      <c r="A163" s="724" t="s">
        <v>122</v>
      </c>
      <c r="B163" s="156">
        <v>5</v>
      </c>
      <c r="C163" s="725"/>
      <c r="D163" s="704"/>
      <c r="E163" s="705"/>
      <c r="F163" s="705"/>
      <c r="G163" s="705"/>
      <c r="H163" s="156"/>
      <c r="I163" s="156"/>
      <c r="J163" s="719" t="s">
        <v>121</v>
      </c>
      <c r="K163" s="720"/>
      <c r="L163" s="1"/>
    </row>
    <row r="164" spans="1:12" x14ac:dyDescent="0.25">
      <c r="A164" s="724"/>
      <c r="B164" s="156" t="s">
        <v>124</v>
      </c>
      <c r="C164" s="726"/>
      <c r="D164" s="704"/>
      <c r="E164" s="705"/>
      <c r="F164" s="705"/>
      <c r="G164" s="705"/>
      <c r="H164" s="156"/>
      <c r="I164" s="156"/>
      <c r="J164" s="158"/>
      <c r="K164" s="159"/>
      <c r="L164" s="1"/>
    </row>
    <row r="165" spans="1:12" ht="27.75" x14ac:dyDescent="0.25">
      <c r="A165" s="724"/>
      <c r="B165" s="156">
        <v>4</v>
      </c>
      <c r="C165" s="727"/>
      <c r="D165" s="704"/>
      <c r="E165" s="704"/>
      <c r="F165" s="717"/>
      <c r="G165" s="705"/>
      <c r="H165" s="156"/>
      <c r="I165" s="156"/>
      <c r="J165" s="165" t="str">
        <f xml:space="preserve"> IF(OR(E163="X",F163="X",G163="x",F165="x",G165="X",F167="X",G167="X",G169="X" ),"x","")</f>
        <v/>
      </c>
      <c r="K165" s="159" t="s">
        <v>123</v>
      </c>
      <c r="L165" s="1"/>
    </row>
    <row r="166" spans="1:12" ht="27.75" x14ac:dyDescent="0.25">
      <c r="A166" s="724"/>
      <c r="B166" s="156" t="s">
        <v>126</v>
      </c>
      <c r="C166" s="728"/>
      <c r="D166" s="704"/>
      <c r="E166" s="704"/>
      <c r="F166" s="717"/>
      <c r="G166" s="705"/>
      <c r="H166" s="156"/>
      <c r="I166" s="156"/>
      <c r="J166" s="166"/>
      <c r="K166" s="159"/>
      <c r="L166" s="1"/>
    </row>
    <row r="167" spans="1:12" ht="27.75" x14ac:dyDescent="0.25">
      <c r="A167" s="724"/>
      <c r="B167" s="156">
        <v>3</v>
      </c>
      <c r="C167" s="707"/>
      <c r="D167" s="702"/>
      <c r="E167" s="703"/>
      <c r="F167" s="717"/>
      <c r="G167" s="705"/>
      <c r="H167" s="156"/>
      <c r="I167" s="156"/>
      <c r="J167" s="167" t="str">
        <f xml:space="preserve"> IF(OR(C163="X",D163="X",D165="x",E165="x",E167="X",F169="X",F171="X",G171="X" ),"x","")</f>
        <v/>
      </c>
      <c r="K167" s="159" t="s">
        <v>125</v>
      </c>
      <c r="L167" s="1"/>
    </row>
    <row r="168" spans="1:12" ht="27.75" x14ac:dyDescent="0.25">
      <c r="A168" s="724"/>
      <c r="B168" s="156" t="s">
        <v>128</v>
      </c>
      <c r="C168" s="718"/>
      <c r="D168" s="702"/>
      <c r="E168" s="704"/>
      <c r="F168" s="717"/>
      <c r="G168" s="705"/>
      <c r="H168" s="156"/>
      <c r="I168" s="156"/>
      <c r="J168" s="168"/>
      <c r="K168" s="159"/>
      <c r="L168" s="1"/>
    </row>
    <row r="169" spans="1:12" ht="27.75" x14ac:dyDescent="0.25">
      <c r="A169" s="724"/>
      <c r="B169" s="156">
        <v>2</v>
      </c>
      <c r="C169" s="707"/>
      <c r="D169" s="700"/>
      <c r="E169" s="701"/>
      <c r="F169" s="703"/>
      <c r="G169" s="705"/>
      <c r="H169" s="156"/>
      <c r="I169" s="156"/>
      <c r="J169" s="169" t="str">
        <f xml:space="preserve"> IF(OR(C165="X",D167="X",E169="x",E171="x" ),"x","")</f>
        <v/>
      </c>
      <c r="K169" s="159" t="s">
        <v>127</v>
      </c>
      <c r="L169" s="1"/>
    </row>
    <row r="170" spans="1:12" ht="27.75" x14ac:dyDescent="0.25">
      <c r="A170" s="724"/>
      <c r="B170" s="156" t="s">
        <v>250</v>
      </c>
      <c r="C170" s="718"/>
      <c r="D170" s="700"/>
      <c r="E170" s="702"/>
      <c r="F170" s="704"/>
      <c r="G170" s="705"/>
      <c r="H170" s="156"/>
      <c r="I170" s="156"/>
      <c r="J170" s="168"/>
      <c r="K170" s="159"/>
      <c r="L170" s="1"/>
    </row>
    <row r="171" spans="1:12" ht="27.75" x14ac:dyDescent="0.25">
      <c r="A171" s="724"/>
      <c r="B171" s="156">
        <v>1</v>
      </c>
      <c r="C171" s="707"/>
      <c r="D171" s="709"/>
      <c r="E171" s="711"/>
      <c r="F171" s="713"/>
      <c r="G171" s="715"/>
      <c r="H171" s="156"/>
      <c r="I171" s="156"/>
      <c r="J171" s="170" t="str">
        <f xml:space="preserve"> IF(OR(C167="X",C169="X",C171="x",D169="x",D171="x" ),"x","")</f>
        <v/>
      </c>
      <c r="K171" s="159" t="s">
        <v>129</v>
      </c>
      <c r="L171" s="1"/>
    </row>
    <row r="172" spans="1:12" x14ac:dyDescent="0.25">
      <c r="A172" s="724"/>
      <c r="B172" s="156" t="s">
        <v>130</v>
      </c>
      <c r="C172" s="708"/>
      <c r="D172" s="710"/>
      <c r="E172" s="712"/>
      <c r="F172" s="714"/>
      <c r="G172" s="716"/>
      <c r="H172" s="156"/>
      <c r="I172" s="156"/>
      <c r="J172" s="156"/>
      <c r="K172" s="157"/>
      <c r="L172" s="1"/>
    </row>
    <row r="173" spans="1:12" x14ac:dyDescent="0.25">
      <c r="A173" s="178"/>
      <c r="B173" s="156"/>
      <c r="C173" s="156">
        <v>1</v>
      </c>
      <c r="D173" s="156">
        <v>2</v>
      </c>
      <c r="E173" s="156">
        <v>3</v>
      </c>
      <c r="F173" s="156">
        <v>4</v>
      </c>
      <c r="G173" s="156">
        <v>5</v>
      </c>
      <c r="H173" s="156"/>
      <c r="I173" s="156"/>
      <c r="J173" s="156"/>
      <c r="K173" s="157"/>
      <c r="L173" s="1"/>
    </row>
    <row r="174" spans="1:12" x14ac:dyDescent="0.25">
      <c r="A174" s="178"/>
      <c r="B174" s="156"/>
      <c r="C174" s="156" t="s">
        <v>131</v>
      </c>
      <c r="D174" s="156" t="s">
        <v>132</v>
      </c>
      <c r="E174" s="156" t="s">
        <v>133</v>
      </c>
      <c r="F174" s="156" t="s">
        <v>134</v>
      </c>
      <c r="G174" s="156" t="s">
        <v>135</v>
      </c>
      <c r="H174" s="156"/>
      <c r="I174" s="156"/>
      <c r="J174" s="156"/>
      <c r="K174" s="157"/>
      <c r="L174" s="1"/>
    </row>
    <row r="175" spans="1:12" ht="15" customHeight="1" x14ac:dyDescent="0.25">
      <c r="A175" s="178"/>
      <c r="B175" s="156"/>
      <c r="C175" s="706" t="s">
        <v>136</v>
      </c>
      <c r="D175" s="706"/>
      <c r="E175" s="706"/>
      <c r="F175" s="706"/>
      <c r="G175" s="706"/>
      <c r="H175" s="156"/>
      <c r="I175" s="156"/>
      <c r="J175" s="156"/>
      <c r="K175" s="157"/>
      <c r="L175" s="1"/>
    </row>
    <row r="176" spans="1:12" ht="15" customHeight="1" x14ac:dyDescent="0.25">
      <c r="A176" s="178"/>
      <c r="B176" s="156"/>
      <c r="C176" s="706"/>
      <c r="D176" s="706"/>
      <c r="E176" s="706"/>
      <c r="F176" s="706"/>
      <c r="G176" s="706"/>
      <c r="H176" s="156"/>
      <c r="I176" s="156"/>
      <c r="J176" s="156"/>
      <c r="K176" s="157"/>
      <c r="L176" s="1"/>
    </row>
    <row r="177" spans="1:12" ht="15.75" thickBot="1" x14ac:dyDescent="0.3">
      <c r="A177" s="180"/>
      <c r="B177" s="181"/>
      <c r="C177" s="181"/>
      <c r="D177" s="181"/>
      <c r="E177" s="181"/>
      <c r="F177" s="181"/>
      <c r="G177" s="181"/>
      <c r="H177" s="181"/>
      <c r="I177" s="181"/>
      <c r="J177" s="181"/>
      <c r="K177" s="18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23" t="s">
        <v>120</v>
      </c>
      <c r="B180" s="917" t="str">
        <f>DESCRIPCION!A34</f>
        <v>i</v>
      </c>
      <c r="C180" s="917"/>
      <c r="D180" s="917"/>
      <c r="E180" s="917"/>
      <c r="F180" s="917"/>
      <c r="G180" s="917"/>
      <c r="H180" s="918"/>
      <c r="I180" s="915" t="s">
        <v>341</v>
      </c>
      <c r="J180" s="916"/>
      <c r="K180" s="139" t="str">
        <f>IF(J187="x","EXTREMA",IF(J189="x","ALTA",IF(J191="x","MODERADA",IF(J193="x","BAJA",""))))</f>
        <v/>
      </c>
      <c r="L180" s="1"/>
    </row>
    <row r="181" spans="1:12" ht="16.5" thickBot="1" x14ac:dyDescent="0.3">
      <c r="A181" s="924"/>
      <c r="B181" s="919"/>
      <c r="C181" s="919"/>
      <c r="D181" s="919"/>
      <c r="E181" s="919"/>
      <c r="F181" s="919"/>
      <c r="G181" s="919"/>
      <c r="H181" s="920"/>
      <c r="I181" s="910" t="s">
        <v>342</v>
      </c>
      <c r="J181" s="911"/>
      <c r="K181" s="194" t="str">
        <f>'VALORACION RIESGOS INHERENTES'!K172</f>
        <v/>
      </c>
      <c r="L181" s="1"/>
    </row>
    <row r="182" spans="1:12" ht="16.5" thickBot="1" x14ac:dyDescent="0.3">
      <c r="A182" s="925"/>
      <c r="B182" s="738" t="s">
        <v>292</v>
      </c>
      <c r="C182" s="739"/>
      <c r="D182" s="739"/>
      <c r="E182" s="739"/>
      <c r="F182" s="739"/>
      <c r="G182" s="739"/>
      <c r="H182" s="739"/>
      <c r="I182" s="739"/>
      <c r="J182" s="742"/>
      <c r="K182" s="193" t="e">
        <f>'EVALUACIÓN SOLIDEZ CONTROLES'!H39</f>
        <v>#DIV/0!</v>
      </c>
      <c r="L182" s="1"/>
    </row>
    <row r="183" spans="1:12" ht="16.5" thickBot="1" x14ac:dyDescent="0.3">
      <c r="A183" s="262" t="s">
        <v>122</v>
      </c>
      <c r="B183" s="263"/>
      <c r="C183" s="263"/>
      <c r="D183" s="264"/>
      <c r="E183" s="912"/>
      <c r="F183" s="913"/>
      <c r="G183" s="914"/>
      <c r="H183" s="738" t="s">
        <v>344</v>
      </c>
      <c r="I183" s="742"/>
      <c r="J183" s="743"/>
      <c r="K183" s="744"/>
      <c r="L183" s="1"/>
    </row>
    <row r="184" spans="1:12" ht="37.5" customHeight="1" x14ac:dyDescent="0.25">
      <c r="A184" s="178"/>
      <c r="B184" s="156"/>
      <c r="C184" s="179"/>
      <c r="D184" s="156"/>
      <c r="E184" s="156"/>
      <c r="F184" s="156"/>
      <c r="G184" s="156"/>
      <c r="H184" s="156"/>
      <c r="I184" s="156"/>
      <c r="J184" s="174"/>
      <c r="K184" s="175"/>
      <c r="L184" s="1"/>
    </row>
    <row r="185" spans="1:12" ht="40.5" customHeight="1" x14ac:dyDescent="0.25">
      <c r="A185" s="724" t="s">
        <v>122</v>
      </c>
      <c r="B185" s="156">
        <v>5</v>
      </c>
      <c r="C185" s="725"/>
      <c r="D185" s="704"/>
      <c r="E185" s="705"/>
      <c r="F185" s="705"/>
      <c r="G185" s="705"/>
      <c r="H185" s="156"/>
      <c r="I185" s="156"/>
      <c r="J185" s="719" t="s">
        <v>121</v>
      </c>
      <c r="K185" s="720"/>
      <c r="L185" s="1"/>
    </row>
    <row r="186" spans="1:12" x14ac:dyDescent="0.25">
      <c r="A186" s="724"/>
      <c r="B186" s="156" t="s">
        <v>124</v>
      </c>
      <c r="C186" s="726"/>
      <c r="D186" s="704"/>
      <c r="E186" s="705"/>
      <c r="F186" s="705"/>
      <c r="G186" s="705"/>
      <c r="H186" s="156"/>
      <c r="I186" s="156"/>
      <c r="J186" s="158"/>
      <c r="K186" s="159"/>
      <c r="L186" s="1"/>
    </row>
    <row r="187" spans="1:12" ht="27.75" x14ac:dyDescent="0.25">
      <c r="A187" s="724"/>
      <c r="B187" s="156">
        <v>4</v>
      </c>
      <c r="C187" s="727"/>
      <c r="D187" s="704"/>
      <c r="E187" s="704"/>
      <c r="F187" s="717"/>
      <c r="G187" s="705"/>
      <c r="H187" s="156"/>
      <c r="I187" s="156"/>
      <c r="J187" s="165" t="str">
        <f xml:space="preserve"> IF(OR(E185="X",F185="X",G185="x",F187="x",G187="X",F189="X",G189="X",G191="X" ),"x","")</f>
        <v/>
      </c>
      <c r="K187" s="159" t="s">
        <v>123</v>
      </c>
      <c r="L187" s="1"/>
    </row>
    <row r="188" spans="1:12" ht="27.75" x14ac:dyDescent="0.25">
      <c r="A188" s="724"/>
      <c r="B188" s="156" t="s">
        <v>126</v>
      </c>
      <c r="C188" s="728"/>
      <c r="D188" s="704"/>
      <c r="E188" s="704"/>
      <c r="F188" s="717"/>
      <c r="G188" s="705"/>
      <c r="H188" s="156"/>
      <c r="I188" s="156"/>
      <c r="J188" s="166"/>
      <c r="K188" s="159"/>
      <c r="L188" s="1"/>
    </row>
    <row r="189" spans="1:12" ht="27.75" x14ac:dyDescent="0.25">
      <c r="A189" s="724"/>
      <c r="B189" s="156">
        <v>3</v>
      </c>
      <c r="C189" s="707"/>
      <c r="D189" s="702"/>
      <c r="E189" s="703"/>
      <c r="F189" s="717"/>
      <c r="G189" s="705"/>
      <c r="H189" s="156"/>
      <c r="I189" s="156"/>
      <c r="J189" s="167" t="str">
        <f xml:space="preserve"> IF(OR(C185="X",D185="X",D187="x",E187="x",E189="X",F191="X",F193="X",G193="X" ),"x","")</f>
        <v/>
      </c>
      <c r="K189" s="159" t="s">
        <v>125</v>
      </c>
      <c r="L189" s="1"/>
    </row>
    <row r="190" spans="1:12" ht="27.75" x14ac:dyDescent="0.25">
      <c r="A190" s="724"/>
      <c r="B190" s="156" t="s">
        <v>128</v>
      </c>
      <c r="C190" s="718"/>
      <c r="D190" s="702"/>
      <c r="E190" s="704"/>
      <c r="F190" s="717"/>
      <c r="G190" s="705"/>
      <c r="H190" s="156"/>
      <c r="I190" s="156"/>
      <c r="J190" s="168"/>
      <c r="K190" s="159"/>
      <c r="L190" s="1"/>
    </row>
    <row r="191" spans="1:12" ht="27.75" x14ac:dyDescent="0.25">
      <c r="A191" s="724"/>
      <c r="B191" s="156">
        <v>2</v>
      </c>
      <c r="C191" s="707"/>
      <c r="D191" s="700"/>
      <c r="E191" s="701"/>
      <c r="F191" s="703"/>
      <c r="G191" s="705"/>
      <c r="H191" s="156"/>
      <c r="I191" s="156"/>
      <c r="J191" s="169" t="str">
        <f xml:space="preserve"> IF(OR(E191="X",D189="X",C187="x",E193="x" ),"x","")</f>
        <v/>
      </c>
      <c r="K191" s="159" t="s">
        <v>127</v>
      </c>
      <c r="L191" s="1"/>
    </row>
    <row r="192" spans="1:12" ht="27.75" x14ac:dyDescent="0.25">
      <c r="A192" s="724"/>
      <c r="B192" s="156" t="s">
        <v>250</v>
      </c>
      <c r="C192" s="718"/>
      <c r="D192" s="700"/>
      <c r="E192" s="702"/>
      <c r="F192" s="704"/>
      <c r="G192" s="705"/>
      <c r="H192" s="156"/>
      <c r="I192" s="156"/>
      <c r="J192" s="168"/>
      <c r="K192" s="159"/>
      <c r="L192" s="1"/>
    </row>
    <row r="193" spans="1:12" ht="27.75" x14ac:dyDescent="0.25">
      <c r="A193" s="724"/>
      <c r="B193" s="156">
        <v>1</v>
      </c>
      <c r="C193" s="707"/>
      <c r="D193" s="709"/>
      <c r="E193" s="711"/>
      <c r="F193" s="713"/>
      <c r="G193" s="715"/>
      <c r="H193" s="156"/>
      <c r="I193" s="156"/>
      <c r="J193" s="170" t="str">
        <f xml:space="preserve"> IF(OR(C189="X",C191="X",D191="x",D193="x",C193="x" ),"x","")</f>
        <v/>
      </c>
      <c r="K193" s="159" t="s">
        <v>129</v>
      </c>
      <c r="L193" s="1"/>
    </row>
    <row r="194" spans="1:12" x14ac:dyDescent="0.25">
      <c r="A194" s="724"/>
      <c r="B194" s="156" t="s">
        <v>130</v>
      </c>
      <c r="C194" s="708"/>
      <c r="D194" s="710"/>
      <c r="E194" s="712"/>
      <c r="F194" s="714"/>
      <c r="G194" s="716"/>
      <c r="H194" s="156"/>
      <c r="I194" s="156"/>
      <c r="J194" s="156"/>
      <c r="K194" s="157"/>
      <c r="L194" s="1"/>
    </row>
    <row r="195" spans="1:12" x14ac:dyDescent="0.25">
      <c r="A195" s="178"/>
      <c r="B195" s="156"/>
      <c r="C195" s="156">
        <v>1</v>
      </c>
      <c r="D195" s="156">
        <v>2</v>
      </c>
      <c r="E195" s="156">
        <v>3</v>
      </c>
      <c r="F195" s="156">
        <v>4</v>
      </c>
      <c r="G195" s="156">
        <v>5</v>
      </c>
      <c r="H195" s="156"/>
      <c r="I195" s="156"/>
      <c r="J195" s="156"/>
      <c r="K195" s="157"/>
      <c r="L195" s="1"/>
    </row>
    <row r="196" spans="1:12" ht="15" customHeight="1" x14ac:dyDescent="0.25">
      <c r="A196" s="178"/>
      <c r="B196" s="156"/>
      <c r="C196" s="156" t="s">
        <v>131</v>
      </c>
      <c r="D196" s="156" t="s">
        <v>132</v>
      </c>
      <c r="E196" s="156" t="s">
        <v>133</v>
      </c>
      <c r="F196" s="156" t="s">
        <v>134</v>
      </c>
      <c r="G196" s="156" t="s">
        <v>135</v>
      </c>
      <c r="H196" s="156"/>
      <c r="I196" s="156"/>
      <c r="J196" s="156"/>
      <c r="K196" s="157"/>
      <c r="L196" s="1"/>
    </row>
    <row r="197" spans="1:12" ht="15" customHeight="1" x14ac:dyDescent="0.25">
      <c r="A197" s="178"/>
      <c r="B197" s="156"/>
      <c r="C197" s="706" t="s">
        <v>136</v>
      </c>
      <c r="D197" s="706"/>
      <c r="E197" s="706"/>
      <c r="F197" s="706"/>
      <c r="G197" s="706"/>
      <c r="H197" s="156"/>
      <c r="I197" s="156"/>
      <c r="J197" s="156"/>
      <c r="K197" s="157"/>
      <c r="L197" s="1"/>
    </row>
    <row r="198" spans="1:12" x14ac:dyDescent="0.25">
      <c r="A198" s="178"/>
      <c r="B198" s="156"/>
      <c r="C198" s="706"/>
      <c r="D198" s="706"/>
      <c r="E198" s="706"/>
      <c r="F198" s="706"/>
      <c r="G198" s="706"/>
      <c r="H198" s="156"/>
      <c r="I198" s="156"/>
      <c r="J198" s="156"/>
      <c r="K198" s="157"/>
      <c r="L198" s="1"/>
    </row>
    <row r="199" spans="1:12" ht="15.75" thickBot="1" x14ac:dyDescent="0.3">
      <c r="A199" s="79"/>
      <c r="B199" s="80"/>
      <c r="C199" s="80"/>
      <c r="D199" s="80"/>
      <c r="E199" s="80"/>
      <c r="F199" s="80"/>
      <c r="G199" s="80"/>
      <c r="H199" s="80"/>
      <c r="I199" s="80"/>
      <c r="J199" s="80"/>
      <c r="K199" s="81"/>
      <c r="L199" s="1"/>
    </row>
    <row r="200" spans="1:12" ht="15.75" thickBot="1" x14ac:dyDescent="0.3">
      <c r="A200" s="1"/>
      <c r="B200" s="1"/>
      <c r="C200" s="1"/>
      <c r="D200" s="1"/>
      <c r="E200" s="1"/>
      <c r="F200" s="1"/>
      <c r="G200" s="1"/>
      <c r="H200" s="1"/>
      <c r="I200" s="1"/>
      <c r="J200" s="1"/>
      <c r="K200" s="1"/>
      <c r="L200" s="1"/>
    </row>
    <row r="201" spans="1:12" ht="16.5" customHeight="1" thickBot="1" x14ac:dyDescent="0.3">
      <c r="A201" s="923" t="s">
        <v>120</v>
      </c>
      <c r="B201" s="917" t="str">
        <f>DESCRIPCION!A37</f>
        <v>j</v>
      </c>
      <c r="C201" s="917"/>
      <c r="D201" s="917"/>
      <c r="E201" s="917"/>
      <c r="F201" s="917"/>
      <c r="G201" s="917"/>
      <c r="H201" s="918"/>
      <c r="I201" s="915" t="s">
        <v>341</v>
      </c>
      <c r="J201" s="916"/>
      <c r="K201" s="139" t="str">
        <f>IF(J208="x","EXTREMA",IF(J210="x","ALTA",IF(J212="x","MODERADA",IF(J214="x","BAJA",""))))</f>
        <v/>
      </c>
      <c r="L201" s="1"/>
    </row>
    <row r="202" spans="1:12" ht="16.5" thickBot="1" x14ac:dyDescent="0.3">
      <c r="A202" s="924"/>
      <c r="B202" s="919"/>
      <c r="C202" s="919"/>
      <c r="D202" s="919"/>
      <c r="E202" s="919"/>
      <c r="F202" s="919"/>
      <c r="G202" s="919"/>
      <c r="H202" s="920"/>
      <c r="I202" s="910" t="s">
        <v>342</v>
      </c>
      <c r="J202" s="911"/>
      <c r="K202" s="193" t="str">
        <f>'VALORACION RIESGOS INHERENTES'!K192</f>
        <v/>
      </c>
      <c r="L202" s="1"/>
    </row>
    <row r="203" spans="1:12" ht="16.5" thickBot="1" x14ac:dyDescent="0.3">
      <c r="A203" s="925"/>
      <c r="B203" s="196" t="s">
        <v>292</v>
      </c>
      <c r="C203" s="197"/>
      <c r="D203" s="197"/>
      <c r="E203" s="197"/>
      <c r="F203" s="197"/>
      <c r="G203" s="197"/>
      <c r="H203" s="197"/>
      <c r="I203" s="197"/>
      <c r="J203" s="198"/>
      <c r="K203" s="193" t="e">
        <f>'EVALUACIÓN SOLIDEZ CONTROLES'!H43</f>
        <v>#DIV/0!</v>
      </c>
      <c r="L203" s="1"/>
    </row>
    <row r="204" spans="1:12" ht="16.5" thickBot="1" x14ac:dyDescent="0.3">
      <c r="A204" s="262" t="s">
        <v>122</v>
      </c>
      <c r="B204" s="263"/>
      <c r="C204" s="263"/>
      <c r="D204" s="264"/>
      <c r="E204" s="912"/>
      <c r="F204" s="913"/>
      <c r="G204" s="914"/>
      <c r="H204" s="738" t="s">
        <v>344</v>
      </c>
      <c r="I204" s="742"/>
      <c r="J204" s="743"/>
      <c r="K204" s="744"/>
      <c r="L204" s="1"/>
    </row>
    <row r="205" spans="1:12" ht="38.25" customHeight="1" x14ac:dyDescent="0.25">
      <c r="A205" s="178"/>
      <c r="B205" s="156"/>
      <c r="C205" s="179"/>
      <c r="D205" s="156"/>
      <c r="E205" s="156"/>
      <c r="F205" s="156"/>
      <c r="G205" s="156"/>
      <c r="H205" s="156"/>
      <c r="I205" s="156"/>
      <c r="J205" s="174"/>
      <c r="K205" s="175"/>
      <c r="L205" s="1"/>
    </row>
    <row r="206" spans="1:12" ht="45" customHeight="1" x14ac:dyDescent="0.25">
      <c r="A206" s="724" t="s">
        <v>122</v>
      </c>
      <c r="B206" s="156">
        <v>5</v>
      </c>
      <c r="C206" s="725"/>
      <c r="D206" s="704"/>
      <c r="E206" s="705"/>
      <c r="F206" s="705"/>
      <c r="G206" s="705"/>
      <c r="H206" s="156"/>
      <c r="I206" s="156"/>
      <c r="J206" s="719" t="s">
        <v>121</v>
      </c>
      <c r="K206" s="720"/>
      <c r="L206" s="1"/>
    </row>
    <row r="207" spans="1:12" x14ac:dyDescent="0.25">
      <c r="A207" s="724"/>
      <c r="B207" s="156" t="s">
        <v>124</v>
      </c>
      <c r="C207" s="726"/>
      <c r="D207" s="704"/>
      <c r="E207" s="705"/>
      <c r="F207" s="705"/>
      <c r="G207" s="705"/>
      <c r="H207" s="156"/>
      <c r="I207" s="156"/>
      <c r="J207" s="158"/>
      <c r="K207" s="159"/>
      <c r="L207" s="1"/>
    </row>
    <row r="208" spans="1:12" ht="27.75" x14ac:dyDescent="0.25">
      <c r="A208" s="724"/>
      <c r="B208" s="156">
        <v>4</v>
      </c>
      <c r="C208" s="727"/>
      <c r="D208" s="704"/>
      <c r="E208" s="704"/>
      <c r="F208" s="717"/>
      <c r="G208" s="705"/>
      <c r="H208" s="156"/>
      <c r="I208" s="156"/>
      <c r="J208" s="165" t="str">
        <f xml:space="preserve"> IF(OR(E206="X",F206="X",G206="x",F208="x",G208="X",F210="X",G210="X",G212="X" ),"x","")</f>
        <v/>
      </c>
      <c r="K208" s="159" t="s">
        <v>123</v>
      </c>
      <c r="L208" s="1"/>
    </row>
    <row r="209" spans="1:12" ht="27.75" x14ac:dyDescent="0.25">
      <c r="A209" s="724"/>
      <c r="B209" s="156" t="s">
        <v>126</v>
      </c>
      <c r="C209" s="728"/>
      <c r="D209" s="704"/>
      <c r="E209" s="704"/>
      <c r="F209" s="717"/>
      <c r="G209" s="705"/>
      <c r="H209" s="156"/>
      <c r="I209" s="156"/>
      <c r="J209" s="166"/>
      <c r="K209" s="159"/>
      <c r="L209" s="1"/>
    </row>
    <row r="210" spans="1:12" ht="27.75" x14ac:dyDescent="0.25">
      <c r="A210" s="724"/>
      <c r="B210" s="156">
        <v>3</v>
      </c>
      <c r="C210" s="707"/>
      <c r="D210" s="702"/>
      <c r="E210" s="703"/>
      <c r="F210" s="717"/>
      <c r="G210" s="705"/>
      <c r="H210" s="156"/>
      <c r="I210" s="156"/>
      <c r="J210" s="167" t="str">
        <f xml:space="preserve"> IF(OR(C206="X",D206="X",D208="x",E208="x",E210="X",F212="X",F214="X",G214="X" ),"x","")</f>
        <v/>
      </c>
      <c r="K210" s="159" t="s">
        <v>125</v>
      </c>
      <c r="L210" s="1"/>
    </row>
    <row r="211" spans="1:12" ht="27.75" x14ac:dyDescent="0.25">
      <c r="A211" s="724"/>
      <c r="B211" s="156" t="s">
        <v>128</v>
      </c>
      <c r="C211" s="718"/>
      <c r="D211" s="702"/>
      <c r="E211" s="704"/>
      <c r="F211" s="717"/>
      <c r="G211" s="705"/>
      <c r="H211" s="156"/>
      <c r="I211" s="156"/>
      <c r="J211" s="168"/>
      <c r="K211" s="159"/>
      <c r="L211" s="1"/>
    </row>
    <row r="212" spans="1:12" ht="27.75" x14ac:dyDescent="0.25">
      <c r="A212" s="724"/>
      <c r="B212" s="156">
        <v>2</v>
      </c>
      <c r="C212" s="707"/>
      <c r="D212" s="700"/>
      <c r="E212" s="701"/>
      <c r="F212" s="703"/>
      <c r="G212" s="705"/>
      <c r="H212" s="156"/>
      <c r="I212" s="156"/>
      <c r="J212" s="169" t="str">
        <f xml:space="preserve"> IF(OR(C208="X",D210="X",E212="x",E214="x" ),"x","")</f>
        <v/>
      </c>
      <c r="K212" s="159" t="s">
        <v>127</v>
      </c>
      <c r="L212" s="1"/>
    </row>
    <row r="213" spans="1:12" ht="27.75" x14ac:dyDescent="0.25">
      <c r="A213" s="724"/>
      <c r="B213" s="156" t="s">
        <v>250</v>
      </c>
      <c r="C213" s="718"/>
      <c r="D213" s="700"/>
      <c r="E213" s="702"/>
      <c r="F213" s="704"/>
      <c r="G213" s="705"/>
      <c r="H213" s="156"/>
      <c r="I213" s="156"/>
      <c r="J213" s="168"/>
      <c r="K213" s="159"/>
      <c r="L213" s="1"/>
    </row>
    <row r="214" spans="1:12" ht="27.75" x14ac:dyDescent="0.25">
      <c r="A214" s="724"/>
      <c r="B214" s="156">
        <v>1</v>
      </c>
      <c r="C214" s="707"/>
      <c r="D214" s="709"/>
      <c r="E214" s="711"/>
      <c r="F214" s="713"/>
      <c r="G214" s="715"/>
      <c r="H214" s="156"/>
      <c r="I214" s="156"/>
      <c r="J214" s="170" t="str">
        <f xml:space="preserve"> IF(OR(C210="X",C212="X",D212="x",D214="x",C214="x" ),"x","")</f>
        <v/>
      </c>
      <c r="K214" s="159" t="s">
        <v>129</v>
      </c>
      <c r="L214" s="1"/>
    </row>
    <row r="215" spans="1:12" x14ac:dyDescent="0.25">
      <c r="A215" s="724"/>
      <c r="B215" s="156" t="s">
        <v>130</v>
      </c>
      <c r="C215" s="708"/>
      <c r="D215" s="710"/>
      <c r="E215" s="712"/>
      <c r="F215" s="714"/>
      <c r="G215" s="716"/>
      <c r="H215" s="156"/>
      <c r="I215" s="156"/>
      <c r="J215" s="156"/>
      <c r="K215" s="157"/>
      <c r="L215" s="1"/>
    </row>
    <row r="216" spans="1:12" x14ac:dyDescent="0.25">
      <c r="A216" s="178"/>
      <c r="B216" s="156"/>
      <c r="C216" s="156">
        <v>1</v>
      </c>
      <c r="D216" s="156">
        <v>2</v>
      </c>
      <c r="E216" s="156">
        <v>3</v>
      </c>
      <c r="F216" s="156">
        <v>4</v>
      </c>
      <c r="G216" s="156">
        <v>5</v>
      </c>
      <c r="H216" s="156"/>
      <c r="I216" s="156"/>
      <c r="J216" s="156"/>
      <c r="K216" s="157"/>
      <c r="L216" s="1"/>
    </row>
    <row r="217" spans="1:12" ht="15" customHeight="1" x14ac:dyDescent="0.25">
      <c r="A217" s="178"/>
      <c r="B217" s="156"/>
      <c r="C217" s="156" t="s">
        <v>131</v>
      </c>
      <c r="D217" s="156" t="s">
        <v>132</v>
      </c>
      <c r="E217" s="156" t="s">
        <v>133</v>
      </c>
      <c r="F217" s="156" t="s">
        <v>134</v>
      </c>
      <c r="G217" s="156" t="s">
        <v>135</v>
      </c>
      <c r="H217" s="156"/>
      <c r="I217" s="156"/>
      <c r="J217" s="156"/>
      <c r="K217" s="157"/>
      <c r="L217" s="1"/>
    </row>
    <row r="218" spans="1:12" ht="15" customHeight="1" x14ac:dyDescent="0.25">
      <c r="A218" s="178"/>
      <c r="B218" s="156"/>
      <c r="C218" s="706" t="s">
        <v>136</v>
      </c>
      <c r="D218" s="706"/>
      <c r="E218" s="706"/>
      <c r="F218" s="706"/>
      <c r="G218" s="706"/>
      <c r="H218" s="156"/>
      <c r="I218" s="156"/>
      <c r="J218" s="156"/>
      <c r="K218" s="157"/>
      <c r="L218" s="1"/>
    </row>
    <row r="219" spans="1:12" x14ac:dyDescent="0.25">
      <c r="A219" s="178"/>
      <c r="B219" s="156"/>
      <c r="C219" s="706"/>
      <c r="D219" s="706"/>
      <c r="E219" s="706"/>
      <c r="F219" s="706"/>
      <c r="G219" s="706"/>
      <c r="H219" s="156"/>
      <c r="I219" s="156"/>
      <c r="J219" s="156"/>
      <c r="K219" s="157"/>
      <c r="L219" s="1"/>
    </row>
    <row r="220" spans="1:12" ht="15.75" thickBot="1" x14ac:dyDescent="0.3">
      <c r="A220" s="79"/>
      <c r="B220" s="80"/>
      <c r="C220" s="80"/>
      <c r="D220" s="80"/>
      <c r="E220" s="80"/>
      <c r="F220" s="80"/>
      <c r="G220" s="80"/>
      <c r="H220" s="80"/>
      <c r="I220" s="80"/>
      <c r="J220" s="80"/>
      <c r="K220" s="81"/>
      <c r="L220" s="1"/>
    </row>
    <row r="221" spans="1:12" ht="15.75" x14ac:dyDescent="0.25">
      <c r="A221" s="150"/>
      <c r="B221" s="930"/>
      <c r="C221" s="930"/>
      <c r="D221" s="930"/>
      <c r="E221" s="930"/>
      <c r="F221" s="930"/>
      <c r="G221" s="930"/>
      <c r="H221" s="930"/>
      <c r="I221" s="930"/>
      <c r="J221" s="150"/>
      <c r="K221" s="151"/>
      <c r="L221" s="146"/>
    </row>
    <row r="222" spans="1:12" x14ac:dyDescent="0.25">
      <c r="A222" s="146"/>
      <c r="B222" s="146"/>
      <c r="C222" s="146"/>
      <c r="D222" s="146"/>
      <c r="E222" s="146"/>
      <c r="F222" s="146"/>
      <c r="G222" s="146"/>
      <c r="H222" s="146"/>
      <c r="I222" s="146"/>
      <c r="J222" s="146"/>
      <c r="K222" s="146"/>
      <c r="L222" s="146"/>
    </row>
    <row r="223" spans="1:12" x14ac:dyDescent="0.25">
      <c r="A223" s="146"/>
      <c r="B223" s="146"/>
      <c r="C223" s="146"/>
      <c r="D223" s="146"/>
      <c r="E223" s="146"/>
      <c r="F223" s="146"/>
      <c r="G223" s="146"/>
      <c r="H223" s="146"/>
      <c r="I223" s="146"/>
      <c r="J223" s="146"/>
      <c r="K223" s="146"/>
      <c r="L223" s="146"/>
    </row>
    <row r="224" spans="1:12" x14ac:dyDescent="0.25">
      <c r="A224" s="146"/>
      <c r="B224" s="146"/>
      <c r="C224" s="146"/>
      <c r="D224" s="146"/>
      <c r="E224" s="146"/>
      <c r="F224" s="146"/>
      <c r="G224" s="146"/>
      <c r="H224" s="146"/>
      <c r="I224" s="146"/>
      <c r="J224" s="146"/>
      <c r="K224" s="146"/>
      <c r="L224" s="146"/>
    </row>
    <row r="225" spans="1:12" x14ac:dyDescent="0.25">
      <c r="A225" s="931"/>
      <c r="B225" s="147"/>
      <c r="C225" s="928"/>
      <c r="D225" s="928"/>
      <c r="E225" s="928"/>
      <c r="F225" s="928"/>
      <c r="G225" s="928"/>
      <c r="H225" s="146"/>
      <c r="I225" s="146"/>
      <c r="J225" s="927"/>
      <c r="K225" s="927"/>
      <c r="L225" s="146"/>
    </row>
    <row r="226" spans="1:12" x14ac:dyDescent="0.25">
      <c r="A226" s="931"/>
      <c r="B226" s="148"/>
      <c r="C226" s="928"/>
      <c r="D226" s="928"/>
      <c r="E226" s="928"/>
      <c r="F226" s="928"/>
      <c r="G226" s="928"/>
      <c r="H226" s="146"/>
      <c r="I226" s="146"/>
      <c r="J226" s="149"/>
      <c r="K226" s="149"/>
      <c r="L226" s="146"/>
    </row>
    <row r="227" spans="1:12" x14ac:dyDescent="0.25">
      <c r="A227" s="931"/>
      <c r="B227" s="147"/>
      <c r="C227" s="928"/>
      <c r="D227" s="928"/>
      <c r="E227" s="928"/>
      <c r="F227" s="929"/>
      <c r="G227" s="928"/>
      <c r="H227" s="146"/>
      <c r="I227" s="146"/>
      <c r="J227" s="149"/>
      <c r="K227" s="152"/>
      <c r="L227" s="146"/>
    </row>
    <row r="228" spans="1:12" x14ac:dyDescent="0.25">
      <c r="A228" s="931"/>
      <c r="B228" s="148"/>
      <c r="C228" s="928"/>
      <c r="D228" s="928"/>
      <c r="E228" s="928"/>
      <c r="F228" s="929"/>
      <c r="G228" s="928"/>
      <c r="H228" s="146"/>
      <c r="I228" s="146"/>
      <c r="J228" s="149"/>
      <c r="K228" s="152"/>
      <c r="L228" s="146"/>
    </row>
    <row r="229" spans="1:12" x14ac:dyDescent="0.25">
      <c r="A229" s="931"/>
      <c r="B229" s="147"/>
      <c r="C229" s="928"/>
      <c r="D229" s="928"/>
      <c r="E229" s="929"/>
      <c r="F229" s="929"/>
      <c r="G229" s="928"/>
      <c r="H229" s="146"/>
      <c r="I229" s="146"/>
      <c r="J229" s="149"/>
      <c r="K229" s="152"/>
      <c r="L229" s="146"/>
    </row>
    <row r="230" spans="1:12" x14ac:dyDescent="0.25">
      <c r="A230" s="931"/>
      <c r="B230" s="148"/>
      <c r="C230" s="928"/>
      <c r="D230" s="928"/>
      <c r="E230" s="932"/>
      <c r="F230" s="929"/>
      <c r="G230" s="928"/>
      <c r="H230" s="146"/>
      <c r="I230" s="146"/>
      <c r="J230" s="149"/>
      <c r="K230" s="152"/>
      <c r="L230" s="146"/>
    </row>
    <row r="231" spans="1:12" x14ac:dyDescent="0.25">
      <c r="A231" s="931"/>
      <c r="B231" s="147"/>
      <c r="C231" s="928"/>
      <c r="D231" s="928"/>
      <c r="E231" s="929"/>
      <c r="F231" s="929"/>
      <c r="G231" s="928"/>
      <c r="H231" s="146"/>
      <c r="I231" s="146"/>
      <c r="J231" s="149"/>
      <c r="K231" s="152"/>
      <c r="L231" s="146"/>
    </row>
    <row r="232" spans="1:12" x14ac:dyDescent="0.25">
      <c r="A232" s="931"/>
      <c r="B232" s="148"/>
      <c r="C232" s="928"/>
      <c r="D232" s="928"/>
      <c r="E232" s="932"/>
      <c r="F232" s="932"/>
      <c r="G232" s="928"/>
      <c r="H232" s="146"/>
      <c r="I232" s="146"/>
      <c r="J232" s="149"/>
      <c r="K232" s="152"/>
      <c r="L232" s="146"/>
    </row>
    <row r="233" spans="1:12" x14ac:dyDescent="0.25">
      <c r="A233" s="931"/>
      <c r="B233" s="147"/>
      <c r="C233" s="928"/>
      <c r="D233" s="928"/>
      <c r="E233" s="933"/>
      <c r="F233" s="934"/>
      <c r="G233" s="928"/>
      <c r="H233" s="146"/>
      <c r="I233" s="146"/>
      <c r="J233" s="149"/>
      <c r="K233" s="152"/>
      <c r="L233" s="146"/>
    </row>
    <row r="234" spans="1:12" x14ac:dyDescent="0.25">
      <c r="A234" s="931"/>
      <c r="B234" s="148"/>
      <c r="C234" s="928"/>
      <c r="D234" s="928"/>
      <c r="E234" s="928"/>
      <c r="F234" s="934"/>
      <c r="G234" s="928"/>
      <c r="H234" s="146"/>
      <c r="I234" s="146"/>
      <c r="J234" s="146"/>
      <c r="K234" s="146"/>
      <c r="L234" s="146"/>
    </row>
    <row r="235" spans="1:12" x14ac:dyDescent="0.25">
      <c r="A235" s="146"/>
      <c r="B235" s="146"/>
      <c r="C235" s="147"/>
      <c r="D235" s="147"/>
      <c r="E235" s="147"/>
      <c r="F235" s="147"/>
      <c r="G235" s="147"/>
      <c r="H235" s="146"/>
      <c r="I235" s="146"/>
      <c r="J235" s="146"/>
      <c r="K235" s="146"/>
      <c r="L235" s="146"/>
    </row>
    <row r="236" spans="1:12" x14ac:dyDescent="0.25">
      <c r="A236" s="146"/>
      <c r="B236" s="146"/>
      <c r="C236" s="147"/>
      <c r="D236" s="147"/>
      <c r="E236" s="147"/>
      <c r="F236" s="147"/>
      <c r="G236" s="147"/>
      <c r="H236" s="146"/>
      <c r="I236" s="146"/>
      <c r="J236" s="146"/>
      <c r="K236" s="146"/>
      <c r="L236" s="146"/>
    </row>
    <row r="237" spans="1:12" x14ac:dyDescent="0.25">
      <c r="A237" s="146"/>
      <c r="B237" s="146"/>
      <c r="C237" s="935"/>
      <c r="D237" s="935"/>
      <c r="E237" s="935"/>
      <c r="F237" s="935"/>
      <c r="G237" s="935"/>
      <c r="H237" s="146"/>
      <c r="I237" s="146"/>
      <c r="J237" s="146"/>
      <c r="K237" s="146"/>
      <c r="L237" s="146"/>
    </row>
    <row r="238" spans="1:12" x14ac:dyDescent="0.25">
      <c r="A238" s="146"/>
      <c r="B238" s="146"/>
      <c r="C238" s="935"/>
      <c r="D238" s="935"/>
      <c r="E238" s="935"/>
      <c r="F238" s="935"/>
      <c r="G238" s="935"/>
      <c r="H238" s="146"/>
      <c r="I238" s="146"/>
      <c r="J238" s="146"/>
      <c r="K238" s="146"/>
      <c r="L238" s="146"/>
    </row>
    <row r="239" spans="1:12" x14ac:dyDescent="0.25">
      <c r="A239" s="146"/>
      <c r="B239" s="146"/>
      <c r="C239" s="146"/>
      <c r="D239" s="146"/>
      <c r="E239" s="146"/>
      <c r="F239" s="146"/>
      <c r="G239" s="146"/>
      <c r="H239" s="146"/>
      <c r="I239" s="146"/>
      <c r="J239" s="146"/>
      <c r="K239" s="146"/>
      <c r="L239" s="146"/>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Q11"/>
  <sheetViews>
    <sheetView tabSelected="1" topLeftCell="B10" zoomScale="89" zoomScaleNormal="89" workbookViewId="0">
      <selection activeCell="I10" sqref="I10"/>
    </sheetView>
  </sheetViews>
  <sheetFormatPr baseColWidth="10" defaultColWidth="11.42578125" defaultRowHeight="12.75" x14ac:dyDescent="0.2"/>
  <cols>
    <col min="1" max="1" width="38.57031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4.7109375" style="24" customWidth="1"/>
    <col min="13" max="13" width="23.7109375" style="24" customWidth="1"/>
    <col min="14" max="14" width="41.5703125" style="24" customWidth="1"/>
    <col min="15" max="15" width="23.85546875" style="24" customWidth="1"/>
    <col min="16" max="16" width="25.5703125" style="24" customWidth="1"/>
    <col min="17" max="17" width="21.28515625" style="24" customWidth="1"/>
    <col min="18" max="16384" width="11.42578125" style="24"/>
  </cols>
  <sheetData>
    <row r="1" spans="1:17" ht="15.75" customHeight="1" x14ac:dyDescent="0.2">
      <c r="A1" s="981"/>
      <c r="B1" s="974" t="str">
        <f>CONTEXTO!B1</f>
        <v xml:space="preserve">PROCESO: </v>
      </c>
      <c r="C1" s="975"/>
      <c r="D1" s="975"/>
      <c r="E1" s="975"/>
      <c r="F1" s="975"/>
      <c r="G1" s="975"/>
      <c r="H1" s="975"/>
      <c r="I1" s="976"/>
      <c r="J1" s="978" t="s">
        <v>452</v>
      </c>
      <c r="K1" s="979"/>
      <c r="L1" s="980"/>
      <c r="M1" s="984"/>
    </row>
    <row r="2" spans="1:17" ht="15.75" customHeight="1" x14ac:dyDescent="0.2">
      <c r="A2" s="982"/>
      <c r="B2" s="971"/>
      <c r="C2" s="972"/>
      <c r="D2" s="972"/>
      <c r="E2" s="972"/>
      <c r="F2" s="972"/>
      <c r="G2" s="972"/>
      <c r="H2" s="972"/>
      <c r="I2" s="973"/>
      <c r="J2" s="636" t="s">
        <v>445</v>
      </c>
      <c r="K2" s="964"/>
      <c r="L2" s="977"/>
      <c r="M2" s="985"/>
    </row>
    <row r="3" spans="1:17" ht="15.75" customHeight="1" x14ac:dyDescent="0.2">
      <c r="A3" s="982"/>
      <c r="B3" s="968" t="s">
        <v>236</v>
      </c>
      <c r="C3" s="969"/>
      <c r="D3" s="969"/>
      <c r="E3" s="969"/>
      <c r="F3" s="969"/>
      <c r="G3" s="969"/>
      <c r="H3" s="969"/>
      <c r="I3" s="970"/>
      <c r="J3" s="636" t="s">
        <v>446</v>
      </c>
      <c r="K3" s="964"/>
      <c r="L3" s="977"/>
      <c r="M3" s="985"/>
    </row>
    <row r="4" spans="1:17" ht="15.75" customHeight="1" x14ac:dyDescent="0.2">
      <c r="A4" s="983"/>
      <c r="B4" s="971"/>
      <c r="C4" s="972"/>
      <c r="D4" s="972"/>
      <c r="E4" s="972"/>
      <c r="F4" s="972"/>
      <c r="G4" s="972"/>
      <c r="H4" s="972"/>
      <c r="I4" s="973"/>
      <c r="J4" s="636" t="s">
        <v>467</v>
      </c>
      <c r="K4" s="964"/>
      <c r="L4" s="977"/>
      <c r="M4" s="986"/>
    </row>
    <row r="5" spans="1:17" ht="15" customHeight="1" x14ac:dyDescent="0.2">
      <c r="A5" s="937"/>
      <c r="B5" s="938"/>
      <c r="C5" s="938"/>
      <c r="D5" s="938"/>
      <c r="E5" s="938"/>
      <c r="F5" s="938"/>
      <c r="G5" s="938"/>
      <c r="H5" s="938"/>
      <c r="I5" s="938"/>
      <c r="J5" s="938"/>
      <c r="K5" s="938"/>
      <c r="L5" s="938"/>
      <c r="M5" s="939"/>
    </row>
    <row r="6" spans="1:17" s="25" customFormat="1" ht="15.75" customHeight="1" x14ac:dyDescent="0.2">
      <c r="A6" s="84" t="s">
        <v>237</v>
      </c>
      <c r="B6" s="965" t="s">
        <v>252</v>
      </c>
      <c r="C6" s="966"/>
      <c r="D6" s="966"/>
      <c r="E6" s="966"/>
      <c r="F6" s="966"/>
      <c r="G6" s="966"/>
      <c r="H6" s="966"/>
      <c r="I6" s="966"/>
      <c r="J6" s="966"/>
      <c r="K6" s="966"/>
      <c r="L6" s="966"/>
      <c r="M6" s="967"/>
    </row>
    <row r="7" spans="1:17" s="25" customFormat="1" ht="42.75" customHeight="1" x14ac:dyDescent="0.2">
      <c r="A7" s="84" t="s">
        <v>238</v>
      </c>
      <c r="B7" s="636" t="s">
        <v>253</v>
      </c>
      <c r="C7" s="964"/>
      <c r="D7" s="964"/>
      <c r="E7" s="964"/>
      <c r="F7" s="964"/>
      <c r="G7" s="964"/>
      <c r="H7" s="964"/>
      <c r="I7" s="964"/>
      <c r="J7" s="964"/>
      <c r="K7" s="964"/>
      <c r="L7" s="964"/>
      <c r="M7" s="637"/>
    </row>
    <row r="8" spans="1:17" s="25" customFormat="1" ht="15" customHeight="1" thickBot="1" x14ac:dyDescent="0.25">
      <c r="A8" s="959"/>
      <c r="B8" s="960"/>
      <c r="C8" s="960"/>
      <c r="D8" s="960"/>
      <c r="E8" s="960"/>
      <c r="F8" s="960"/>
      <c r="G8" s="960"/>
      <c r="H8" s="960"/>
      <c r="I8" s="960"/>
      <c r="J8" s="960"/>
      <c r="K8" s="960"/>
      <c r="L8" s="960"/>
      <c r="M8" s="961"/>
    </row>
    <row r="9" spans="1:17" s="83" customFormat="1" ht="40.5" customHeight="1" x14ac:dyDescent="0.2">
      <c r="A9" s="308" t="s">
        <v>239</v>
      </c>
      <c r="B9" s="309" t="s">
        <v>240</v>
      </c>
      <c r="C9" s="309" t="s">
        <v>74</v>
      </c>
      <c r="D9" s="309" t="s">
        <v>8</v>
      </c>
      <c r="E9" s="310" t="s">
        <v>241</v>
      </c>
      <c r="F9" s="310" t="s">
        <v>242</v>
      </c>
      <c r="G9" s="310" t="s">
        <v>243</v>
      </c>
      <c r="H9" s="310" t="s">
        <v>244</v>
      </c>
      <c r="I9" s="310" t="s">
        <v>245</v>
      </c>
      <c r="J9" s="309" t="s">
        <v>246</v>
      </c>
      <c r="K9" s="309" t="s">
        <v>247</v>
      </c>
      <c r="L9" s="309" t="s">
        <v>248</v>
      </c>
      <c r="M9" s="312" t="s">
        <v>249</v>
      </c>
      <c r="N9" s="313" t="s">
        <v>473</v>
      </c>
      <c r="O9" s="315" t="s">
        <v>468</v>
      </c>
      <c r="P9" s="313" t="s">
        <v>469</v>
      </c>
      <c r="Q9" s="318" t="s">
        <v>472</v>
      </c>
    </row>
    <row r="10" spans="1:17" s="25" customFormat="1" ht="165.75" customHeight="1" x14ac:dyDescent="0.2">
      <c r="A10" s="940" t="s">
        <v>474</v>
      </c>
      <c r="B10" s="962" t="str">
        <f>DESCRIPCION!A13</f>
        <v>Posibilidad de recibir o solicitar cualquier dádiva o beneficio a nombre propio o de terceros permitiendo el vencimiento, dilacion de terminos o incumplimento de los requisitos de ley en los procesos y/o tramites a cargo</v>
      </c>
      <c r="C10" s="605" t="str">
        <f>'IDENTIFICACION DE RIESGOS'!J13</f>
        <v>CORRUPCION</v>
      </c>
      <c r="D10" s="942" t="str">
        <f>DESCRIPCION!D13</f>
        <v xml:space="preserve">Fallas en la cultura de la probidad </v>
      </c>
      <c r="E10" s="605" t="str">
        <f>'VALORACIÓN RIESGOS RESIDUAL'!E35:G35</f>
        <v>Rara vez</v>
      </c>
      <c r="F10" s="558" t="str">
        <f>'VALORACIÓN RIESGOS RESIDUAL'!J35</f>
        <v>Catastrófico</v>
      </c>
      <c r="G10" s="605" t="str">
        <f>'VALORACIÓN RIESGOS RESIDUAL'!K32</f>
        <v>ALTA</v>
      </c>
      <c r="H10" s="957" t="s">
        <v>296</v>
      </c>
      <c r="I10" s="303" t="s">
        <v>484</v>
      </c>
      <c r="J10" s="321" t="s">
        <v>442</v>
      </c>
      <c r="K10" s="321" t="s">
        <v>403</v>
      </c>
      <c r="L10" s="228" t="s">
        <v>404</v>
      </c>
      <c r="M10" s="31" t="s">
        <v>470</v>
      </c>
      <c r="N10" s="314"/>
      <c r="O10" s="316"/>
      <c r="P10" s="311"/>
      <c r="Q10" s="317"/>
    </row>
    <row r="11" spans="1:17" s="25" customFormat="1" ht="409.5" customHeight="1" x14ac:dyDescent="0.2">
      <c r="A11" s="941"/>
      <c r="B11" s="963"/>
      <c r="C11" s="607"/>
      <c r="D11" s="942" t="str">
        <f>DESCRIPCION!D14</f>
        <v>Actores de presión en el tema regulado por el trámite que puedan incidir en las decisiones institucionales</v>
      </c>
      <c r="E11" s="607"/>
      <c r="F11" s="560"/>
      <c r="G11" s="607"/>
      <c r="H11" s="958"/>
      <c r="I11" s="301" t="s">
        <v>485</v>
      </c>
      <c r="J11" s="321" t="s">
        <v>443</v>
      </c>
      <c r="K11" s="321" t="s">
        <v>403</v>
      </c>
      <c r="L11" s="228" t="s">
        <v>404</v>
      </c>
      <c r="M11" s="31" t="s">
        <v>471</v>
      </c>
      <c r="N11" s="314"/>
      <c r="O11" s="316"/>
      <c r="P11" s="319"/>
      <c r="Q11" s="317"/>
    </row>
  </sheetData>
  <sheetProtection selectLockedCells="1"/>
  <mergeCells count="19">
    <mergeCell ref="M1:M4"/>
    <mergeCell ref="A5:M5"/>
    <mergeCell ref="F10:F11"/>
    <mergeCell ref="E10:E11"/>
    <mergeCell ref="A1:A4"/>
    <mergeCell ref="J1:L1"/>
    <mergeCell ref="J2:L2"/>
    <mergeCell ref="J3:L3"/>
    <mergeCell ref="J4:L4"/>
    <mergeCell ref="B1:I2"/>
    <mergeCell ref="B3:I4"/>
    <mergeCell ref="B6:M6"/>
    <mergeCell ref="B7:M7"/>
    <mergeCell ref="H10:H11"/>
    <mergeCell ref="G10:G11"/>
    <mergeCell ref="C10:C11"/>
    <mergeCell ref="B10:B11"/>
    <mergeCell ref="A8:M8"/>
    <mergeCell ref="A10:A1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H42:H44 H14:H16 H18:H20 H22:H24 H26:H28 H30:H32 H34:H36 H38:H40 H11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302</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18" t="s">
        <v>298</v>
      </c>
    </row>
    <row r="2" spans="1:1" x14ac:dyDescent="0.25">
      <c r="A2" s="218" t="s">
        <v>295</v>
      </c>
    </row>
    <row r="3" spans="1:1" x14ac:dyDescent="0.25">
      <c r="A3" s="218" t="s">
        <v>296</v>
      </c>
    </row>
    <row r="4" spans="1:1" x14ac:dyDescent="0.25">
      <c r="A4" s="218" t="s">
        <v>297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273</v>
      </c>
      <c r="B1" t="s">
        <v>279</v>
      </c>
      <c r="C1" t="s">
        <v>283</v>
      </c>
    </row>
    <row r="2" spans="1:3" x14ac:dyDescent="0.25">
      <c r="A2" t="s">
        <v>274</v>
      </c>
      <c r="B2" t="s">
        <v>291</v>
      </c>
      <c r="C2" t="s">
        <v>284</v>
      </c>
    </row>
    <row r="3" spans="1:3" x14ac:dyDescent="0.25">
      <c r="A3" t="s">
        <v>275</v>
      </c>
      <c r="B3" t="s">
        <v>280</v>
      </c>
      <c r="C3" t="s">
        <v>285</v>
      </c>
    </row>
    <row r="4" spans="1:3" x14ac:dyDescent="0.25">
      <c r="A4" t="s">
        <v>276</v>
      </c>
      <c r="B4" t="s">
        <v>290</v>
      </c>
      <c r="C4" t="s">
        <v>286</v>
      </c>
    </row>
    <row r="5" spans="1:3" x14ac:dyDescent="0.25">
      <c r="A5" t="s">
        <v>277</v>
      </c>
      <c r="B5" t="s">
        <v>281</v>
      </c>
      <c r="C5" t="s">
        <v>254</v>
      </c>
    </row>
    <row r="6" spans="1:3" x14ac:dyDescent="0.25">
      <c r="A6" t="s">
        <v>303</v>
      </c>
      <c r="B6" t="s">
        <v>303</v>
      </c>
      <c r="C6" t="s">
        <v>303</v>
      </c>
    </row>
    <row r="7" spans="1:3" x14ac:dyDescent="0.25">
      <c r="A7" t="s">
        <v>278</v>
      </c>
      <c r="B7" t="s">
        <v>282</v>
      </c>
      <c r="C7" t="s">
        <v>287</v>
      </c>
    </row>
    <row r="8" spans="1:3" x14ac:dyDescent="0.25">
      <c r="B8" t="s">
        <v>14</v>
      </c>
      <c r="C8" t="s">
        <v>288</v>
      </c>
    </row>
    <row r="9" spans="1:3" x14ac:dyDescent="0.25">
      <c r="C9" t="s">
        <v>255</v>
      </c>
    </row>
    <row r="10" spans="1:3" x14ac:dyDescent="0.25">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35"/>
  <sheetViews>
    <sheetView topLeftCell="A13" zoomScaleNormal="100" workbookViewId="0">
      <selection activeCell="I19" sqref="I19"/>
    </sheetView>
  </sheetViews>
  <sheetFormatPr baseColWidth="10" defaultColWidth="11.42578125" defaultRowHeight="15" x14ac:dyDescent="0.25"/>
  <cols>
    <col min="1" max="1" width="5.140625" style="66"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32"/>
      <c r="B1" s="441" t="str">
        <f>CONTEXTO!B1</f>
        <v xml:space="preserve">PROCESO: </v>
      </c>
      <c r="C1" s="441"/>
      <c r="D1" s="441"/>
      <c r="E1" s="441"/>
      <c r="F1" s="441"/>
      <c r="G1" s="441"/>
      <c r="H1" s="441"/>
      <c r="I1" s="441"/>
      <c r="J1" s="441"/>
      <c r="K1" s="441"/>
      <c r="L1" s="441"/>
      <c r="M1" s="441"/>
      <c r="N1" s="441"/>
      <c r="O1" s="441"/>
      <c r="P1" s="441"/>
      <c r="Q1" s="441"/>
      <c r="R1" s="441"/>
      <c r="S1" s="442"/>
      <c r="T1" s="425" t="s">
        <v>444</v>
      </c>
      <c r="U1" s="425"/>
      <c r="V1" s="425"/>
      <c r="W1" s="426"/>
    </row>
    <row r="2" spans="1:24" ht="15" customHeight="1" x14ac:dyDescent="0.25">
      <c r="A2" s="433"/>
      <c r="B2" s="437"/>
      <c r="C2" s="437"/>
      <c r="D2" s="437"/>
      <c r="E2" s="437"/>
      <c r="F2" s="437"/>
      <c r="G2" s="437"/>
      <c r="H2" s="437"/>
      <c r="I2" s="437"/>
      <c r="J2" s="437"/>
      <c r="K2" s="437"/>
      <c r="L2" s="437"/>
      <c r="M2" s="437"/>
      <c r="N2" s="437"/>
      <c r="O2" s="437"/>
      <c r="P2" s="437"/>
      <c r="Q2" s="437"/>
      <c r="R2" s="437"/>
      <c r="S2" s="438"/>
      <c r="T2" s="427" t="s">
        <v>445</v>
      </c>
      <c r="U2" s="427"/>
      <c r="V2" s="427"/>
      <c r="W2" s="428"/>
    </row>
    <row r="3" spans="1:24" ht="15" customHeight="1" x14ac:dyDescent="0.25">
      <c r="A3" s="433"/>
      <c r="B3" s="437" t="s">
        <v>41</v>
      </c>
      <c r="C3" s="437"/>
      <c r="D3" s="437"/>
      <c r="E3" s="437"/>
      <c r="F3" s="437"/>
      <c r="G3" s="437"/>
      <c r="H3" s="437"/>
      <c r="I3" s="437"/>
      <c r="J3" s="437"/>
      <c r="K3" s="437"/>
      <c r="L3" s="437"/>
      <c r="M3" s="437"/>
      <c r="N3" s="437"/>
      <c r="O3" s="437"/>
      <c r="P3" s="437"/>
      <c r="Q3" s="437"/>
      <c r="R3" s="437"/>
      <c r="S3" s="438"/>
      <c r="T3" s="427" t="s">
        <v>446</v>
      </c>
      <c r="U3" s="427"/>
      <c r="V3" s="427"/>
      <c r="W3" s="428"/>
    </row>
    <row r="4" spans="1:24" ht="15.75" customHeight="1" x14ac:dyDescent="0.25">
      <c r="A4" s="434"/>
      <c r="B4" s="439"/>
      <c r="C4" s="439"/>
      <c r="D4" s="439"/>
      <c r="E4" s="439"/>
      <c r="F4" s="439"/>
      <c r="G4" s="439"/>
      <c r="H4" s="439"/>
      <c r="I4" s="439"/>
      <c r="J4" s="439"/>
      <c r="K4" s="439"/>
      <c r="L4" s="439"/>
      <c r="M4" s="439"/>
      <c r="N4" s="439"/>
      <c r="O4" s="439"/>
      <c r="P4" s="439"/>
      <c r="Q4" s="439"/>
      <c r="R4" s="439"/>
      <c r="S4" s="440"/>
      <c r="T4" s="427" t="s">
        <v>449</v>
      </c>
      <c r="U4" s="427"/>
      <c r="V4" s="427"/>
      <c r="W4" s="428"/>
    </row>
    <row r="5" spans="1:24" ht="15.75" customHeight="1" x14ac:dyDescent="0.25">
      <c r="A5" s="434"/>
      <c r="B5" s="434"/>
      <c r="C5" s="434"/>
      <c r="D5" s="434"/>
      <c r="E5" s="434"/>
      <c r="F5" s="434"/>
      <c r="G5" s="434"/>
      <c r="H5" s="434"/>
      <c r="I5" s="434"/>
      <c r="J5" s="434"/>
      <c r="K5" s="434"/>
      <c r="L5" s="434"/>
      <c r="M5" s="434"/>
      <c r="N5" s="434"/>
      <c r="O5" s="434"/>
      <c r="P5" s="434"/>
      <c r="Q5" s="434"/>
      <c r="R5" s="434"/>
      <c r="S5" s="434"/>
      <c r="T5" s="443"/>
      <c r="U5" s="245"/>
      <c r="V5" s="245"/>
      <c r="W5" s="246"/>
      <c r="X5" s="68"/>
    </row>
    <row r="6" spans="1:24" s="1" customFormat="1" ht="27" customHeight="1" x14ac:dyDescent="0.2">
      <c r="A6" s="436"/>
      <c r="B6" s="436"/>
      <c r="C6" s="436"/>
      <c r="D6" s="436"/>
      <c r="E6" s="436"/>
      <c r="F6" s="436"/>
      <c r="G6" s="436"/>
      <c r="H6" s="436"/>
      <c r="I6" s="436"/>
      <c r="J6" s="436"/>
      <c r="K6" s="436"/>
      <c r="L6" s="436"/>
      <c r="M6" s="436"/>
      <c r="N6" s="436"/>
      <c r="O6" s="436"/>
      <c r="P6" s="436"/>
      <c r="Q6" s="436"/>
      <c r="R6" s="436"/>
      <c r="S6" s="436"/>
      <c r="T6" s="436"/>
      <c r="U6" s="247"/>
      <c r="V6" s="247"/>
      <c r="W6" s="248"/>
    </row>
    <row r="7" spans="1:24" s="1" customFormat="1" ht="81" customHeight="1" thickBot="1" x14ac:dyDescent="0.25">
      <c r="A7" s="435"/>
      <c r="B7" s="435"/>
      <c r="C7" s="435"/>
      <c r="D7" s="435"/>
      <c r="E7" s="435"/>
      <c r="F7" s="435"/>
      <c r="G7" s="435"/>
      <c r="H7" s="435"/>
      <c r="I7" s="435"/>
      <c r="J7" s="435"/>
      <c r="K7" s="435"/>
      <c r="L7" s="435"/>
      <c r="M7" s="435"/>
      <c r="N7" s="435"/>
      <c r="O7" s="435"/>
      <c r="P7" s="435"/>
      <c r="Q7" s="435"/>
      <c r="R7" s="435"/>
      <c r="S7" s="435"/>
      <c r="T7" s="435"/>
      <c r="U7" s="249"/>
      <c r="V7" s="249"/>
      <c r="W7" s="250"/>
    </row>
    <row r="8" spans="1:24" s="1" customFormat="1" ht="26.25" customHeight="1" thickBot="1" x14ac:dyDescent="0.25">
      <c r="A8" s="251"/>
      <c r="B8" s="251"/>
      <c r="C8" s="251"/>
      <c r="D8" s="251"/>
      <c r="E8" s="251"/>
      <c r="F8" s="251"/>
      <c r="G8" s="251"/>
      <c r="H8" s="251"/>
      <c r="I8" s="251"/>
      <c r="J8" s="251"/>
      <c r="K8" s="251"/>
      <c r="L8" s="251"/>
      <c r="M8" s="251"/>
      <c r="N8" s="251"/>
      <c r="O8" s="251"/>
      <c r="P8" s="251"/>
      <c r="Q8" s="251"/>
      <c r="R8" s="251"/>
      <c r="S8" s="251"/>
      <c r="T8" s="252"/>
      <c r="U8" s="253"/>
      <c r="V8" s="253"/>
      <c r="W8" s="253"/>
      <c r="X8" s="100"/>
    </row>
    <row r="9" spans="1:24" s="1" customFormat="1" ht="39.75" customHeight="1" thickBot="1" x14ac:dyDescent="0.25">
      <c r="A9" s="423"/>
      <c r="B9" s="423"/>
      <c r="C9" s="423" t="b">
        <v>0</v>
      </c>
      <c r="D9" s="423"/>
      <c r="E9" s="423"/>
      <c r="F9" s="423"/>
      <c r="G9" s="423"/>
      <c r="H9" s="423"/>
      <c r="I9" s="423"/>
      <c r="J9" s="423"/>
      <c r="K9" s="423"/>
      <c r="L9" s="423"/>
      <c r="M9" s="423"/>
      <c r="N9" s="423"/>
      <c r="O9" s="423"/>
      <c r="P9" s="423"/>
      <c r="Q9" s="423"/>
      <c r="R9" s="423"/>
      <c r="S9" s="423"/>
      <c r="T9" s="424"/>
    </row>
    <row r="10" spans="1:24" s="40" customFormat="1" ht="32.25" customHeight="1" thickBot="1" x14ac:dyDescent="0.3">
      <c r="A10" s="240" t="s">
        <v>42</v>
      </c>
      <c r="B10" s="241" t="s">
        <v>256</v>
      </c>
      <c r="C10" s="241" t="s">
        <v>43</v>
      </c>
      <c r="D10" s="241" t="s">
        <v>44</v>
      </c>
      <c r="E10" s="241" t="s">
        <v>45</v>
      </c>
      <c r="F10" s="241" t="s">
        <v>46</v>
      </c>
      <c r="G10" s="241" t="s">
        <v>47</v>
      </c>
      <c r="H10" s="241" t="s">
        <v>48</v>
      </c>
      <c r="I10" s="241" t="s">
        <v>49</v>
      </c>
      <c r="J10" s="241" t="s">
        <v>50</v>
      </c>
      <c r="K10" s="241" t="s">
        <v>51</v>
      </c>
      <c r="L10" s="241" t="s">
        <v>52</v>
      </c>
      <c r="M10" s="241" t="s">
        <v>53</v>
      </c>
      <c r="N10" s="241" t="s">
        <v>54</v>
      </c>
      <c r="O10" s="241" t="s">
        <v>55</v>
      </c>
      <c r="P10" s="241" t="s">
        <v>56</v>
      </c>
      <c r="Q10" s="241" t="s">
        <v>57</v>
      </c>
      <c r="R10" s="242" t="s">
        <v>58</v>
      </c>
      <c r="S10" s="254" t="s">
        <v>59</v>
      </c>
      <c r="T10" s="260" t="s">
        <v>307</v>
      </c>
    </row>
    <row r="11" spans="1:24" ht="39.75" customHeight="1" x14ac:dyDescent="0.25">
      <c r="A11" s="243">
        <v>1</v>
      </c>
      <c r="B11" s="284" t="s">
        <v>377</v>
      </c>
      <c r="C11" s="65">
        <v>4</v>
      </c>
      <c r="D11" s="65">
        <v>3</v>
      </c>
      <c r="E11" s="65">
        <v>3</v>
      </c>
      <c r="F11" s="65">
        <v>4</v>
      </c>
      <c r="G11" s="65">
        <v>3</v>
      </c>
      <c r="H11" s="65">
        <v>4</v>
      </c>
      <c r="I11" s="65"/>
      <c r="J11" s="65"/>
      <c r="K11" s="65"/>
      <c r="L11" s="65"/>
      <c r="M11" s="65"/>
      <c r="N11" s="65"/>
      <c r="O11" s="65"/>
      <c r="P11" s="65"/>
      <c r="Q11" s="65"/>
      <c r="R11" s="298">
        <f>SUM(C11:Q11)</f>
        <v>21</v>
      </c>
      <c r="S11" s="255">
        <f>IF(ISERROR(AVERAGE(C11:Q11)),0,AVERAGE(C11:Q11))</f>
        <v>3.5</v>
      </c>
      <c r="T11" s="261"/>
    </row>
    <row r="12" spans="1:24" ht="45.75" customHeight="1" x14ac:dyDescent="0.25">
      <c r="A12" s="243">
        <v>2</v>
      </c>
      <c r="B12" s="282" t="s">
        <v>378</v>
      </c>
      <c r="C12" s="65">
        <v>2</v>
      </c>
      <c r="D12" s="65">
        <v>2</v>
      </c>
      <c r="E12" s="65">
        <v>2</v>
      </c>
      <c r="F12" s="65">
        <v>1</v>
      </c>
      <c r="G12" s="65">
        <v>1</v>
      </c>
      <c r="H12" s="65">
        <v>1</v>
      </c>
      <c r="I12" s="65"/>
      <c r="J12" s="65"/>
      <c r="K12" s="65"/>
      <c r="L12" s="65"/>
      <c r="M12" s="65"/>
      <c r="N12" s="65"/>
      <c r="O12" s="65"/>
      <c r="P12" s="65"/>
      <c r="Q12" s="65"/>
      <c r="R12" s="216">
        <f>SUM(C12:Q12)</f>
        <v>9</v>
      </c>
      <c r="S12" s="255">
        <f t="shared" ref="S12:S32" si="0">IF(ISERROR(AVERAGE(C12:Q12)),0,AVERAGE(C12:Q12))</f>
        <v>1.5</v>
      </c>
      <c r="T12" s="257"/>
    </row>
    <row r="13" spans="1:24" ht="39.75" customHeight="1" x14ac:dyDescent="0.25">
      <c r="A13" s="243">
        <v>3</v>
      </c>
      <c r="B13" s="285" t="s">
        <v>379</v>
      </c>
      <c r="C13" s="65">
        <v>2</v>
      </c>
      <c r="D13" s="65">
        <v>2</v>
      </c>
      <c r="E13" s="65">
        <v>2</v>
      </c>
      <c r="F13" s="65">
        <v>2</v>
      </c>
      <c r="G13" s="65">
        <v>3</v>
      </c>
      <c r="H13" s="65">
        <v>3</v>
      </c>
      <c r="I13" s="65"/>
      <c r="J13" s="65"/>
      <c r="K13" s="65"/>
      <c r="L13" s="65"/>
      <c r="M13" s="65"/>
      <c r="N13" s="65"/>
      <c r="O13" s="65"/>
      <c r="P13" s="65"/>
      <c r="Q13" s="65"/>
      <c r="R13" s="216">
        <f t="shared" ref="R13:R32" si="1">SUM(C13:Q13)</f>
        <v>14</v>
      </c>
      <c r="S13" s="255">
        <f t="shared" si="0"/>
        <v>2.3333333333333335</v>
      </c>
      <c r="T13" s="258"/>
    </row>
    <row r="14" spans="1:24" ht="39.75" customHeight="1" x14ac:dyDescent="0.25">
      <c r="A14" s="243">
        <v>4</v>
      </c>
      <c r="B14" s="285" t="s">
        <v>380</v>
      </c>
      <c r="C14" s="65">
        <v>3</v>
      </c>
      <c r="D14" s="65">
        <v>3</v>
      </c>
      <c r="E14" s="65">
        <v>2</v>
      </c>
      <c r="F14" s="65">
        <v>3</v>
      </c>
      <c r="G14" s="65">
        <v>3</v>
      </c>
      <c r="H14" s="65">
        <v>3</v>
      </c>
      <c r="I14" s="65"/>
      <c r="J14" s="65"/>
      <c r="K14" s="65"/>
      <c r="L14" s="65"/>
      <c r="M14" s="65"/>
      <c r="N14" s="65"/>
      <c r="O14" s="65"/>
      <c r="P14" s="65"/>
      <c r="Q14" s="65"/>
      <c r="R14" s="298">
        <f t="shared" si="1"/>
        <v>17</v>
      </c>
      <c r="S14" s="255">
        <f t="shared" si="0"/>
        <v>2.8333333333333335</v>
      </c>
      <c r="T14" s="258"/>
    </row>
    <row r="15" spans="1:24" ht="39.75" customHeight="1" x14ac:dyDescent="0.25">
      <c r="A15" s="243">
        <v>5</v>
      </c>
      <c r="B15" s="286" t="s">
        <v>397</v>
      </c>
      <c r="C15" s="65">
        <v>3</v>
      </c>
      <c r="D15" s="65">
        <v>4</v>
      </c>
      <c r="E15" s="65">
        <v>4</v>
      </c>
      <c r="F15" s="65">
        <v>4</v>
      </c>
      <c r="G15" s="65">
        <v>4</v>
      </c>
      <c r="H15" s="65">
        <v>5</v>
      </c>
      <c r="I15" s="65"/>
      <c r="J15" s="65"/>
      <c r="K15" s="65"/>
      <c r="L15" s="65"/>
      <c r="M15" s="65"/>
      <c r="N15" s="65"/>
      <c r="O15" s="65"/>
      <c r="P15" s="65"/>
      <c r="Q15" s="65"/>
      <c r="R15" s="298">
        <f t="shared" si="1"/>
        <v>24</v>
      </c>
      <c r="S15" s="255">
        <f t="shared" si="0"/>
        <v>4</v>
      </c>
      <c r="T15" s="258"/>
    </row>
    <row r="16" spans="1:24" ht="39.75" customHeight="1" x14ac:dyDescent="0.25">
      <c r="A16" s="243">
        <v>6</v>
      </c>
      <c r="B16" s="287" t="s">
        <v>381</v>
      </c>
      <c r="C16" s="65">
        <v>4</v>
      </c>
      <c r="D16" s="65">
        <v>2</v>
      </c>
      <c r="E16" s="65">
        <v>2</v>
      </c>
      <c r="F16" s="65">
        <v>2</v>
      </c>
      <c r="G16" s="65">
        <v>2</v>
      </c>
      <c r="H16" s="65">
        <v>2</v>
      </c>
      <c r="I16" s="65"/>
      <c r="J16" s="65"/>
      <c r="K16" s="65"/>
      <c r="L16" s="65"/>
      <c r="M16" s="65"/>
      <c r="N16" s="65"/>
      <c r="O16" s="65"/>
      <c r="P16" s="65"/>
      <c r="Q16" s="65"/>
      <c r="R16" s="216">
        <f t="shared" si="1"/>
        <v>14</v>
      </c>
      <c r="S16" s="255">
        <f t="shared" si="0"/>
        <v>2.3333333333333335</v>
      </c>
      <c r="T16" s="258"/>
    </row>
    <row r="17" spans="1:20" ht="47.25" customHeight="1" x14ac:dyDescent="0.25">
      <c r="A17" s="243">
        <v>7</v>
      </c>
      <c r="B17" s="282" t="s">
        <v>383</v>
      </c>
      <c r="C17" s="65">
        <v>2</v>
      </c>
      <c r="D17" s="65">
        <v>2</v>
      </c>
      <c r="E17" s="65">
        <v>2</v>
      </c>
      <c r="F17" s="65">
        <v>2</v>
      </c>
      <c r="G17" s="65">
        <v>2</v>
      </c>
      <c r="H17" s="65">
        <v>4</v>
      </c>
      <c r="I17" s="65"/>
      <c r="J17" s="65"/>
      <c r="K17" s="65"/>
      <c r="L17" s="65"/>
      <c r="M17" s="65"/>
      <c r="N17" s="65"/>
      <c r="O17" s="65"/>
      <c r="P17" s="65"/>
      <c r="Q17" s="65"/>
      <c r="R17" s="216">
        <f t="shared" si="1"/>
        <v>14</v>
      </c>
      <c r="S17" s="255">
        <f t="shared" si="0"/>
        <v>2.3333333333333335</v>
      </c>
      <c r="T17" s="258"/>
    </row>
    <row r="18" spans="1:20" ht="47.25" customHeight="1" x14ac:dyDescent="0.25">
      <c r="A18" s="243">
        <v>8</v>
      </c>
      <c r="B18" s="299" t="s">
        <v>398</v>
      </c>
      <c r="C18" s="65">
        <v>3</v>
      </c>
      <c r="D18" s="65">
        <v>4</v>
      </c>
      <c r="E18" s="65">
        <v>4</v>
      </c>
      <c r="F18" s="65">
        <v>4</v>
      </c>
      <c r="G18" s="65">
        <v>3</v>
      </c>
      <c r="H18" s="65">
        <v>4</v>
      </c>
      <c r="I18" s="65"/>
      <c r="J18" s="65"/>
      <c r="K18" s="65"/>
      <c r="L18" s="65"/>
      <c r="M18" s="65"/>
      <c r="N18" s="65"/>
      <c r="O18" s="65"/>
      <c r="P18" s="65"/>
      <c r="Q18" s="65"/>
      <c r="R18" s="298">
        <f>SUM(C18:Q18)</f>
        <v>22</v>
      </c>
      <c r="S18" s="255">
        <f>IF(ISERROR(AVERAGE(C18:Q18)),0,AVERAGE(C18:Q18))</f>
        <v>3.6666666666666665</v>
      </c>
      <c r="T18" s="300" t="s">
        <v>138</v>
      </c>
    </row>
    <row r="19" spans="1:20" ht="39.75" customHeight="1" x14ac:dyDescent="0.25">
      <c r="A19" s="243">
        <v>9</v>
      </c>
      <c r="B19" s="289" t="s">
        <v>385</v>
      </c>
      <c r="C19" s="65">
        <v>4</v>
      </c>
      <c r="D19" s="65">
        <v>4</v>
      </c>
      <c r="E19" s="65">
        <v>4</v>
      </c>
      <c r="F19" s="65">
        <v>4</v>
      </c>
      <c r="G19" s="65">
        <v>4</v>
      </c>
      <c r="H19" s="65">
        <v>4</v>
      </c>
      <c r="I19" s="65"/>
      <c r="J19" s="65"/>
      <c r="K19" s="65"/>
      <c r="L19" s="65"/>
      <c r="M19" s="65"/>
      <c r="N19" s="65"/>
      <c r="O19" s="65"/>
      <c r="P19" s="65"/>
      <c r="Q19" s="65"/>
      <c r="R19" s="298">
        <f t="shared" si="1"/>
        <v>24</v>
      </c>
      <c r="S19" s="255">
        <f t="shared" si="0"/>
        <v>4</v>
      </c>
      <c r="T19" s="258"/>
    </row>
    <row r="20" spans="1:20" ht="39.75" customHeight="1" x14ac:dyDescent="0.25">
      <c r="A20" s="243">
        <v>10</v>
      </c>
      <c r="B20" s="289" t="s">
        <v>384</v>
      </c>
      <c r="C20" s="65">
        <v>4</v>
      </c>
      <c r="D20" s="65">
        <v>3</v>
      </c>
      <c r="E20" s="65">
        <v>4</v>
      </c>
      <c r="F20" s="65">
        <v>3</v>
      </c>
      <c r="G20" s="65">
        <v>4</v>
      </c>
      <c r="H20" s="65">
        <v>4</v>
      </c>
      <c r="I20" s="65"/>
      <c r="J20" s="65"/>
      <c r="K20" s="65"/>
      <c r="L20" s="65"/>
      <c r="M20" s="65"/>
      <c r="N20" s="65"/>
      <c r="O20" s="65"/>
      <c r="P20" s="65"/>
      <c r="Q20" s="65"/>
      <c r="R20" s="298">
        <f>SUM(C20:Q20)</f>
        <v>22</v>
      </c>
      <c r="S20" s="255">
        <f t="shared" si="0"/>
        <v>3.6666666666666665</v>
      </c>
      <c r="T20" s="258"/>
    </row>
    <row r="21" spans="1:20" ht="45.75" customHeight="1" x14ac:dyDescent="0.25">
      <c r="A21" s="243">
        <v>11</v>
      </c>
      <c r="B21" s="289" t="s">
        <v>386</v>
      </c>
      <c r="C21" s="65">
        <v>4</v>
      </c>
      <c r="D21" s="65">
        <v>4</v>
      </c>
      <c r="E21" s="65">
        <v>4</v>
      </c>
      <c r="F21" s="65">
        <v>4</v>
      </c>
      <c r="G21" s="65">
        <v>4</v>
      </c>
      <c r="H21" s="65">
        <v>4</v>
      </c>
      <c r="I21" s="65"/>
      <c r="J21" s="65"/>
      <c r="K21" s="65"/>
      <c r="L21" s="65"/>
      <c r="M21" s="65"/>
      <c r="N21" s="65"/>
      <c r="O21" s="65"/>
      <c r="P21" s="65"/>
      <c r="Q21" s="65"/>
      <c r="R21" s="298">
        <f t="shared" si="1"/>
        <v>24</v>
      </c>
      <c r="S21" s="255">
        <f t="shared" si="0"/>
        <v>4</v>
      </c>
      <c r="T21" s="258"/>
    </row>
    <row r="22" spans="1:20" ht="49.5" customHeight="1" x14ac:dyDescent="0.25">
      <c r="A22" s="243">
        <v>12</v>
      </c>
      <c r="B22" s="289" t="s">
        <v>387</v>
      </c>
      <c r="C22" s="65">
        <v>4</v>
      </c>
      <c r="D22" s="65">
        <v>5</v>
      </c>
      <c r="E22" s="65">
        <v>5</v>
      </c>
      <c r="F22" s="65">
        <v>4</v>
      </c>
      <c r="G22" s="65">
        <v>4</v>
      </c>
      <c r="H22" s="65">
        <v>2</v>
      </c>
      <c r="I22" s="65"/>
      <c r="J22" s="65"/>
      <c r="K22" s="65"/>
      <c r="L22" s="65"/>
      <c r="M22" s="65"/>
      <c r="N22" s="65"/>
      <c r="O22" s="65"/>
      <c r="P22" s="65"/>
      <c r="Q22" s="65"/>
      <c r="R22" s="298">
        <f t="shared" si="1"/>
        <v>24</v>
      </c>
      <c r="S22" s="255">
        <f t="shared" si="0"/>
        <v>4</v>
      </c>
      <c r="T22" s="258"/>
    </row>
    <row r="23" spans="1:20" ht="39.75" customHeight="1" x14ac:dyDescent="0.25">
      <c r="A23" s="243">
        <v>14</v>
      </c>
      <c r="B23" s="290" t="s">
        <v>389</v>
      </c>
      <c r="C23" s="65">
        <v>3</v>
      </c>
      <c r="D23" s="65">
        <v>3</v>
      </c>
      <c r="E23" s="65">
        <v>3</v>
      </c>
      <c r="F23" s="65">
        <v>4</v>
      </c>
      <c r="G23" s="65">
        <v>3</v>
      </c>
      <c r="H23" s="65">
        <v>2</v>
      </c>
      <c r="I23" s="65"/>
      <c r="J23" s="65"/>
      <c r="K23" s="65"/>
      <c r="L23" s="65"/>
      <c r="M23" s="65"/>
      <c r="N23" s="65"/>
      <c r="O23" s="65"/>
      <c r="P23" s="65"/>
      <c r="Q23" s="65"/>
      <c r="R23" s="216">
        <f t="shared" si="1"/>
        <v>18</v>
      </c>
      <c r="S23" s="255">
        <f t="shared" si="0"/>
        <v>3</v>
      </c>
      <c r="T23" s="258"/>
    </row>
    <row r="24" spans="1:20" ht="49.5" customHeight="1" x14ac:dyDescent="0.25">
      <c r="A24" s="243">
        <v>21</v>
      </c>
      <c r="B24" s="244"/>
      <c r="C24" s="65"/>
      <c r="D24" s="65"/>
      <c r="E24" s="65"/>
      <c r="F24" s="65"/>
      <c r="G24" s="65"/>
      <c r="H24" s="65"/>
      <c r="I24" s="65"/>
      <c r="J24" s="65"/>
      <c r="K24" s="65"/>
      <c r="L24" s="65"/>
      <c r="M24" s="65"/>
      <c r="N24" s="65"/>
      <c r="O24" s="65"/>
      <c r="P24" s="65"/>
      <c r="Q24" s="65"/>
      <c r="R24" s="216">
        <f t="shared" si="1"/>
        <v>0</v>
      </c>
      <c r="S24" s="255">
        <f t="shared" si="0"/>
        <v>0</v>
      </c>
      <c r="T24" s="258"/>
    </row>
    <row r="25" spans="1:20" ht="42" customHeight="1" x14ac:dyDescent="0.25">
      <c r="A25" s="243">
        <v>22</v>
      </c>
      <c r="B25" s="244"/>
      <c r="C25" s="65"/>
      <c r="D25" s="65"/>
      <c r="E25" s="65"/>
      <c r="F25" s="65"/>
      <c r="G25" s="65"/>
      <c r="H25" s="65"/>
      <c r="I25" s="65"/>
      <c r="J25" s="65"/>
      <c r="K25" s="65"/>
      <c r="L25" s="65"/>
      <c r="M25" s="65"/>
      <c r="N25" s="65"/>
      <c r="O25" s="65"/>
      <c r="P25" s="65"/>
      <c r="Q25" s="65"/>
      <c r="R25" s="216">
        <f t="shared" si="1"/>
        <v>0</v>
      </c>
      <c r="S25" s="256">
        <f t="shared" si="0"/>
        <v>0</v>
      </c>
      <c r="T25" s="258"/>
    </row>
    <row r="26" spans="1:20" ht="48" customHeight="1" x14ac:dyDescent="0.25">
      <c r="A26" s="243">
        <v>23</v>
      </c>
      <c r="B26" s="244"/>
      <c r="C26" s="65"/>
      <c r="D26" s="65"/>
      <c r="E26" s="65"/>
      <c r="F26" s="65"/>
      <c r="G26" s="65"/>
      <c r="H26" s="65"/>
      <c r="I26" s="65"/>
      <c r="J26" s="65"/>
      <c r="K26" s="65"/>
      <c r="L26" s="65"/>
      <c r="M26" s="65"/>
      <c r="N26" s="65"/>
      <c r="O26" s="65"/>
      <c r="P26" s="65"/>
      <c r="Q26" s="65"/>
      <c r="R26" s="216">
        <f t="shared" si="1"/>
        <v>0</v>
      </c>
      <c r="S26" s="256">
        <f t="shared" si="0"/>
        <v>0</v>
      </c>
      <c r="T26" s="258"/>
    </row>
    <row r="27" spans="1:20" ht="46.5" customHeight="1" x14ac:dyDescent="0.25">
      <c r="A27" s="243">
        <v>24</v>
      </c>
      <c r="B27" s="244"/>
      <c r="C27" s="65"/>
      <c r="D27" s="65"/>
      <c r="E27" s="65"/>
      <c r="F27" s="65"/>
      <c r="G27" s="65"/>
      <c r="H27" s="65"/>
      <c r="I27" s="65"/>
      <c r="J27" s="65"/>
      <c r="K27" s="65"/>
      <c r="L27" s="65"/>
      <c r="M27" s="65"/>
      <c r="N27" s="65"/>
      <c r="O27" s="65"/>
      <c r="P27" s="65"/>
      <c r="Q27" s="65"/>
      <c r="R27" s="216">
        <f t="shared" si="1"/>
        <v>0</v>
      </c>
      <c r="S27" s="256">
        <f t="shared" si="0"/>
        <v>0</v>
      </c>
      <c r="T27" s="258"/>
    </row>
    <row r="28" spans="1:20" ht="44.25" customHeight="1" x14ac:dyDescent="0.25">
      <c r="A28" s="243">
        <v>25</v>
      </c>
      <c r="B28" s="268"/>
      <c r="C28" s="65"/>
      <c r="D28" s="65"/>
      <c r="E28" s="65"/>
      <c r="F28" s="65"/>
      <c r="G28" s="65"/>
      <c r="H28" s="65"/>
      <c r="I28" s="65"/>
      <c r="J28" s="65"/>
      <c r="K28" s="65"/>
      <c r="L28" s="65"/>
      <c r="M28" s="65"/>
      <c r="N28" s="65"/>
      <c r="O28" s="65"/>
      <c r="P28" s="65"/>
      <c r="Q28" s="65"/>
      <c r="R28" s="216">
        <f t="shared" si="1"/>
        <v>0</v>
      </c>
      <c r="S28" s="256">
        <f t="shared" si="0"/>
        <v>0</v>
      </c>
      <c r="T28" s="258"/>
    </row>
    <row r="29" spans="1:20" ht="42.75" customHeight="1" x14ac:dyDescent="0.25">
      <c r="A29" s="243">
        <v>26</v>
      </c>
      <c r="B29" s="268"/>
      <c r="C29" s="65"/>
      <c r="D29" s="65"/>
      <c r="E29" s="65"/>
      <c r="F29" s="65"/>
      <c r="G29" s="65"/>
      <c r="H29" s="65"/>
      <c r="I29" s="65"/>
      <c r="J29" s="65"/>
      <c r="K29" s="65"/>
      <c r="L29" s="65"/>
      <c r="M29" s="65"/>
      <c r="N29" s="65"/>
      <c r="O29" s="65"/>
      <c r="P29" s="65"/>
      <c r="Q29" s="65"/>
      <c r="R29" s="216">
        <f t="shared" si="1"/>
        <v>0</v>
      </c>
      <c r="S29" s="256">
        <f t="shared" si="0"/>
        <v>0</v>
      </c>
      <c r="T29" s="258"/>
    </row>
    <row r="30" spans="1:20" ht="42" customHeight="1" x14ac:dyDescent="0.25">
      <c r="A30" s="243">
        <v>27</v>
      </c>
      <c r="B30" s="268"/>
      <c r="C30" s="65"/>
      <c r="D30" s="65"/>
      <c r="E30" s="65"/>
      <c r="F30" s="65"/>
      <c r="G30" s="65"/>
      <c r="H30" s="65"/>
      <c r="I30" s="65"/>
      <c r="J30" s="65"/>
      <c r="K30" s="65"/>
      <c r="L30" s="65"/>
      <c r="M30" s="65"/>
      <c r="N30" s="65"/>
      <c r="O30" s="65"/>
      <c r="P30" s="65"/>
      <c r="Q30" s="65"/>
      <c r="R30" s="216">
        <f t="shared" si="1"/>
        <v>0</v>
      </c>
      <c r="S30" s="256">
        <f t="shared" si="0"/>
        <v>0</v>
      </c>
      <c r="T30" s="258"/>
    </row>
    <row r="31" spans="1:20" ht="42.75" customHeight="1" x14ac:dyDescent="0.25">
      <c r="A31" s="243">
        <v>28</v>
      </c>
      <c r="B31" s="268"/>
      <c r="C31" s="65"/>
      <c r="D31" s="65"/>
      <c r="E31" s="65"/>
      <c r="F31" s="65"/>
      <c r="G31" s="65"/>
      <c r="H31" s="65"/>
      <c r="I31" s="65"/>
      <c r="J31" s="65"/>
      <c r="K31" s="65"/>
      <c r="L31" s="65"/>
      <c r="M31" s="65"/>
      <c r="N31" s="65"/>
      <c r="O31" s="65"/>
      <c r="P31" s="65"/>
      <c r="Q31" s="65"/>
      <c r="R31" s="216">
        <f t="shared" si="1"/>
        <v>0</v>
      </c>
      <c r="S31" s="256">
        <f t="shared" si="0"/>
        <v>0</v>
      </c>
      <c r="T31" s="258"/>
    </row>
    <row r="32" spans="1:20" ht="47.25" customHeight="1" x14ac:dyDescent="0.25">
      <c r="A32" s="243">
        <v>29</v>
      </c>
      <c r="B32" s="268"/>
      <c r="C32" s="65"/>
      <c r="D32" s="65"/>
      <c r="E32" s="65"/>
      <c r="F32" s="65"/>
      <c r="G32" s="65"/>
      <c r="H32" s="65"/>
      <c r="I32" s="65"/>
      <c r="J32" s="65"/>
      <c r="K32" s="65"/>
      <c r="L32" s="65"/>
      <c r="M32" s="65"/>
      <c r="N32" s="65"/>
      <c r="O32" s="65"/>
      <c r="P32" s="65"/>
      <c r="Q32" s="65"/>
      <c r="R32" s="216">
        <f t="shared" si="1"/>
        <v>0</v>
      </c>
      <c r="S32" s="256">
        <f t="shared" si="0"/>
        <v>0</v>
      </c>
      <c r="T32" s="258"/>
    </row>
    <row r="33" spans="1:20" ht="50.25" customHeight="1" thickBot="1" x14ac:dyDescent="0.3">
      <c r="A33" s="275">
        <v>30</v>
      </c>
      <c r="B33" s="276"/>
      <c r="C33" s="277"/>
      <c r="D33" s="277"/>
      <c r="E33" s="277"/>
      <c r="F33" s="277"/>
      <c r="G33" s="277"/>
      <c r="H33" s="277"/>
      <c r="I33" s="277"/>
      <c r="J33" s="277"/>
      <c r="K33" s="277"/>
      <c r="L33" s="277"/>
      <c r="M33" s="277"/>
      <c r="N33" s="277"/>
      <c r="O33" s="277"/>
      <c r="P33" s="277"/>
      <c r="Q33" s="277"/>
      <c r="R33" s="278">
        <f>SUM(C33:Q33)</f>
        <v>0</v>
      </c>
      <c r="S33" s="279">
        <f>IF(ISERROR(AVERAGE(C33:Q33)),0,AVERAGE(C33:Q33))</f>
        <v>0</v>
      </c>
      <c r="T33" s="259"/>
    </row>
    <row r="34" spans="1:20" ht="24" customHeight="1" x14ac:dyDescent="0.25">
      <c r="A34" s="429" t="s">
        <v>369</v>
      </c>
      <c r="B34" s="430"/>
      <c r="C34" s="430"/>
      <c r="D34" s="430"/>
      <c r="E34" s="430"/>
      <c r="F34" s="430"/>
      <c r="G34" s="430"/>
      <c r="H34" s="430"/>
      <c r="I34" s="430"/>
      <c r="J34" s="430"/>
      <c r="K34" s="430"/>
      <c r="L34" s="430"/>
      <c r="M34" s="430"/>
      <c r="N34" s="430"/>
      <c r="O34" s="430"/>
      <c r="P34" s="430"/>
      <c r="Q34" s="430"/>
      <c r="R34" s="431"/>
      <c r="S34" s="280">
        <f>SUM(S11:S33)</f>
        <v>41.166666666666671</v>
      </c>
      <c r="T34" s="68"/>
    </row>
    <row r="35" spans="1:20" ht="28.5" customHeight="1" thickBot="1" x14ac:dyDescent="0.3">
      <c r="A35" s="421" t="s">
        <v>59</v>
      </c>
      <c r="B35" s="422"/>
      <c r="C35" s="422"/>
      <c r="D35" s="422"/>
      <c r="E35" s="422"/>
      <c r="F35" s="422"/>
      <c r="G35" s="422"/>
      <c r="H35" s="422"/>
      <c r="I35" s="422"/>
      <c r="J35" s="422"/>
      <c r="K35" s="422"/>
      <c r="L35" s="422"/>
      <c r="M35" s="422"/>
      <c r="N35" s="422"/>
      <c r="O35" s="422"/>
      <c r="P35" s="422"/>
      <c r="Q35" s="422"/>
      <c r="R35" s="422"/>
      <c r="S35" s="281">
        <f>S34/A33</f>
        <v>1.3722222222222225</v>
      </c>
      <c r="T35" s="68"/>
    </row>
  </sheetData>
  <sheetProtection selectLockedCells="1"/>
  <mergeCells count="13">
    <mergeCell ref="A35:R35"/>
    <mergeCell ref="A9:T9"/>
    <mergeCell ref="T1:W1"/>
    <mergeCell ref="T2:W2"/>
    <mergeCell ref="T3:W3"/>
    <mergeCell ref="T4:W4"/>
    <mergeCell ref="A34:R34"/>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33">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33</xdr:row>
                <xdr:rowOff>0</xdr:rowOff>
              </from>
              <to>
                <xdr:col>19</xdr:col>
                <xdr:colOff>904875</xdr:colOff>
                <xdr:row>33</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33</xdr:row>
                <xdr:rowOff>0</xdr:rowOff>
              </from>
              <to>
                <xdr:col>19</xdr:col>
                <xdr:colOff>904875</xdr:colOff>
                <xdr:row>33</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23</xdr:row>
                <xdr:rowOff>0</xdr:rowOff>
              </from>
              <to>
                <xdr:col>19</xdr:col>
                <xdr:colOff>904875</xdr:colOff>
                <xdr:row>23</xdr:row>
                <xdr:rowOff>257175</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23</xdr:row>
                <xdr:rowOff>0</xdr:rowOff>
              </from>
              <to>
                <xdr:col>19</xdr:col>
                <xdr:colOff>904875</xdr:colOff>
                <xdr:row>23</xdr:row>
                <xdr:rowOff>257175</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23</xdr:row>
                <xdr:rowOff>0</xdr:rowOff>
              </from>
              <to>
                <xdr:col>19</xdr:col>
                <xdr:colOff>904875</xdr:colOff>
                <xdr:row>23</xdr:row>
                <xdr:rowOff>257175</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7">
            <anchor moveWithCells="1">
              <from>
                <xdr:col>19</xdr:col>
                <xdr:colOff>619125</xdr:colOff>
                <xdr:row>23</xdr:row>
                <xdr:rowOff>0</xdr:rowOff>
              </from>
              <to>
                <xdr:col>19</xdr:col>
                <xdr:colOff>904875</xdr:colOff>
                <xdr:row>23</xdr:row>
                <xdr:rowOff>257175</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23</xdr:row>
                <xdr:rowOff>0</xdr:rowOff>
              </from>
              <to>
                <xdr:col>19</xdr:col>
                <xdr:colOff>904875</xdr:colOff>
                <xdr:row>23</xdr:row>
                <xdr:rowOff>257175</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22</xdr:row>
                <xdr:rowOff>0</xdr:rowOff>
              </from>
              <to>
                <xdr:col>19</xdr:col>
                <xdr:colOff>904875</xdr:colOff>
                <xdr:row>22</xdr:row>
                <xdr:rowOff>257175</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7">
            <anchor moveWithCells="1">
              <from>
                <xdr:col>19</xdr:col>
                <xdr:colOff>619125</xdr:colOff>
                <xdr:row>16</xdr:row>
                <xdr:rowOff>0</xdr:rowOff>
              </from>
              <to>
                <xdr:col>19</xdr:col>
                <xdr:colOff>904875</xdr:colOff>
                <xdr:row>16</xdr:row>
                <xdr:rowOff>257175</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14</xdr:row>
                <xdr:rowOff>161925</xdr:rowOff>
              </from>
              <to>
                <xdr:col>19</xdr:col>
                <xdr:colOff>904875</xdr:colOff>
                <xdr:row>14</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0</xdr:rowOff>
              </from>
              <to>
                <xdr:col>19</xdr:col>
                <xdr:colOff>904875</xdr:colOff>
                <xdr:row>14</xdr:row>
                <xdr:rowOff>257175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8"/>
      <c r="B1" s="444" t="s">
        <v>15</v>
      </c>
      <c r="C1" s="445"/>
      <c r="D1" s="3" t="s">
        <v>16</v>
      </c>
      <c r="E1" s="449"/>
    </row>
    <row r="2" spans="1:5" ht="15" customHeight="1" x14ac:dyDescent="0.25">
      <c r="A2" s="448"/>
      <c r="B2" s="446"/>
      <c r="C2" s="447"/>
      <c r="D2" s="3" t="s">
        <v>2</v>
      </c>
      <c r="E2" s="449"/>
    </row>
    <row r="3" spans="1:5" ht="30" customHeight="1" x14ac:dyDescent="0.25">
      <c r="A3" s="448"/>
      <c r="B3" s="444" t="s">
        <v>17</v>
      </c>
      <c r="C3" s="445"/>
      <c r="D3" s="3" t="s">
        <v>18</v>
      </c>
      <c r="E3" s="449"/>
    </row>
    <row r="4" spans="1:5" ht="15" customHeight="1" x14ac:dyDescent="0.25">
      <c r="A4" s="448"/>
      <c r="B4" s="446"/>
      <c r="C4" s="447"/>
      <c r="D4" s="3" t="s">
        <v>5</v>
      </c>
      <c r="E4" s="449"/>
    </row>
    <row r="5" spans="1:5" ht="15.75" thickBot="1" x14ac:dyDescent="0.3"/>
    <row r="6" spans="1:5" x14ac:dyDescent="0.25">
      <c r="A6" s="390" t="s">
        <v>19</v>
      </c>
      <c r="B6" s="391"/>
      <c r="C6" s="391"/>
      <c r="D6" s="391"/>
      <c r="E6" s="391"/>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53"/>
      <c r="B1" s="349" t="s">
        <v>0</v>
      </c>
      <c r="C1" s="350"/>
      <c r="D1" s="350"/>
      <c r="E1" s="350"/>
      <c r="F1" s="28" t="s">
        <v>1</v>
      </c>
      <c r="G1" s="458"/>
    </row>
    <row r="2" spans="1:7" x14ac:dyDescent="0.25">
      <c r="A2" s="454"/>
      <c r="B2" s="456"/>
      <c r="C2" s="457"/>
      <c r="D2" s="457"/>
      <c r="E2" s="457"/>
      <c r="F2" s="27" t="s">
        <v>31</v>
      </c>
      <c r="G2" s="459"/>
    </row>
    <row r="3" spans="1:7" x14ac:dyDescent="0.25">
      <c r="A3" s="454"/>
      <c r="B3" s="461" t="s">
        <v>32</v>
      </c>
      <c r="C3" s="462"/>
      <c r="D3" s="462"/>
      <c r="E3" s="462"/>
      <c r="F3" s="27" t="s">
        <v>4</v>
      </c>
      <c r="G3" s="459"/>
    </row>
    <row r="4" spans="1:7" ht="15.75" thickBot="1" x14ac:dyDescent="0.3">
      <c r="A4" s="455"/>
      <c r="B4" s="355"/>
      <c r="C4" s="356"/>
      <c r="D4" s="356"/>
      <c r="E4" s="356"/>
      <c r="F4" s="29" t="s">
        <v>5</v>
      </c>
      <c r="G4" s="460"/>
    </row>
    <row r="5" spans="1:7" ht="15.75" thickBot="1" x14ac:dyDescent="0.3"/>
    <row r="6" spans="1:7" s="36" customFormat="1" ht="15.75" x14ac:dyDescent="0.25">
      <c r="A6" s="463" t="s">
        <v>33</v>
      </c>
      <c r="B6" s="464"/>
      <c r="C6" s="464"/>
      <c r="D6" s="464"/>
      <c r="E6" s="464"/>
      <c r="F6" s="464"/>
      <c r="G6" s="465"/>
    </row>
    <row r="7" spans="1:7" ht="31.5" customHeight="1" x14ac:dyDescent="0.25">
      <c r="A7" s="22" t="s">
        <v>34</v>
      </c>
      <c r="B7" s="17" t="s">
        <v>35</v>
      </c>
      <c r="C7" s="33" t="s">
        <v>36</v>
      </c>
      <c r="D7" s="23" t="s">
        <v>37</v>
      </c>
      <c r="E7" s="17" t="s">
        <v>38</v>
      </c>
      <c r="F7" s="18" t="s">
        <v>39</v>
      </c>
      <c r="G7" s="18" t="s">
        <v>40</v>
      </c>
    </row>
    <row r="8" spans="1:7" ht="33" customHeight="1" x14ac:dyDescent="0.25">
      <c r="A8" s="450"/>
      <c r="B8" s="8"/>
      <c r="C8" s="8"/>
      <c r="D8" s="8"/>
      <c r="E8" s="8"/>
      <c r="F8" s="8"/>
      <c r="G8" s="9"/>
    </row>
    <row r="9" spans="1:7" ht="33" customHeight="1" x14ac:dyDescent="0.25">
      <c r="A9" s="451"/>
      <c r="B9" s="8"/>
      <c r="C9" s="8"/>
      <c r="D9" s="8"/>
      <c r="E9" s="8"/>
      <c r="F9" s="8"/>
      <c r="G9" s="9"/>
    </row>
    <row r="10" spans="1:7" ht="33" customHeight="1" x14ac:dyDescent="0.25">
      <c r="A10" s="451"/>
      <c r="B10" s="8"/>
      <c r="C10" s="8"/>
      <c r="D10" s="8"/>
      <c r="E10" s="8"/>
      <c r="F10" s="8"/>
      <c r="G10" s="9"/>
    </row>
    <row r="11" spans="1:7" ht="33" customHeight="1" x14ac:dyDescent="0.25">
      <c r="A11" s="451"/>
      <c r="B11" s="8"/>
      <c r="C11" s="8"/>
      <c r="D11" s="8"/>
      <c r="E11" s="8"/>
      <c r="F11" s="8"/>
      <c r="G11" s="9"/>
    </row>
    <row r="12" spans="1:7" ht="33" customHeight="1" x14ac:dyDescent="0.25">
      <c r="A12" s="451"/>
      <c r="B12" s="8"/>
      <c r="C12" s="8"/>
      <c r="D12" s="8"/>
      <c r="E12" s="8"/>
      <c r="F12" s="8"/>
      <c r="G12" s="9"/>
    </row>
    <row r="13" spans="1:7" ht="33" customHeight="1" x14ac:dyDescent="0.25">
      <c r="A13" s="451"/>
      <c r="B13" s="8"/>
      <c r="C13" s="8"/>
      <c r="D13" s="8"/>
      <c r="E13" s="8"/>
      <c r="F13" s="8"/>
      <c r="G13" s="9"/>
    </row>
    <row r="14" spans="1:7" ht="33" customHeight="1" x14ac:dyDescent="0.25">
      <c r="A14" s="451"/>
      <c r="B14" s="8"/>
      <c r="C14" s="8"/>
      <c r="D14" s="8"/>
      <c r="E14" s="8"/>
      <c r="F14" s="8"/>
      <c r="G14" s="9"/>
    </row>
    <row r="15" spans="1:7" ht="33" customHeight="1" x14ac:dyDescent="0.25">
      <c r="A15" s="451"/>
      <c r="B15" s="8"/>
      <c r="C15" s="8"/>
      <c r="D15" s="8"/>
      <c r="E15" s="8"/>
      <c r="F15" s="8"/>
      <c r="G15" s="9"/>
    </row>
    <row r="16" spans="1:7" ht="33" customHeight="1" x14ac:dyDescent="0.25">
      <c r="A16" s="451"/>
      <c r="B16" s="8"/>
      <c r="C16" s="8"/>
      <c r="D16" s="8"/>
      <c r="E16" s="8"/>
      <c r="F16" s="8"/>
      <c r="G16" s="9"/>
    </row>
    <row r="17" spans="1:7" ht="33" customHeight="1" x14ac:dyDescent="0.25">
      <c r="A17" s="451"/>
      <c r="B17" s="8"/>
      <c r="C17" s="8"/>
      <c r="D17" s="8"/>
      <c r="E17" s="8"/>
      <c r="F17" s="8"/>
      <c r="G17" s="9"/>
    </row>
    <row r="18" spans="1:7" ht="33" customHeight="1" thickBot="1" x14ac:dyDescent="0.3">
      <c r="A18" s="45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47"/>
  <sheetViews>
    <sheetView topLeftCell="A36" zoomScale="85" zoomScaleNormal="85" workbookViewId="0">
      <selection activeCell="B47" sqref="B47:C47"/>
    </sheetView>
  </sheetViews>
  <sheetFormatPr baseColWidth="10" defaultRowHeight="15" x14ac:dyDescent="0.25"/>
  <cols>
    <col min="1" max="1" width="30.42578125" customWidth="1"/>
    <col min="2" max="2" width="78.85546875" customWidth="1"/>
    <col min="3" max="3" width="10" customWidth="1"/>
    <col min="4" max="4" width="16.42578125" style="274" customWidth="1"/>
    <col min="5" max="5" width="15.85546875" customWidth="1"/>
  </cols>
  <sheetData>
    <row r="1" spans="1:5" ht="25.5" x14ac:dyDescent="0.25">
      <c r="A1" s="476"/>
      <c r="B1" s="419" t="str">
        <f>CONTEXTO!B1</f>
        <v xml:space="preserve">PROCESO: </v>
      </c>
      <c r="C1" s="30" t="s">
        <v>84</v>
      </c>
      <c r="D1" s="266" t="s">
        <v>450</v>
      </c>
      <c r="E1" s="501"/>
    </row>
    <row r="2" spans="1:5" x14ac:dyDescent="0.25">
      <c r="A2" s="477"/>
      <c r="B2" s="420"/>
      <c r="C2" s="31" t="s">
        <v>2</v>
      </c>
      <c r="D2" s="302">
        <v>4</v>
      </c>
      <c r="E2" s="502"/>
    </row>
    <row r="3" spans="1:5" x14ac:dyDescent="0.25">
      <c r="A3" s="477"/>
      <c r="B3" s="479" t="s">
        <v>372</v>
      </c>
      <c r="C3" s="31" t="s">
        <v>86</v>
      </c>
      <c r="D3" s="307">
        <v>44008</v>
      </c>
      <c r="E3" s="502"/>
    </row>
    <row r="4" spans="1:5" ht="15.75" thickBot="1" x14ac:dyDescent="0.3">
      <c r="A4" s="478"/>
      <c r="B4" s="480"/>
      <c r="C4" s="272" t="s">
        <v>5</v>
      </c>
      <c r="D4" s="304" t="s">
        <v>451</v>
      </c>
      <c r="E4" s="503"/>
    </row>
    <row r="5" spans="1:5" ht="15.75" thickBot="1" x14ac:dyDescent="0.3">
      <c r="A5" s="481"/>
      <c r="B5" s="380"/>
      <c r="C5" s="380"/>
      <c r="D5" s="380"/>
      <c r="E5" s="380"/>
    </row>
    <row r="6" spans="1:5" x14ac:dyDescent="0.25">
      <c r="A6" s="482" t="str">
        <f>+CONTEXTO!A8</f>
        <v>PROCESO: GESTIÓN DE LA GOBERNABILIDAD, PARTICIPACIÓN Y CONVIVENCIA CIUDADANA</v>
      </c>
      <c r="B6" s="483"/>
      <c r="C6" s="483"/>
      <c r="D6" s="483"/>
      <c r="E6" s="484"/>
    </row>
    <row r="7" spans="1:5" x14ac:dyDescent="0.25">
      <c r="A7" s="485"/>
      <c r="B7" s="486"/>
      <c r="C7" s="486"/>
      <c r="D7" s="486"/>
      <c r="E7" s="487"/>
    </row>
    <row r="8" spans="1:5" x14ac:dyDescent="0.25">
      <c r="A8" s="488"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8" s="489"/>
      <c r="C8" s="489"/>
      <c r="D8" s="489"/>
      <c r="E8" s="490"/>
    </row>
    <row r="9" spans="1:5" ht="27" customHeight="1" thickBot="1" x14ac:dyDescent="0.3">
      <c r="A9" s="491"/>
      <c r="B9" s="492"/>
      <c r="C9" s="492"/>
      <c r="D9" s="492"/>
      <c r="E9" s="493"/>
    </row>
    <row r="10" spans="1:5" ht="15.75" thickBot="1" x14ac:dyDescent="0.3">
      <c r="A10" s="494"/>
      <c r="B10" s="494"/>
      <c r="C10" s="494"/>
      <c r="D10" s="494"/>
      <c r="E10" s="494"/>
    </row>
    <row r="11" spans="1:5" ht="27.75" customHeight="1" x14ac:dyDescent="0.25">
      <c r="A11" s="495" t="s">
        <v>363</v>
      </c>
      <c r="B11" s="497" t="s">
        <v>362</v>
      </c>
      <c r="C11" s="497"/>
      <c r="D11" s="499" t="s">
        <v>364</v>
      </c>
      <c r="E11" s="500"/>
    </row>
    <row r="12" spans="1:5" x14ac:dyDescent="0.25">
      <c r="A12" s="496"/>
      <c r="B12" s="498"/>
      <c r="C12" s="498"/>
      <c r="D12" s="101" t="s">
        <v>98</v>
      </c>
      <c r="E12" s="269" t="s">
        <v>99</v>
      </c>
    </row>
    <row r="13" spans="1:5" ht="33" customHeight="1" x14ac:dyDescent="0.25">
      <c r="A13" s="466" t="s">
        <v>394</v>
      </c>
      <c r="B13" s="469" t="s">
        <v>309</v>
      </c>
      <c r="C13" s="470"/>
      <c r="D13" s="265" t="s">
        <v>138</v>
      </c>
      <c r="E13" s="273"/>
    </row>
    <row r="14" spans="1:5" ht="33" customHeight="1" x14ac:dyDescent="0.25">
      <c r="A14" s="467"/>
      <c r="B14" s="469" t="s">
        <v>313</v>
      </c>
      <c r="C14" s="470"/>
      <c r="D14" s="265" t="s">
        <v>138</v>
      </c>
      <c r="E14" s="273"/>
    </row>
    <row r="15" spans="1:5" ht="33" customHeight="1" x14ac:dyDescent="0.25">
      <c r="A15" s="467"/>
      <c r="B15" s="469" t="s">
        <v>310</v>
      </c>
      <c r="C15" s="470"/>
      <c r="D15" s="265"/>
      <c r="E15" s="270" t="s">
        <v>138</v>
      </c>
    </row>
    <row r="16" spans="1:5" ht="33" customHeight="1" x14ac:dyDescent="0.25">
      <c r="A16" s="467"/>
      <c r="B16" s="469" t="s">
        <v>311</v>
      </c>
      <c r="C16" s="470"/>
      <c r="D16" s="265" t="s">
        <v>138</v>
      </c>
      <c r="E16" s="273"/>
    </row>
    <row r="17" spans="1:5" ht="33" customHeight="1" x14ac:dyDescent="0.25">
      <c r="A17" s="467"/>
      <c r="B17" s="469" t="s">
        <v>312</v>
      </c>
      <c r="C17" s="470"/>
      <c r="D17" s="265"/>
      <c r="E17" s="273" t="s">
        <v>138</v>
      </c>
    </row>
    <row r="18" spans="1:5" ht="33" customHeight="1" x14ac:dyDescent="0.25">
      <c r="A18" s="467"/>
      <c r="B18" s="469" t="s">
        <v>314</v>
      </c>
      <c r="C18" s="470"/>
      <c r="D18" s="296"/>
      <c r="E18" s="273" t="s">
        <v>138</v>
      </c>
    </row>
    <row r="19" spans="1:5" ht="33" customHeight="1" x14ac:dyDescent="0.25">
      <c r="A19" s="467"/>
      <c r="B19" s="471" t="s">
        <v>315</v>
      </c>
      <c r="C19" s="472"/>
      <c r="D19" s="265"/>
      <c r="E19" s="270" t="s">
        <v>138</v>
      </c>
    </row>
    <row r="20" spans="1:5" ht="33" customHeight="1" x14ac:dyDescent="0.25">
      <c r="A20" s="467"/>
      <c r="B20" s="469" t="s">
        <v>316</v>
      </c>
      <c r="C20" s="470"/>
      <c r="D20" s="265" t="s">
        <v>138</v>
      </c>
      <c r="E20" s="273"/>
    </row>
    <row r="21" spans="1:5" ht="33" customHeight="1" x14ac:dyDescent="0.25">
      <c r="A21" s="467"/>
      <c r="B21" s="469" t="s">
        <v>317</v>
      </c>
      <c r="C21" s="470"/>
      <c r="D21" s="265" t="s">
        <v>138</v>
      </c>
      <c r="E21" s="273"/>
    </row>
    <row r="22" spans="1:5" ht="33" customHeight="1" x14ac:dyDescent="0.25">
      <c r="A22" s="467"/>
      <c r="B22" s="469" t="s">
        <v>318</v>
      </c>
      <c r="C22" s="470"/>
      <c r="D22" s="265"/>
      <c r="E22" s="270" t="s">
        <v>138</v>
      </c>
    </row>
    <row r="23" spans="1:5" ht="33" customHeight="1" x14ac:dyDescent="0.25">
      <c r="A23" s="467"/>
      <c r="B23" s="471" t="s">
        <v>319</v>
      </c>
      <c r="C23" s="472"/>
      <c r="D23" s="265"/>
      <c r="E23" s="270" t="s">
        <v>138</v>
      </c>
    </row>
    <row r="24" spans="1:5" ht="33" customHeight="1" x14ac:dyDescent="0.25">
      <c r="A24" s="467"/>
      <c r="B24" s="469" t="s">
        <v>320</v>
      </c>
      <c r="C24" s="470"/>
      <c r="D24" s="265"/>
      <c r="E24" s="270" t="s">
        <v>138</v>
      </c>
    </row>
    <row r="25" spans="1:5" ht="33" customHeight="1" x14ac:dyDescent="0.25">
      <c r="A25" s="467"/>
      <c r="B25" s="471" t="s">
        <v>321</v>
      </c>
      <c r="C25" s="472"/>
      <c r="D25" s="265"/>
      <c r="E25" s="270" t="s">
        <v>138</v>
      </c>
    </row>
    <row r="26" spans="1:5" ht="33" customHeight="1" x14ac:dyDescent="0.25">
      <c r="A26" s="467"/>
      <c r="B26" s="471" t="s">
        <v>322</v>
      </c>
      <c r="C26" s="472"/>
      <c r="D26" s="265" t="s">
        <v>138</v>
      </c>
      <c r="E26" s="270"/>
    </row>
    <row r="27" spans="1:5" ht="33" customHeight="1" x14ac:dyDescent="0.25">
      <c r="A27" s="467"/>
      <c r="B27" s="469" t="s">
        <v>323</v>
      </c>
      <c r="C27" s="470"/>
      <c r="D27" s="265" t="s">
        <v>138</v>
      </c>
      <c r="E27" s="270"/>
    </row>
    <row r="28" spans="1:5" ht="33" customHeight="1" x14ac:dyDescent="0.25">
      <c r="A28" s="467"/>
      <c r="B28" s="471" t="s">
        <v>324</v>
      </c>
      <c r="C28" s="472"/>
      <c r="D28" s="265" t="s">
        <v>138</v>
      </c>
      <c r="E28" s="273"/>
    </row>
    <row r="29" spans="1:5" ht="33" customHeight="1" x14ac:dyDescent="0.25">
      <c r="A29" s="467"/>
      <c r="B29" s="469" t="s">
        <v>325</v>
      </c>
      <c r="C29" s="470"/>
      <c r="D29" s="265"/>
      <c r="E29" s="270" t="s">
        <v>138</v>
      </c>
    </row>
    <row r="30" spans="1:5" ht="33" customHeight="1" x14ac:dyDescent="0.25">
      <c r="A30" s="467"/>
      <c r="B30" s="469" t="s">
        <v>326</v>
      </c>
      <c r="C30" s="470"/>
      <c r="D30" s="265" t="s">
        <v>138</v>
      </c>
      <c r="E30" s="270"/>
    </row>
    <row r="31" spans="1:5" ht="33" customHeight="1" x14ac:dyDescent="0.25">
      <c r="A31" s="467"/>
      <c r="B31" s="427" t="s">
        <v>327</v>
      </c>
      <c r="C31" s="427"/>
      <c r="D31" s="265" t="s">
        <v>138</v>
      </c>
      <c r="E31" s="270"/>
    </row>
    <row r="32" spans="1:5" ht="33" customHeight="1" x14ac:dyDescent="0.25">
      <c r="A32" s="467"/>
      <c r="B32" s="473" t="s">
        <v>328</v>
      </c>
      <c r="C32" s="474"/>
      <c r="D32" s="265"/>
      <c r="E32" s="270" t="s">
        <v>138</v>
      </c>
    </row>
    <row r="33" spans="1:5" ht="22.5" customHeight="1" x14ac:dyDescent="0.25">
      <c r="A33" s="467"/>
      <c r="B33" s="504" t="s">
        <v>361</v>
      </c>
      <c r="C33" s="504"/>
      <c r="D33" s="504"/>
      <c r="E33" s="505"/>
    </row>
    <row r="34" spans="1:5" ht="33" customHeight="1" x14ac:dyDescent="0.25">
      <c r="A34" s="467"/>
      <c r="B34" s="427" t="s">
        <v>350</v>
      </c>
      <c r="C34" s="427"/>
      <c r="D34" s="265"/>
      <c r="E34" s="270" t="s">
        <v>138</v>
      </c>
    </row>
    <row r="35" spans="1:5" ht="33" customHeight="1" x14ac:dyDescent="0.25">
      <c r="A35" s="467"/>
      <c r="B35" s="427" t="s">
        <v>347</v>
      </c>
      <c r="C35" s="427"/>
      <c r="D35" s="265" t="s">
        <v>138</v>
      </c>
      <c r="E35" s="270"/>
    </row>
    <row r="36" spans="1:5" ht="33" customHeight="1" x14ac:dyDescent="0.25">
      <c r="A36" s="467"/>
      <c r="B36" s="427" t="s">
        <v>348</v>
      </c>
      <c r="C36" s="427"/>
      <c r="D36" s="265" t="s">
        <v>138</v>
      </c>
      <c r="E36" s="270"/>
    </row>
    <row r="37" spans="1:5" ht="33" customHeight="1" x14ac:dyDescent="0.25">
      <c r="A37" s="467"/>
      <c r="B37" s="427" t="s">
        <v>349</v>
      </c>
      <c r="C37" s="427"/>
      <c r="D37" s="265"/>
      <c r="E37" s="270" t="s">
        <v>138</v>
      </c>
    </row>
    <row r="38" spans="1:5" ht="33" customHeight="1" x14ac:dyDescent="0.25">
      <c r="A38" s="467"/>
      <c r="B38" s="427" t="s">
        <v>351</v>
      </c>
      <c r="C38" s="427"/>
      <c r="D38" s="265"/>
      <c r="E38" s="270" t="s">
        <v>138</v>
      </c>
    </row>
    <row r="39" spans="1:5" ht="33" customHeight="1" x14ac:dyDescent="0.25">
      <c r="A39" s="467"/>
      <c r="B39" s="427" t="s">
        <v>352</v>
      </c>
      <c r="C39" s="427"/>
      <c r="D39" s="265"/>
      <c r="E39" s="270" t="s">
        <v>138</v>
      </c>
    </row>
    <row r="40" spans="1:5" ht="33" customHeight="1" x14ac:dyDescent="0.25">
      <c r="A40" s="467"/>
      <c r="B40" s="427" t="s">
        <v>353</v>
      </c>
      <c r="C40" s="427"/>
      <c r="D40" s="265" t="s">
        <v>138</v>
      </c>
      <c r="E40" s="270"/>
    </row>
    <row r="41" spans="1:5" ht="33" customHeight="1" x14ac:dyDescent="0.25">
      <c r="A41" s="467"/>
      <c r="B41" s="427" t="s">
        <v>354</v>
      </c>
      <c r="C41" s="427"/>
      <c r="D41" s="265" t="s">
        <v>138</v>
      </c>
      <c r="E41" s="270"/>
    </row>
    <row r="42" spans="1:5" ht="33" customHeight="1" x14ac:dyDescent="0.25">
      <c r="A42" s="467"/>
      <c r="B42" s="427" t="s">
        <v>355</v>
      </c>
      <c r="C42" s="427"/>
      <c r="D42" s="265" t="s">
        <v>138</v>
      </c>
      <c r="E42" s="270"/>
    </row>
    <row r="43" spans="1:5" ht="33" customHeight="1" x14ac:dyDescent="0.25">
      <c r="A43" s="467"/>
      <c r="B43" s="427" t="s">
        <v>356</v>
      </c>
      <c r="C43" s="427"/>
      <c r="D43" s="265" t="s">
        <v>138</v>
      </c>
      <c r="E43" s="270"/>
    </row>
    <row r="44" spans="1:5" ht="33" customHeight="1" x14ac:dyDescent="0.25">
      <c r="A44" s="467"/>
      <c r="B44" s="427" t="s">
        <v>357</v>
      </c>
      <c r="C44" s="427"/>
      <c r="D44" s="265"/>
      <c r="E44" s="270" t="s">
        <v>138</v>
      </c>
    </row>
    <row r="45" spans="1:5" ht="33" customHeight="1" x14ac:dyDescent="0.25">
      <c r="A45" s="467"/>
      <c r="B45" s="427" t="s">
        <v>358</v>
      </c>
      <c r="C45" s="427"/>
      <c r="D45" s="265" t="s">
        <v>138</v>
      </c>
      <c r="E45" s="270"/>
    </row>
    <row r="46" spans="1:5" ht="33" customHeight="1" x14ac:dyDescent="0.25">
      <c r="A46" s="467"/>
      <c r="B46" s="427" t="s">
        <v>359</v>
      </c>
      <c r="C46" s="427"/>
      <c r="D46" s="265" t="s">
        <v>138</v>
      </c>
      <c r="E46" s="270"/>
    </row>
    <row r="47" spans="1:5" ht="33" customHeight="1" thickBot="1" x14ac:dyDescent="0.3">
      <c r="A47" s="468"/>
      <c r="B47" s="475" t="s">
        <v>360</v>
      </c>
      <c r="C47" s="475"/>
      <c r="D47" s="225" t="s">
        <v>138</v>
      </c>
      <c r="E47" s="271"/>
    </row>
  </sheetData>
  <mergeCells count="47">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N109"/>
  <sheetViews>
    <sheetView topLeftCell="A24" zoomScale="70" zoomScaleNormal="70" workbookViewId="0">
      <selection activeCell="B32" sqref="B32"/>
    </sheetView>
  </sheetViews>
  <sheetFormatPr baseColWidth="10" defaultColWidth="11.42578125" defaultRowHeight="15" x14ac:dyDescent="0.25"/>
  <cols>
    <col min="1" max="2" width="6.5703125" customWidth="1"/>
    <col min="3" max="3" width="32.7109375" customWidth="1"/>
    <col min="4" max="4" width="29.42578125" customWidth="1"/>
    <col min="5" max="5" width="38" customWidth="1"/>
    <col min="6" max="6" width="30.28515625" customWidth="1"/>
    <col min="7" max="7" width="18.28515625" customWidth="1"/>
    <col min="8" max="8" width="15.5703125" customWidth="1"/>
    <col min="9" max="9" width="19.28515625" customWidth="1"/>
    <col min="10" max="10" width="14.5703125" customWidth="1"/>
  </cols>
  <sheetData>
    <row r="1" spans="1:14" ht="15" customHeight="1" x14ac:dyDescent="0.25">
      <c r="C1" s="543"/>
      <c r="D1" s="461" t="s">
        <v>0</v>
      </c>
      <c r="E1" s="462"/>
      <c r="F1" s="462"/>
      <c r="G1" s="544"/>
      <c r="H1" s="425" t="s">
        <v>452</v>
      </c>
      <c r="I1" s="425"/>
      <c r="J1" s="549"/>
      <c r="K1" s="2"/>
      <c r="N1" s="418"/>
    </row>
    <row r="2" spans="1:14" ht="15" customHeight="1" x14ac:dyDescent="0.25">
      <c r="C2" s="543"/>
      <c r="D2" s="456"/>
      <c r="E2" s="457"/>
      <c r="F2" s="457"/>
      <c r="G2" s="545"/>
      <c r="H2" s="427" t="s">
        <v>445</v>
      </c>
      <c r="I2" s="427"/>
      <c r="J2" s="550"/>
      <c r="K2" s="2"/>
      <c r="N2" s="418"/>
    </row>
    <row r="3" spans="1:14" ht="15" customHeight="1" x14ac:dyDescent="0.25">
      <c r="C3" s="543"/>
      <c r="D3" s="461" t="s">
        <v>60</v>
      </c>
      <c r="E3" s="462"/>
      <c r="F3" s="462"/>
      <c r="G3" s="544"/>
      <c r="H3" s="427" t="s">
        <v>446</v>
      </c>
      <c r="I3" s="427"/>
      <c r="J3" s="550"/>
      <c r="K3" s="2"/>
      <c r="N3" s="418"/>
    </row>
    <row r="4" spans="1:14" ht="15.75" customHeight="1" x14ac:dyDescent="0.25">
      <c r="C4" s="543"/>
      <c r="D4" s="456"/>
      <c r="E4" s="457"/>
      <c r="F4" s="457"/>
      <c r="G4" s="545"/>
      <c r="H4" s="427" t="s">
        <v>453</v>
      </c>
      <c r="I4" s="427"/>
      <c r="J4" s="551"/>
      <c r="K4" s="2"/>
      <c r="N4" s="418"/>
    </row>
    <row r="6" spans="1:14" ht="32.25" customHeight="1" x14ac:dyDescent="0.25">
      <c r="A6" s="515" t="s">
        <v>365</v>
      </c>
      <c r="B6" s="515"/>
      <c r="C6" s="514" t="s">
        <v>409</v>
      </c>
      <c r="D6" s="514"/>
      <c r="E6" s="514"/>
      <c r="F6" s="514"/>
      <c r="G6" s="514"/>
      <c r="H6" s="514"/>
      <c r="I6" s="514"/>
      <c r="J6" s="514"/>
    </row>
    <row r="7" spans="1:14" ht="23.25" customHeight="1" x14ac:dyDescent="0.25">
      <c r="A7" s="556" t="s">
        <v>61</v>
      </c>
      <c r="B7" s="556"/>
      <c r="C7" s="556"/>
      <c r="D7" s="557"/>
      <c r="E7" s="522" t="s">
        <v>9</v>
      </c>
      <c r="F7" s="523"/>
      <c r="G7" s="523"/>
      <c r="H7" s="523"/>
      <c r="I7" s="523"/>
      <c r="J7" s="524"/>
    </row>
    <row r="8" spans="1:14" ht="23.25" customHeight="1" x14ac:dyDescent="0.25">
      <c r="A8" s="556"/>
      <c r="B8" s="556"/>
      <c r="C8" s="556"/>
      <c r="D8" s="557"/>
      <c r="E8" s="552" t="s">
        <v>62</v>
      </c>
      <c r="F8" s="552"/>
      <c r="G8" s="552" t="s">
        <v>63</v>
      </c>
      <c r="H8" s="552"/>
      <c r="I8" s="552"/>
      <c r="J8" s="552"/>
    </row>
    <row r="9" spans="1:14" ht="23.25" customHeight="1" x14ac:dyDescent="0.3">
      <c r="A9" s="556"/>
      <c r="B9" s="556"/>
      <c r="C9" s="556"/>
      <c r="D9" s="557"/>
      <c r="E9" s="521" t="s">
        <v>64</v>
      </c>
      <c r="F9" s="521"/>
      <c r="G9" s="553" t="s">
        <v>65</v>
      </c>
      <c r="H9" s="554"/>
      <c r="I9" s="554"/>
      <c r="J9" s="555"/>
    </row>
    <row r="10" spans="1:14" ht="31.5" customHeight="1" x14ac:dyDescent="0.25">
      <c r="A10" s="556"/>
      <c r="B10" s="556"/>
      <c r="C10" s="556"/>
      <c r="D10" s="557"/>
      <c r="E10" s="951" t="s">
        <v>428</v>
      </c>
      <c r="F10" s="952"/>
      <c r="G10" s="944" t="s">
        <v>433</v>
      </c>
      <c r="H10" s="944"/>
      <c r="I10" s="944"/>
      <c r="J10" s="944"/>
    </row>
    <row r="11" spans="1:14" ht="42" customHeight="1" x14ac:dyDescent="0.25">
      <c r="A11" s="556"/>
      <c r="B11" s="556"/>
      <c r="C11" s="556"/>
      <c r="D11" s="557"/>
      <c r="E11" s="951" t="s">
        <v>429</v>
      </c>
      <c r="F11" s="952" t="s">
        <v>384</v>
      </c>
      <c r="G11" s="944" t="s">
        <v>434</v>
      </c>
      <c r="H11" s="944"/>
      <c r="I11" s="944"/>
      <c r="J11" s="944"/>
    </row>
    <row r="12" spans="1:14" ht="54.75" customHeight="1" x14ac:dyDescent="0.25">
      <c r="A12" s="556"/>
      <c r="B12" s="556"/>
      <c r="C12" s="556"/>
      <c r="D12" s="557"/>
      <c r="E12" s="947" t="s">
        <v>430</v>
      </c>
      <c r="F12" s="948" t="s">
        <v>386</v>
      </c>
      <c r="G12" s="943" t="s">
        <v>435</v>
      </c>
      <c r="H12" s="943"/>
      <c r="I12" s="943"/>
      <c r="J12" s="943"/>
    </row>
    <row r="13" spans="1:14" ht="30.75" customHeight="1" x14ac:dyDescent="0.25">
      <c r="A13" s="556"/>
      <c r="B13" s="556"/>
      <c r="C13" s="556"/>
      <c r="D13" s="557"/>
      <c r="E13" s="945" t="s">
        <v>431</v>
      </c>
      <c r="F13" s="946" t="s">
        <v>387</v>
      </c>
      <c r="G13" s="512"/>
      <c r="H13" s="512"/>
      <c r="I13" s="512"/>
      <c r="J13" s="512"/>
    </row>
    <row r="14" spans="1:14" ht="41.25" customHeight="1" x14ac:dyDescent="0.25">
      <c r="A14" s="556"/>
      <c r="B14" s="556"/>
      <c r="C14" s="556"/>
      <c r="D14" s="557"/>
      <c r="E14" s="951" t="s">
        <v>475</v>
      </c>
      <c r="F14" s="952" t="s">
        <v>388</v>
      </c>
      <c r="G14" s="512"/>
      <c r="H14" s="512"/>
      <c r="I14" s="512"/>
      <c r="J14" s="512"/>
    </row>
    <row r="15" spans="1:14" ht="38.25" customHeight="1" x14ac:dyDescent="0.25">
      <c r="A15" s="556"/>
      <c r="B15" s="556"/>
      <c r="C15" s="556"/>
      <c r="D15" s="557"/>
      <c r="E15" s="945" t="s">
        <v>476</v>
      </c>
      <c r="F15" s="946" t="s">
        <v>389</v>
      </c>
      <c r="G15" s="512"/>
      <c r="H15" s="512"/>
      <c r="I15" s="512"/>
      <c r="J15" s="512"/>
    </row>
    <row r="16" spans="1:14" ht="30" customHeight="1" x14ac:dyDescent="0.25">
      <c r="A16" s="556"/>
      <c r="B16" s="556"/>
      <c r="C16" s="556"/>
      <c r="D16" s="557"/>
      <c r="E16" s="949" t="s">
        <v>477</v>
      </c>
      <c r="F16" s="950" t="s">
        <v>390</v>
      </c>
      <c r="G16" s="527"/>
      <c r="H16" s="527"/>
      <c r="I16" s="527"/>
      <c r="J16" s="527"/>
    </row>
    <row r="17" spans="1:10" ht="18" customHeight="1" x14ac:dyDescent="0.25">
      <c r="A17" s="556"/>
      <c r="B17" s="556"/>
      <c r="C17" s="556"/>
      <c r="D17" s="557"/>
      <c r="E17" s="530" t="s">
        <v>432</v>
      </c>
      <c r="F17" s="532" t="s">
        <v>398</v>
      </c>
      <c r="G17" s="527"/>
      <c r="H17" s="527"/>
      <c r="I17" s="527"/>
      <c r="J17" s="527"/>
    </row>
    <row r="18" spans="1:10" ht="39.75" customHeight="1" x14ac:dyDescent="0.25">
      <c r="A18" s="506" t="s">
        <v>7</v>
      </c>
      <c r="B18" s="506" t="s">
        <v>63</v>
      </c>
      <c r="C18" s="521" t="s">
        <v>66</v>
      </c>
      <c r="D18" s="521"/>
      <c r="E18" s="546" t="s">
        <v>408</v>
      </c>
      <c r="F18" s="547"/>
      <c r="G18" s="535" t="s">
        <v>407</v>
      </c>
      <c r="H18" s="536"/>
      <c r="I18" s="536"/>
      <c r="J18" s="537"/>
    </row>
    <row r="19" spans="1:10" ht="91.5" customHeight="1" x14ac:dyDescent="0.25">
      <c r="A19" s="506"/>
      <c r="B19" s="506"/>
      <c r="C19" s="507" t="s">
        <v>436</v>
      </c>
      <c r="D19" s="508"/>
      <c r="E19" s="538" t="s">
        <v>481</v>
      </c>
      <c r="F19" s="526"/>
      <c r="G19" s="530" t="s">
        <v>483</v>
      </c>
      <c r="H19" s="531"/>
      <c r="I19" s="531"/>
      <c r="J19" s="532"/>
    </row>
    <row r="20" spans="1:10" ht="80.25" customHeight="1" x14ac:dyDescent="0.25">
      <c r="A20" s="506"/>
      <c r="B20" s="506"/>
      <c r="C20" s="507" t="s">
        <v>437</v>
      </c>
      <c r="D20" s="508"/>
      <c r="E20" s="530" t="s">
        <v>479</v>
      </c>
      <c r="F20" s="532"/>
      <c r="G20" s="530"/>
      <c r="H20" s="531"/>
      <c r="I20" s="531"/>
      <c r="J20" s="532"/>
    </row>
    <row r="21" spans="1:10" ht="69" customHeight="1" x14ac:dyDescent="0.25">
      <c r="A21" s="506"/>
      <c r="B21" s="506"/>
      <c r="C21" s="512" t="s">
        <v>438</v>
      </c>
      <c r="D21" s="511"/>
      <c r="E21" s="538" t="s">
        <v>482</v>
      </c>
      <c r="F21" s="526"/>
      <c r="G21" s="538" t="s">
        <v>413</v>
      </c>
      <c r="H21" s="548"/>
      <c r="I21" s="548"/>
      <c r="J21" s="526"/>
    </row>
    <row r="22" spans="1:10" ht="63.75" customHeight="1" x14ac:dyDescent="0.25">
      <c r="A22" s="506"/>
      <c r="B22" s="506"/>
      <c r="C22" s="512" t="s">
        <v>478</v>
      </c>
      <c r="D22" s="512"/>
      <c r="E22" s="538" t="s">
        <v>480</v>
      </c>
      <c r="F22" s="526"/>
      <c r="G22" s="512"/>
      <c r="H22" s="512"/>
      <c r="I22" s="512"/>
      <c r="J22" s="512"/>
    </row>
    <row r="23" spans="1:10" ht="50.25" customHeight="1" x14ac:dyDescent="0.3">
      <c r="A23" s="506"/>
      <c r="B23" s="506" t="s">
        <v>62</v>
      </c>
      <c r="C23" s="521" t="s">
        <v>67</v>
      </c>
      <c r="D23" s="521"/>
      <c r="E23" s="516" t="s">
        <v>406</v>
      </c>
      <c r="F23" s="517"/>
      <c r="G23" s="518" t="s">
        <v>405</v>
      </c>
      <c r="H23" s="519"/>
      <c r="I23" s="519"/>
      <c r="J23" s="520"/>
    </row>
    <row r="24" spans="1:10" ht="72.75" customHeight="1" x14ac:dyDescent="0.25">
      <c r="A24" s="506"/>
      <c r="B24" s="506"/>
      <c r="C24" s="509" t="s">
        <v>419</v>
      </c>
      <c r="D24" s="510"/>
      <c r="E24" s="528" t="s">
        <v>439</v>
      </c>
      <c r="F24" s="529"/>
      <c r="G24" s="530" t="s">
        <v>440</v>
      </c>
      <c r="H24" s="531"/>
      <c r="I24" s="531"/>
      <c r="J24" s="532"/>
    </row>
    <row r="25" spans="1:10" ht="81" customHeight="1" x14ac:dyDescent="0.25">
      <c r="A25" s="506"/>
      <c r="B25" s="506"/>
      <c r="C25" s="509" t="s">
        <v>420</v>
      </c>
      <c r="D25" s="510" t="s">
        <v>378</v>
      </c>
      <c r="E25" s="533" t="s">
        <v>441</v>
      </c>
      <c r="F25" s="533"/>
      <c r="G25" s="528" t="s">
        <v>412</v>
      </c>
      <c r="H25" s="534"/>
      <c r="I25" s="534"/>
      <c r="J25" s="529"/>
    </row>
    <row r="26" spans="1:10" ht="40.5" customHeight="1" x14ac:dyDescent="0.25">
      <c r="A26" s="506"/>
      <c r="B26" s="506"/>
      <c r="C26" s="509" t="s">
        <v>421</v>
      </c>
      <c r="D26" s="510" t="s">
        <v>379</v>
      </c>
      <c r="E26" s="525"/>
      <c r="F26" s="526"/>
      <c r="G26" s="527"/>
      <c r="H26" s="527"/>
      <c r="I26" s="527"/>
      <c r="J26" s="527"/>
    </row>
    <row r="27" spans="1:10" ht="27" customHeight="1" x14ac:dyDescent="0.25">
      <c r="A27" s="506"/>
      <c r="B27" s="506"/>
      <c r="C27" s="509" t="s">
        <v>422</v>
      </c>
      <c r="D27" s="510" t="s">
        <v>380</v>
      </c>
      <c r="E27" s="525"/>
      <c r="F27" s="526"/>
      <c r="G27" s="527"/>
      <c r="H27" s="527"/>
      <c r="I27" s="527"/>
      <c r="J27" s="527"/>
    </row>
    <row r="28" spans="1:10" ht="42" customHeight="1" x14ac:dyDescent="0.25">
      <c r="A28" s="506"/>
      <c r="B28" s="506"/>
      <c r="C28" s="509" t="s">
        <v>423</v>
      </c>
      <c r="D28" s="510" t="s">
        <v>410</v>
      </c>
      <c r="E28" s="525"/>
      <c r="F28" s="526"/>
      <c r="G28" s="527"/>
      <c r="H28" s="527"/>
      <c r="I28" s="527"/>
      <c r="J28" s="527"/>
    </row>
    <row r="29" spans="1:10" ht="39" customHeight="1" x14ac:dyDescent="0.25">
      <c r="A29" s="506"/>
      <c r="B29" s="506"/>
      <c r="C29" s="509" t="s">
        <v>424</v>
      </c>
      <c r="D29" s="510" t="s">
        <v>397</v>
      </c>
      <c r="E29" s="542"/>
      <c r="F29" s="542"/>
      <c r="G29" s="527"/>
      <c r="H29" s="527"/>
      <c r="I29" s="527"/>
      <c r="J29" s="527"/>
    </row>
    <row r="30" spans="1:10" ht="55.5" customHeight="1" x14ac:dyDescent="0.25">
      <c r="A30" s="506"/>
      <c r="B30" s="506"/>
      <c r="C30" s="509" t="s">
        <v>425</v>
      </c>
      <c r="D30" s="510" t="s">
        <v>381</v>
      </c>
      <c r="E30" s="541"/>
      <c r="F30" s="541"/>
      <c r="G30" s="527"/>
      <c r="H30" s="527"/>
      <c r="I30" s="527"/>
      <c r="J30" s="527"/>
    </row>
    <row r="31" spans="1:10" ht="64.5" customHeight="1" x14ac:dyDescent="0.25">
      <c r="A31" s="506"/>
      <c r="B31" s="506"/>
      <c r="C31" s="509" t="s">
        <v>426</v>
      </c>
      <c r="D31" s="510" t="s">
        <v>382</v>
      </c>
      <c r="E31" s="539"/>
      <c r="F31" s="539"/>
      <c r="G31" s="540"/>
      <c r="H31" s="540"/>
      <c r="I31" s="540"/>
      <c r="J31" s="540"/>
    </row>
    <row r="32" spans="1:10" x14ac:dyDescent="0.25">
      <c r="C32" s="509" t="s">
        <v>427</v>
      </c>
      <c r="D32" s="510" t="s">
        <v>383</v>
      </c>
      <c r="E32" s="513"/>
      <c r="F32" s="513"/>
      <c r="G32" s="513"/>
      <c r="H32" s="513"/>
      <c r="I32" s="513"/>
      <c r="J32" s="513"/>
    </row>
    <row r="33" spans="5:10" x14ac:dyDescent="0.25">
      <c r="E33" s="513"/>
      <c r="F33" s="513"/>
      <c r="G33" s="513"/>
      <c r="H33" s="513"/>
      <c r="I33" s="513"/>
      <c r="J33" s="513"/>
    </row>
    <row r="34" spans="5:10" x14ac:dyDescent="0.25">
      <c r="E34" s="513"/>
      <c r="F34" s="513"/>
      <c r="G34" s="513"/>
      <c r="H34" s="513"/>
      <c r="I34" s="513"/>
      <c r="J34" s="513"/>
    </row>
    <row r="35" spans="5:10" x14ac:dyDescent="0.25">
      <c r="E35" s="513"/>
      <c r="F35" s="513"/>
      <c r="G35" s="513"/>
      <c r="H35" s="513"/>
      <c r="I35" s="513"/>
      <c r="J35" s="513"/>
    </row>
    <row r="36" spans="5:10" x14ac:dyDescent="0.25">
      <c r="E36" s="513"/>
      <c r="F36" s="513"/>
      <c r="G36" s="513"/>
      <c r="H36" s="513"/>
      <c r="I36" s="513"/>
      <c r="J36" s="513"/>
    </row>
    <row r="37" spans="5:10" x14ac:dyDescent="0.25">
      <c r="E37" s="513"/>
      <c r="F37" s="513"/>
      <c r="G37" s="513"/>
      <c r="H37" s="513"/>
      <c r="I37" s="513"/>
      <c r="J37" s="513"/>
    </row>
    <row r="38" spans="5:10" x14ac:dyDescent="0.25">
      <c r="E38" s="513"/>
      <c r="F38" s="513"/>
      <c r="G38" s="513"/>
      <c r="H38" s="513"/>
      <c r="I38" s="513"/>
      <c r="J38" s="513"/>
    </row>
    <row r="39" spans="5:10" x14ac:dyDescent="0.25">
      <c r="E39" s="513"/>
      <c r="F39" s="513"/>
      <c r="G39" s="513"/>
      <c r="H39" s="513"/>
      <c r="I39" s="513"/>
      <c r="J39" s="513"/>
    </row>
    <row r="40" spans="5:10" x14ac:dyDescent="0.25">
      <c r="E40" s="513"/>
      <c r="F40" s="513"/>
      <c r="G40" s="513"/>
      <c r="H40" s="513"/>
      <c r="I40" s="513"/>
      <c r="J40" s="513"/>
    </row>
    <row r="41" spans="5:10" x14ac:dyDescent="0.25">
      <c r="E41" s="513"/>
      <c r="F41" s="513"/>
      <c r="G41" s="513"/>
      <c r="H41" s="513"/>
      <c r="I41" s="513"/>
      <c r="J41" s="513"/>
    </row>
    <row r="42" spans="5:10" x14ac:dyDescent="0.25">
      <c r="E42" s="513"/>
      <c r="F42" s="513"/>
      <c r="G42" s="513"/>
      <c r="H42" s="513"/>
      <c r="I42" s="513"/>
      <c r="J42" s="513"/>
    </row>
    <row r="43" spans="5:10" x14ac:dyDescent="0.25">
      <c r="E43" s="513"/>
      <c r="F43" s="513"/>
      <c r="G43" s="513"/>
      <c r="H43" s="513"/>
      <c r="I43" s="513"/>
      <c r="J43" s="513"/>
    </row>
    <row r="44" spans="5:10" x14ac:dyDescent="0.25">
      <c r="E44" s="513"/>
      <c r="F44" s="513"/>
      <c r="G44" s="513"/>
      <c r="H44" s="513"/>
      <c r="I44" s="513"/>
      <c r="J44" s="513"/>
    </row>
    <row r="45" spans="5:10" x14ac:dyDescent="0.25">
      <c r="E45" s="513"/>
      <c r="F45" s="513"/>
      <c r="G45" s="513"/>
      <c r="H45" s="513"/>
      <c r="I45" s="513"/>
      <c r="J45" s="513"/>
    </row>
    <row r="46" spans="5:10" x14ac:dyDescent="0.25">
      <c r="E46" s="513"/>
      <c r="F46" s="513"/>
      <c r="G46" s="513"/>
      <c r="H46" s="513"/>
      <c r="I46" s="513"/>
      <c r="J46" s="513"/>
    </row>
    <row r="47" spans="5:10" x14ac:dyDescent="0.25">
      <c r="E47" s="513"/>
      <c r="F47" s="513"/>
      <c r="G47" s="513"/>
      <c r="H47" s="513"/>
      <c r="I47" s="513"/>
      <c r="J47" s="513"/>
    </row>
    <row r="48" spans="5:10" x14ac:dyDescent="0.25">
      <c r="E48" s="513"/>
      <c r="F48" s="513"/>
      <c r="G48" s="513"/>
      <c r="H48" s="513"/>
      <c r="I48" s="513"/>
      <c r="J48" s="513"/>
    </row>
    <row r="49" spans="5:10" x14ac:dyDescent="0.25">
      <c r="E49" s="513"/>
      <c r="F49" s="513"/>
      <c r="G49" s="513"/>
      <c r="H49" s="513"/>
      <c r="I49" s="513"/>
      <c r="J49" s="513"/>
    </row>
    <row r="50" spans="5:10" x14ac:dyDescent="0.25">
      <c r="E50" s="513"/>
      <c r="F50" s="513"/>
      <c r="G50" s="513"/>
      <c r="H50" s="513"/>
      <c r="I50" s="513"/>
      <c r="J50" s="513"/>
    </row>
    <row r="51" spans="5:10" x14ac:dyDescent="0.25">
      <c r="E51" s="513"/>
      <c r="F51" s="513"/>
      <c r="G51" s="513"/>
      <c r="H51" s="513"/>
      <c r="I51" s="513"/>
      <c r="J51" s="513"/>
    </row>
    <row r="52" spans="5:10" x14ac:dyDescent="0.25">
      <c r="E52" s="513"/>
      <c r="F52" s="513"/>
      <c r="G52" s="513"/>
      <c r="H52" s="513"/>
      <c r="I52" s="513"/>
      <c r="J52" s="513"/>
    </row>
    <row r="53" spans="5:10" x14ac:dyDescent="0.25">
      <c r="E53" s="513"/>
      <c r="F53" s="513"/>
      <c r="G53" s="513"/>
      <c r="H53" s="513"/>
      <c r="I53" s="513"/>
      <c r="J53" s="513"/>
    </row>
    <row r="54" spans="5:10" x14ac:dyDescent="0.25">
      <c r="E54" s="513"/>
      <c r="F54" s="513"/>
      <c r="G54" s="513"/>
      <c r="H54" s="513"/>
      <c r="I54" s="513"/>
      <c r="J54" s="513"/>
    </row>
    <row r="55" spans="5:10" x14ac:dyDescent="0.25">
      <c r="E55" s="513"/>
      <c r="F55" s="513"/>
      <c r="G55" s="513"/>
      <c r="H55" s="513"/>
      <c r="I55" s="513"/>
      <c r="J55" s="513"/>
    </row>
    <row r="56" spans="5:10" x14ac:dyDescent="0.25">
      <c r="E56" s="513"/>
      <c r="F56" s="513"/>
      <c r="G56" s="513"/>
      <c r="H56" s="513"/>
      <c r="I56" s="513"/>
      <c r="J56" s="513"/>
    </row>
    <row r="57" spans="5:10" x14ac:dyDescent="0.25">
      <c r="E57" s="513"/>
      <c r="F57" s="513"/>
      <c r="G57" s="513"/>
      <c r="H57" s="513"/>
      <c r="I57" s="513"/>
      <c r="J57" s="513"/>
    </row>
    <row r="58" spans="5:10" x14ac:dyDescent="0.25">
      <c r="E58" s="513"/>
      <c r="F58" s="513"/>
      <c r="G58" s="513"/>
      <c r="H58" s="513"/>
      <c r="I58" s="513"/>
      <c r="J58" s="513"/>
    </row>
    <row r="59" spans="5:10" x14ac:dyDescent="0.25">
      <c r="E59" s="513"/>
      <c r="F59" s="513"/>
      <c r="G59" s="513"/>
      <c r="H59" s="513"/>
      <c r="I59" s="513"/>
      <c r="J59" s="513"/>
    </row>
    <row r="60" spans="5:10" x14ac:dyDescent="0.25">
      <c r="E60" s="513"/>
      <c r="F60" s="513"/>
      <c r="G60" s="513"/>
      <c r="H60" s="513"/>
      <c r="I60" s="513"/>
      <c r="J60" s="513"/>
    </row>
    <row r="61" spans="5:10" x14ac:dyDescent="0.25">
      <c r="E61" s="513"/>
      <c r="F61" s="513"/>
      <c r="G61" s="513"/>
      <c r="H61" s="513"/>
      <c r="I61" s="513"/>
      <c r="J61" s="513"/>
    </row>
    <row r="62" spans="5:10" x14ac:dyDescent="0.25">
      <c r="E62" s="513"/>
      <c r="F62" s="513"/>
      <c r="G62" s="513"/>
      <c r="H62" s="513"/>
      <c r="I62" s="513"/>
      <c r="J62" s="513"/>
    </row>
    <row r="63" spans="5:10" x14ac:dyDescent="0.25">
      <c r="E63" s="513"/>
      <c r="F63" s="513"/>
      <c r="G63" s="513"/>
      <c r="H63" s="513"/>
      <c r="I63" s="513"/>
      <c r="J63" s="513"/>
    </row>
    <row r="64" spans="5:10" x14ac:dyDescent="0.25">
      <c r="E64" s="513"/>
      <c r="F64" s="513"/>
      <c r="G64" s="513"/>
      <c r="H64" s="513"/>
      <c r="I64" s="513"/>
      <c r="J64" s="513"/>
    </row>
    <row r="65" spans="5:10" x14ac:dyDescent="0.25">
      <c r="E65" s="513"/>
      <c r="F65" s="513"/>
      <c r="G65" s="513"/>
      <c r="H65" s="513"/>
      <c r="I65" s="513"/>
      <c r="J65" s="513"/>
    </row>
    <row r="66" spans="5:10" x14ac:dyDescent="0.25">
      <c r="E66" s="513"/>
      <c r="F66" s="513"/>
      <c r="G66" s="513"/>
      <c r="H66" s="513"/>
      <c r="I66" s="513"/>
      <c r="J66" s="513"/>
    </row>
    <row r="67" spans="5:10" x14ac:dyDescent="0.25">
      <c r="E67" s="513"/>
      <c r="F67" s="513"/>
      <c r="G67" s="513"/>
      <c r="H67" s="513"/>
      <c r="I67" s="513"/>
      <c r="J67" s="513"/>
    </row>
    <row r="68" spans="5:10" x14ac:dyDescent="0.25">
      <c r="E68" s="513"/>
      <c r="F68" s="513"/>
      <c r="G68" s="513"/>
      <c r="H68" s="513"/>
      <c r="I68" s="513"/>
      <c r="J68" s="513"/>
    </row>
    <row r="69" spans="5:10" x14ac:dyDescent="0.25">
      <c r="E69" s="513"/>
      <c r="F69" s="513"/>
      <c r="G69" s="513"/>
      <c r="H69" s="513"/>
      <c r="I69" s="513"/>
      <c r="J69" s="513"/>
    </row>
    <row r="70" spans="5:10" x14ac:dyDescent="0.25">
      <c r="E70" s="513"/>
      <c r="F70" s="513"/>
      <c r="G70" s="513"/>
      <c r="H70" s="513"/>
      <c r="I70" s="513"/>
      <c r="J70" s="513"/>
    </row>
    <row r="71" spans="5:10" x14ac:dyDescent="0.25">
      <c r="E71" s="513"/>
      <c r="F71" s="513"/>
      <c r="G71" s="513"/>
      <c r="H71" s="513"/>
      <c r="I71" s="513"/>
      <c r="J71" s="513"/>
    </row>
    <row r="72" spans="5:10" x14ac:dyDescent="0.25">
      <c r="E72" s="513"/>
      <c r="F72" s="513"/>
      <c r="G72" s="513"/>
      <c r="H72" s="513"/>
      <c r="I72" s="513"/>
      <c r="J72" s="513"/>
    </row>
    <row r="73" spans="5:10" x14ac:dyDescent="0.25">
      <c r="E73" s="513"/>
      <c r="F73" s="513"/>
      <c r="G73" s="513"/>
      <c r="H73" s="513"/>
      <c r="I73" s="513"/>
      <c r="J73" s="513"/>
    </row>
    <row r="74" spans="5:10" x14ac:dyDescent="0.25">
      <c r="E74" s="513"/>
      <c r="F74" s="513"/>
      <c r="G74" s="513"/>
      <c r="H74" s="513"/>
      <c r="I74" s="513"/>
      <c r="J74" s="513"/>
    </row>
    <row r="75" spans="5:10" x14ac:dyDescent="0.25">
      <c r="E75" s="513"/>
      <c r="F75" s="513"/>
      <c r="G75" s="513"/>
      <c r="H75" s="513"/>
      <c r="I75" s="513"/>
      <c r="J75" s="513"/>
    </row>
    <row r="76" spans="5:10" x14ac:dyDescent="0.25">
      <c r="E76" s="513"/>
      <c r="F76" s="513"/>
      <c r="G76" s="513"/>
      <c r="H76" s="513"/>
      <c r="I76" s="513"/>
      <c r="J76" s="513"/>
    </row>
    <row r="77" spans="5:10" x14ac:dyDescent="0.25">
      <c r="E77" s="513"/>
      <c r="F77" s="513"/>
      <c r="G77" s="513"/>
      <c r="H77" s="513"/>
      <c r="I77" s="513"/>
      <c r="J77" s="513"/>
    </row>
    <row r="78" spans="5:10" x14ac:dyDescent="0.25">
      <c r="E78" s="513"/>
      <c r="F78" s="513"/>
      <c r="G78" s="513"/>
      <c r="H78" s="513"/>
      <c r="I78" s="513"/>
      <c r="J78" s="513"/>
    </row>
    <row r="79" spans="5:10" x14ac:dyDescent="0.25">
      <c r="E79" s="513"/>
      <c r="F79" s="513"/>
      <c r="G79" s="513"/>
      <c r="H79" s="513"/>
      <c r="I79" s="513"/>
      <c r="J79" s="513"/>
    </row>
    <row r="80" spans="5:10" x14ac:dyDescent="0.25">
      <c r="E80" s="513"/>
      <c r="F80" s="513"/>
      <c r="G80" s="513"/>
      <c r="H80" s="513"/>
      <c r="I80" s="513"/>
      <c r="J80" s="513"/>
    </row>
    <row r="81" spans="5:10" x14ac:dyDescent="0.25">
      <c r="E81" s="513"/>
      <c r="F81" s="513"/>
      <c r="G81" s="513"/>
      <c r="H81" s="513"/>
      <c r="I81" s="513"/>
      <c r="J81" s="513"/>
    </row>
    <row r="82" spans="5:10" x14ac:dyDescent="0.25">
      <c r="E82" s="513"/>
      <c r="F82" s="513"/>
      <c r="G82" s="513"/>
      <c r="H82" s="513"/>
      <c r="I82" s="513"/>
      <c r="J82" s="513"/>
    </row>
    <row r="83" spans="5:10" x14ac:dyDescent="0.25">
      <c r="E83" s="513"/>
      <c r="F83" s="513"/>
      <c r="G83" s="513"/>
      <c r="H83" s="513"/>
      <c r="I83" s="513"/>
      <c r="J83" s="513"/>
    </row>
    <row r="84" spans="5:10" x14ac:dyDescent="0.25">
      <c r="E84" s="513"/>
      <c r="F84" s="513"/>
      <c r="G84" s="513"/>
      <c r="H84" s="513"/>
      <c r="I84" s="513"/>
      <c r="J84" s="513"/>
    </row>
    <row r="85" spans="5:10" x14ac:dyDescent="0.25">
      <c r="E85" s="513"/>
      <c r="F85" s="513"/>
      <c r="G85" s="513"/>
      <c r="H85" s="513"/>
      <c r="I85" s="513"/>
      <c r="J85" s="513"/>
    </row>
    <row r="86" spans="5:10" x14ac:dyDescent="0.25">
      <c r="E86" s="513"/>
      <c r="F86" s="513"/>
      <c r="G86" s="513"/>
      <c r="H86" s="513"/>
      <c r="I86" s="513"/>
      <c r="J86" s="513"/>
    </row>
    <row r="87" spans="5:10" x14ac:dyDescent="0.25">
      <c r="E87" s="513"/>
      <c r="F87" s="513"/>
      <c r="G87" s="513"/>
      <c r="H87" s="513"/>
      <c r="I87" s="513"/>
      <c r="J87" s="513"/>
    </row>
    <row r="88" spans="5:10" x14ac:dyDescent="0.25">
      <c r="E88" s="513"/>
      <c r="F88" s="513"/>
      <c r="G88" s="513"/>
      <c r="H88" s="513"/>
      <c r="I88" s="513"/>
      <c r="J88" s="513"/>
    </row>
    <row r="89" spans="5:10" x14ac:dyDescent="0.25">
      <c r="E89" s="513"/>
      <c r="F89" s="513"/>
      <c r="G89" s="513"/>
      <c r="H89" s="513"/>
      <c r="I89" s="513"/>
      <c r="J89" s="513"/>
    </row>
    <row r="90" spans="5:10" x14ac:dyDescent="0.25">
      <c r="E90" s="513"/>
      <c r="F90" s="513"/>
      <c r="G90" s="513"/>
      <c r="H90" s="513"/>
      <c r="I90" s="513"/>
      <c r="J90" s="513"/>
    </row>
    <row r="91" spans="5:10" x14ac:dyDescent="0.25">
      <c r="E91" s="513"/>
      <c r="F91" s="513"/>
      <c r="G91" s="513"/>
      <c r="H91" s="513"/>
      <c r="I91" s="513"/>
      <c r="J91" s="513"/>
    </row>
    <row r="92" spans="5:10" x14ac:dyDescent="0.25">
      <c r="E92" s="513"/>
      <c r="F92" s="513"/>
      <c r="G92" s="513"/>
      <c r="H92" s="513"/>
      <c r="I92" s="513"/>
      <c r="J92" s="513"/>
    </row>
    <row r="93" spans="5:10" x14ac:dyDescent="0.25">
      <c r="E93" s="513"/>
      <c r="F93" s="513"/>
      <c r="G93" s="513"/>
      <c r="H93" s="513"/>
      <c r="I93" s="513"/>
      <c r="J93" s="513"/>
    </row>
    <row r="94" spans="5:10" x14ac:dyDescent="0.25">
      <c r="E94" s="513"/>
      <c r="F94" s="513"/>
      <c r="G94" s="513"/>
      <c r="H94" s="513"/>
      <c r="I94" s="513"/>
      <c r="J94" s="513"/>
    </row>
    <row r="95" spans="5:10" x14ac:dyDescent="0.25">
      <c r="E95" s="513"/>
      <c r="F95" s="513"/>
      <c r="G95" s="513"/>
      <c r="H95" s="513"/>
      <c r="I95" s="513"/>
      <c r="J95" s="513"/>
    </row>
    <row r="96" spans="5:10" x14ac:dyDescent="0.25">
      <c r="E96" s="513"/>
      <c r="F96" s="513"/>
      <c r="G96" s="513"/>
      <c r="H96" s="513"/>
      <c r="I96" s="513"/>
      <c r="J96" s="513"/>
    </row>
    <row r="97" spans="5:10" x14ac:dyDescent="0.25">
      <c r="E97" s="513"/>
      <c r="F97" s="513"/>
      <c r="G97" s="513"/>
      <c r="H97" s="513"/>
      <c r="I97" s="513"/>
      <c r="J97" s="513"/>
    </row>
    <row r="98" spans="5:10" x14ac:dyDescent="0.25">
      <c r="E98" s="513"/>
      <c r="F98" s="513"/>
      <c r="G98" s="513"/>
      <c r="H98" s="513"/>
      <c r="I98" s="513"/>
      <c r="J98" s="513"/>
    </row>
    <row r="99" spans="5:10" x14ac:dyDescent="0.25">
      <c r="E99" s="513"/>
      <c r="F99" s="513"/>
      <c r="G99" s="513"/>
      <c r="H99" s="513"/>
      <c r="I99" s="513"/>
      <c r="J99" s="513"/>
    </row>
    <row r="100" spans="5:10" x14ac:dyDescent="0.25">
      <c r="E100" s="513"/>
      <c r="F100" s="513"/>
      <c r="G100" s="513"/>
      <c r="H100" s="513"/>
      <c r="I100" s="513"/>
      <c r="J100" s="513"/>
    </row>
    <row r="101" spans="5:10" x14ac:dyDescent="0.25">
      <c r="E101" s="513"/>
      <c r="F101" s="513"/>
      <c r="G101" s="513"/>
      <c r="H101" s="513"/>
      <c r="I101" s="513"/>
      <c r="J101" s="513"/>
    </row>
    <row r="102" spans="5:10" x14ac:dyDescent="0.25">
      <c r="E102" s="513"/>
      <c r="F102" s="513"/>
      <c r="G102" s="513"/>
      <c r="H102" s="513"/>
      <c r="I102" s="513"/>
      <c r="J102" s="513"/>
    </row>
    <row r="103" spans="5:10" x14ac:dyDescent="0.25">
      <c r="E103" s="513"/>
      <c r="F103" s="513"/>
      <c r="G103" s="513"/>
      <c r="H103" s="513"/>
      <c r="I103" s="513"/>
      <c r="J103" s="513"/>
    </row>
    <row r="104" spans="5:10" x14ac:dyDescent="0.25">
      <c r="E104" s="513"/>
      <c r="F104" s="513"/>
      <c r="G104" s="513"/>
      <c r="H104" s="513"/>
      <c r="I104" s="513"/>
      <c r="J104" s="513"/>
    </row>
    <row r="105" spans="5:10" x14ac:dyDescent="0.25">
      <c r="E105" s="513"/>
      <c r="F105" s="513"/>
      <c r="G105" s="513"/>
      <c r="H105" s="513"/>
      <c r="I105" s="513"/>
      <c r="J105" s="513"/>
    </row>
    <row r="106" spans="5:10" x14ac:dyDescent="0.25">
      <c r="E106" s="513"/>
      <c r="F106" s="513"/>
      <c r="G106" s="513"/>
      <c r="H106" s="513"/>
      <c r="I106" s="513"/>
      <c r="J106" s="513"/>
    </row>
    <row r="107" spans="5:10" x14ac:dyDescent="0.25">
      <c r="E107" s="513"/>
      <c r="F107" s="513"/>
      <c r="G107" s="513"/>
      <c r="H107" s="513"/>
      <c r="I107" s="513"/>
      <c r="J107" s="513"/>
    </row>
    <row r="108" spans="5:10" x14ac:dyDescent="0.25">
      <c r="E108" s="513"/>
      <c r="F108" s="513"/>
      <c r="G108" s="513"/>
      <c r="H108" s="513"/>
      <c r="I108" s="513"/>
      <c r="J108" s="513"/>
    </row>
    <row r="109" spans="5:10" x14ac:dyDescent="0.25">
      <c r="E109" s="513"/>
      <c r="F109" s="513"/>
      <c r="G109" s="513"/>
      <c r="H109" s="513"/>
      <c r="I109" s="513"/>
      <c r="J109" s="513"/>
    </row>
  </sheetData>
  <mergeCells count="235">
    <mergeCell ref="A7:D17"/>
    <mergeCell ref="E12:F12"/>
    <mergeCell ref="G12:J12"/>
    <mergeCell ref="E13:F13"/>
    <mergeCell ref="G14:J14"/>
    <mergeCell ref="E15:F15"/>
    <mergeCell ref="G15:J15"/>
    <mergeCell ref="J1:J4"/>
    <mergeCell ref="N1:N4"/>
    <mergeCell ref="H1:I1"/>
    <mergeCell ref="H2:I2"/>
    <mergeCell ref="H3:I3"/>
    <mergeCell ref="H4:I4"/>
    <mergeCell ref="E10:F10"/>
    <mergeCell ref="G10:J10"/>
    <mergeCell ref="E11:F11"/>
    <mergeCell ref="G11:J11"/>
    <mergeCell ref="E8:F8"/>
    <mergeCell ref="E9:F9"/>
    <mergeCell ref="G8:J8"/>
    <mergeCell ref="G9:J9"/>
    <mergeCell ref="C1:C4"/>
    <mergeCell ref="D1:G2"/>
    <mergeCell ref="D3:G4"/>
    <mergeCell ref="G13:J13"/>
    <mergeCell ref="E22:F22"/>
    <mergeCell ref="G22:J22"/>
    <mergeCell ref="E18:F18"/>
    <mergeCell ref="E16:F16"/>
    <mergeCell ref="G16:J16"/>
    <mergeCell ref="E17:F17"/>
    <mergeCell ref="G17:J17"/>
    <mergeCell ref="E14:F14"/>
    <mergeCell ref="G20:J20"/>
    <mergeCell ref="E21:F21"/>
    <mergeCell ref="G21:J21"/>
    <mergeCell ref="G18:J18"/>
    <mergeCell ref="E19:F19"/>
    <mergeCell ref="G19:J19"/>
    <mergeCell ref="E35:F35"/>
    <mergeCell ref="G35:J35"/>
    <mergeCell ref="E27:F27"/>
    <mergeCell ref="G27:J27"/>
    <mergeCell ref="E31:F31"/>
    <mergeCell ref="G31:J31"/>
    <mergeCell ref="E32:F32"/>
    <mergeCell ref="G32:J32"/>
    <mergeCell ref="E28:F28"/>
    <mergeCell ref="G28:J28"/>
    <mergeCell ref="E30:F30"/>
    <mergeCell ref="G30:J30"/>
    <mergeCell ref="E33:F33"/>
    <mergeCell ref="G33:J33"/>
    <mergeCell ref="E34:F34"/>
    <mergeCell ref="G34:J34"/>
    <mergeCell ref="E29:F29"/>
    <mergeCell ref="G29:J29"/>
    <mergeCell ref="E20:F20"/>
    <mergeCell ref="G40:J40"/>
    <mergeCell ref="E46:F46"/>
    <mergeCell ref="G46:J46"/>
    <mergeCell ref="E41:F41"/>
    <mergeCell ref="G41:J41"/>
    <mergeCell ref="E36:F36"/>
    <mergeCell ref="G36:J36"/>
    <mergeCell ref="E37:F37"/>
    <mergeCell ref="G37:J37"/>
    <mergeCell ref="E38:F38"/>
    <mergeCell ref="G38:J38"/>
    <mergeCell ref="E39:F39"/>
    <mergeCell ref="G39:J39"/>
    <mergeCell ref="G47:J47"/>
    <mergeCell ref="E42:F42"/>
    <mergeCell ref="G42:J42"/>
    <mergeCell ref="E43:F43"/>
    <mergeCell ref="G43:J43"/>
    <mergeCell ref="E44:F44"/>
    <mergeCell ref="G44:J44"/>
    <mergeCell ref="E45:F45"/>
    <mergeCell ref="G45:J45"/>
    <mergeCell ref="G59:J59"/>
    <mergeCell ref="E48:F48"/>
    <mergeCell ref="G48:J48"/>
    <mergeCell ref="E49:F49"/>
    <mergeCell ref="G49:J49"/>
    <mergeCell ref="E50:F50"/>
    <mergeCell ref="G50:J50"/>
    <mergeCell ref="E51:F51"/>
    <mergeCell ref="G51:J51"/>
    <mergeCell ref="E52:F52"/>
    <mergeCell ref="G52:J52"/>
    <mergeCell ref="E53:F53"/>
    <mergeCell ref="G53:J53"/>
    <mergeCell ref="E54:F54"/>
    <mergeCell ref="G54:J54"/>
    <mergeCell ref="E55:F55"/>
    <mergeCell ref="G55:J55"/>
    <mergeCell ref="E56:F56"/>
    <mergeCell ref="G56:J56"/>
    <mergeCell ref="E57:F57"/>
    <mergeCell ref="G57:J57"/>
    <mergeCell ref="E58:F58"/>
    <mergeCell ref="G58:J58"/>
    <mergeCell ref="G71:J71"/>
    <mergeCell ref="E60:F60"/>
    <mergeCell ref="G60:J60"/>
    <mergeCell ref="E61:F61"/>
    <mergeCell ref="G61:J61"/>
    <mergeCell ref="E62:F62"/>
    <mergeCell ref="G62:J62"/>
    <mergeCell ref="E63:F63"/>
    <mergeCell ref="G63:J63"/>
    <mergeCell ref="E64:F64"/>
    <mergeCell ref="G64:J64"/>
    <mergeCell ref="E65:F65"/>
    <mergeCell ref="G65:J65"/>
    <mergeCell ref="E66:F66"/>
    <mergeCell ref="G66:J66"/>
    <mergeCell ref="E67:F67"/>
    <mergeCell ref="G67:J67"/>
    <mergeCell ref="E68:F68"/>
    <mergeCell ref="G68:J68"/>
    <mergeCell ref="E69:F69"/>
    <mergeCell ref="G69:J69"/>
    <mergeCell ref="E70:F70"/>
    <mergeCell ref="G70:J70"/>
    <mergeCell ref="G80:J80"/>
    <mergeCell ref="E81:F81"/>
    <mergeCell ref="G81:J81"/>
    <mergeCell ref="E82:F82"/>
    <mergeCell ref="G82:J82"/>
    <mergeCell ref="E83:F83"/>
    <mergeCell ref="G83:J83"/>
    <mergeCell ref="E72:F72"/>
    <mergeCell ref="G72:J72"/>
    <mergeCell ref="E73:F73"/>
    <mergeCell ref="G73:J73"/>
    <mergeCell ref="E74:F74"/>
    <mergeCell ref="G74:J74"/>
    <mergeCell ref="E75:F75"/>
    <mergeCell ref="G75:J75"/>
    <mergeCell ref="E76:F76"/>
    <mergeCell ref="G76:J76"/>
    <mergeCell ref="E77:F77"/>
    <mergeCell ref="G77:J77"/>
    <mergeCell ref="E78:F78"/>
    <mergeCell ref="G78:J78"/>
    <mergeCell ref="E79:F79"/>
    <mergeCell ref="G79:J79"/>
    <mergeCell ref="E109:F109"/>
    <mergeCell ref="G109:J109"/>
    <mergeCell ref="G108:J108"/>
    <mergeCell ref="E105:F105"/>
    <mergeCell ref="G105:J105"/>
    <mergeCell ref="E106:F106"/>
    <mergeCell ref="G106:J106"/>
    <mergeCell ref="E84:F84"/>
    <mergeCell ref="G84:J84"/>
    <mergeCell ref="E85:F85"/>
    <mergeCell ref="G85:J85"/>
    <mergeCell ref="E86:F86"/>
    <mergeCell ref="G86:J86"/>
    <mergeCell ref="G92:J92"/>
    <mergeCell ref="E87:F87"/>
    <mergeCell ref="G87:J87"/>
    <mergeCell ref="E88:F88"/>
    <mergeCell ref="G88:J88"/>
    <mergeCell ref="E89:F89"/>
    <mergeCell ref="G89:J89"/>
    <mergeCell ref="E96:F96"/>
    <mergeCell ref="G96:J96"/>
    <mergeCell ref="E97:F97"/>
    <mergeCell ref="G97:J97"/>
    <mergeCell ref="E108:F108"/>
    <mergeCell ref="E93:F93"/>
    <mergeCell ref="C30:D30"/>
    <mergeCell ref="C31:D31"/>
    <mergeCell ref="C29:D29"/>
    <mergeCell ref="E99:F99"/>
    <mergeCell ref="E100:F100"/>
    <mergeCell ref="E90:F90"/>
    <mergeCell ref="C24:D24"/>
    <mergeCell ref="E102:F102"/>
    <mergeCell ref="E103:F103"/>
    <mergeCell ref="E104:F104"/>
    <mergeCell ref="E98:F98"/>
    <mergeCell ref="E80:F80"/>
    <mergeCell ref="E71:F71"/>
    <mergeCell ref="E59:F59"/>
    <mergeCell ref="E47:F47"/>
    <mergeCell ref="E40:F40"/>
    <mergeCell ref="C32:D32"/>
    <mergeCell ref="G100:J100"/>
    <mergeCell ref="E101:F101"/>
    <mergeCell ref="G101:J101"/>
    <mergeCell ref="E107:F107"/>
    <mergeCell ref="G93:J93"/>
    <mergeCell ref="E94:F94"/>
    <mergeCell ref="G94:J94"/>
    <mergeCell ref="E95:F95"/>
    <mergeCell ref="G95:J95"/>
    <mergeCell ref="G107:J107"/>
    <mergeCell ref="G102:J102"/>
    <mergeCell ref="G103:J103"/>
    <mergeCell ref="G104:J104"/>
    <mergeCell ref="G98:J98"/>
    <mergeCell ref="G99:J99"/>
    <mergeCell ref="G90:J90"/>
    <mergeCell ref="E91:F91"/>
    <mergeCell ref="G91:J91"/>
    <mergeCell ref="E92:F92"/>
    <mergeCell ref="C6:J6"/>
    <mergeCell ref="A6:B6"/>
    <mergeCell ref="A18:A31"/>
    <mergeCell ref="E23:F23"/>
    <mergeCell ref="G23:J23"/>
    <mergeCell ref="B23:B31"/>
    <mergeCell ref="C23:D23"/>
    <mergeCell ref="C18:D18"/>
    <mergeCell ref="E7:J7"/>
    <mergeCell ref="E26:F26"/>
    <mergeCell ref="G26:J26"/>
    <mergeCell ref="E24:F24"/>
    <mergeCell ref="G24:J24"/>
    <mergeCell ref="E25:F25"/>
    <mergeCell ref="G25:J25"/>
    <mergeCell ref="B18:B22"/>
    <mergeCell ref="C19:D19"/>
    <mergeCell ref="C20:D20"/>
    <mergeCell ref="C26:D26"/>
    <mergeCell ref="C27:D27"/>
    <mergeCell ref="C28:D28"/>
    <mergeCell ref="C25:D25"/>
    <mergeCell ref="C21:D21"/>
    <mergeCell ref="C22:D2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shapeId="25601" r:id="rId4">
          <objectPr defaultSize="0" autoPict="0" r:id="rId5">
            <anchor moveWithCells="1" sizeWithCells="1">
              <from>
                <xdr:col>2</xdr:col>
                <xdr:colOff>276225</xdr:colOff>
                <xdr:row>0</xdr:row>
                <xdr:rowOff>0</xdr:rowOff>
              </from>
              <to>
                <xdr:col>2</xdr:col>
                <xdr:colOff>1704975</xdr:colOff>
                <xdr:row>3</xdr:row>
                <xdr:rowOff>133350</xdr:rowOff>
              </to>
            </anchor>
          </objectPr>
        </oleObject>
      </mc:Choice>
      <mc:Fallback>
        <oleObject shapeId="2560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 (2)</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NORMA</cp:lastModifiedBy>
  <cp:revision/>
  <cp:lastPrinted>2018-11-07T13:36:21Z</cp:lastPrinted>
  <dcterms:created xsi:type="dcterms:W3CDTF">2014-12-30T19:27:19Z</dcterms:created>
  <dcterms:modified xsi:type="dcterms:W3CDTF">2022-01-27T17:31:00Z</dcterms:modified>
</cp:coreProperties>
</file>